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filterPrivacy="1" defaultThemeVersion="124226"/>
  <xr:revisionPtr revIDLastSave="0" documentId="13_ncr:1_{F5D48BFF-D22D-4BC6-A4BD-47CAA047E263}" xr6:coauthVersionLast="47" xr6:coauthVersionMax="47" xr10:uidLastSave="{00000000-0000-0000-0000-000000000000}"/>
  <bookViews>
    <workbookView xWindow="-108" yWindow="-108" windowWidth="23256" windowHeight="13896" activeTab="7" xr2:uid="{00000000-000D-0000-FFFF-FFFF00000000}"/>
  </bookViews>
  <sheets>
    <sheet name="XII-PS" sheetId="17" r:id="rId1"/>
    <sheet name="XII-JB2" sheetId="16" r:id="rId2"/>
    <sheet name="XII-V3" sheetId="15" r:id="rId3"/>
    <sheet name="XII-K1" sheetId="14" r:id="rId4"/>
    <sheet name="XII-K2" sheetId="13" r:id="rId5"/>
    <sheet name="XII-V2" sheetId="11" r:id="rId6"/>
    <sheet name="XII-V1" sheetId="10" r:id="rId7"/>
    <sheet name="ALL-3" sheetId="6" r:id="rId8"/>
    <sheet name="ALL-2" sheetId="7" r:id="rId9"/>
    <sheet name="ALL-1" sheetId="8" r:id="rId10"/>
    <sheet name="XII-CS" sheetId="4" r:id="rId11"/>
    <sheet name="XII-BIO+CS" sheetId="9" r:id="rId12"/>
    <sheet name="XII-BIO" sheetId="5" r:id="rId13"/>
    <sheet name="XII-COMM" sheetId="1" r:id="rId14"/>
    <sheet name="Sheet2" sheetId="2" r:id="rId15"/>
    <sheet name="Sheet3" sheetId="3" r:id="rId16"/>
  </sheets>
  <externalReferences>
    <externalReference r:id="rId17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G15" i="10" l="1"/>
  <c r="AE14" i="11"/>
  <c r="L28" i="11"/>
  <c r="AF12" i="11"/>
  <c r="AF11" i="11"/>
  <c r="AF10" i="11"/>
  <c r="AF9" i="11"/>
  <c r="AF8" i="11"/>
  <c r="AF7" i="11"/>
  <c r="AF6" i="11"/>
  <c r="AF5" i="11"/>
  <c r="AF4" i="11"/>
  <c r="AF3" i="11"/>
  <c r="AE12" i="11"/>
  <c r="AE11" i="11"/>
  <c r="AE10" i="11"/>
  <c r="AE9" i="11"/>
  <c r="AE8" i="11"/>
  <c r="AE7" i="11"/>
  <c r="AE6" i="11"/>
  <c r="AE5" i="11"/>
  <c r="AE4" i="11"/>
  <c r="AE3" i="11"/>
  <c r="L50" i="14"/>
  <c r="AE7" i="14" l="1"/>
  <c r="AE12" i="14"/>
  <c r="AE11" i="14"/>
  <c r="AE10" i="14"/>
  <c r="AE6" i="14"/>
  <c r="AE5" i="14"/>
  <c r="AE4" i="14"/>
  <c r="AE3" i="14"/>
  <c r="AE9" i="14"/>
  <c r="H132" i="6"/>
  <c r="H133" i="6"/>
  <c r="F148" i="6"/>
  <c r="J133" i="6"/>
  <c r="H134" i="6"/>
  <c r="J134" i="6"/>
  <c r="H135" i="6"/>
  <c r="J135" i="6"/>
  <c r="H136" i="6"/>
  <c r="J136" i="6"/>
  <c r="H137" i="6"/>
  <c r="J137" i="6"/>
  <c r="H138" i="6"/>
  <c r="J138" i="6"/>
  <c r="H139" i="6"/>
  <c r="J139" i="6"/>
  <c r="H140" i="6"/>
  <c r="J140" i="6"/>
  <c r="H141" i="6"/>
  <c r="J141" i="6"/>
  <c r="H142" i="6"/>
  <c r="J142" i="6"/>
  <c r="H143" i="6"/>
  <c r="G148" i="6"/>
  <c r="J143" i="6"/>
  <c r="H144" i="6"/>
  <c r="J144" i="6"/>
  <c r="H145" i="6"/>
  <c r="J145" i="6"/>
  <c r="H146" i="6"/>
  <c r="J146" i="6"/>
  <c r="H147" i="6"/>
  <c r="J147" i="6"/>
  <c r="J148" i="6"/>
  <c r="J149" i="6"/>
  <c r="J150" i="6" l="1"/>
  <c r="D148" i="6"/>
  <c r="E148" i="6"/>
  <c r="H148" i="6"/>
  <c r="C148" i="6"/>
  <c r="AB14" i="14"/>
  <c r="AB13" i="14"/>
  <c r="AB11" i="14"/>
  <c r="AB10" i="14"/>
  <c r="AB9" i="14"/>
  <c r="AB8" i="14"/>
  <c r="AB7" i="14"/>
  <c r="AB6" i="14"/>
  <c r="AB5" i="14"/>
  <c r="AB4" i="14"/>
  <c r="AB3" i="14"/>
  <c r="D126" i="6"/>
  <c r="E126" i="6"/>
  <c r="G126" i="6"/>
  <c r="H126" i="6"/>
  <c r="I126" i="6"/>
  <c r="J126" i="6"/>
  <c r="C126" i="6"/>
  <c r="D100" i="6"/>
  <c r="E100" i="6"/>
  <c r="G100" i="6"/>
  <c r="H100" i="6"/>
  <c r="I100" i="6"/>
  <c r="J100" i="6"/>
  <c r="D25" i="6"/>
  <c r="E25" i="6"/>
  <c r="G25" i="6"/>
  <c r="H25" i="6"/>
  <c r="I25" i="6"/>
  <c r="J25" i="6"/>
  <c r="C25" i="6"/>
  <c r="C100" i="6"/>
  <c r="L82" i="6"/>
  <c r="X11" i="14"/>
  <c r="P43" i="14"/>
  <c r="X15" i="14"/>
  <c r="X14" i="14"/>
  <c r="X13" i="14"/>
  <c r="X12" i="14"/>
  <c r="X10" i="14"/>
  <c r="X9" i="14"/>
  <c r="L57" i="6"/>
  <c r="D76" i="6"/>
  <c r="E76" i="6"/>
  <c r="G76" i="6"/>
  <c r="H76" i="6"/>
  <c r="I76" i="6"/>
  <c r="C76" i="6"/>
  <c r="D50" i="6"/>
  <c r="E50" i="6"/>
  <c r="G50" i="6"/>
  <c r="H50" i="6"/>
  <c r="I50" i="6"/>
  <c r="J50" i="6"/>
  <c r="C50" i="6"/>
  <c r="L108" i="6"/>
  <c r="L31" i="6"/>
  <c r="AA14" i="14"/>
  <c r="AA13" i="14"/>
  <c r="AA12" i="14"/>
  <c r="AA11" i="14"/>
  <c r="AA10" i="14"/>
  <c r="W15" i="14"/>
  <c r="W14" i="14"/>
  <c r="W13" i="14"/>
  <c r="W12" i="14"/>
  <c r="W11" i="14"/>
  <c r="W10" i="14"/>
  <c r="V15" i="14"/>
  <c r="V14" i="14"/>
  <c r="V13" i="14"/>
  <c r="V12" i="14"/>
  <c r="V11" i="14"/>
  <c r="V10" i="14"/>
  <c r="P6" i="10"/>
  <c r="Q6" i="10"/>
  <c r="F7" i="10"/>
  <c r="G7" i="10"/>
  <c r="N7" i="10"/>
  <c r="P7" i="10"/>
  <c r="Q7" i="10" s="1"/>
  <c r="F8" i="10"/>
  <c r="G8" i="10"/>
  <c r="N8" i="10"/>
  <c r="P8" i="10"/>
  <c r="Q8" i="10" s="1"/>
  <c r="R8" i="10" s="1"/>
  <c r="F9" i="10"/>
  <c r="G9" i="10"/>
  <c r="N9" i="10"/>
  <c r="N49" i="10" s="1"/>
  <c r="P9" i="10"/>
  <c r="Q9" i="10" s="1"/>
  <c r="R9" i="10" s="1"/>
  <c r="F10" i="10"/>
  <c r="G10" i="10"/>
  <c r="N10" i="10"/>
  <c r="P10" i="10"/>
  <c r="Q10" i="10" s="1"/>
  <c r="R10" i="10" s="1"/>
  <c r="F11" i="10"/>
  <c r="G11" i="10"/>
  <c r="N11" i="10"/>
  <c r="P11" i="10"/>
  <c r="Q11" i="10" s="1"/>
  <c r="R11" i="10" s="1"/>
  <c r="F12" i="10"/>
  <c r="G12" i="10"/>
  <c r="N12" i="10"/>
  <c r="P12" i="10"/>
  <c r="Q12" i="10" s="1"/>
  <c r="R12" i="10" s="1"/>
  <c r="F13" i="10"/>
  <c r="G13" i="10"/>
  <c r="N13" i="10"/>
  <c r="P13" i="10"/>
  <c r="Q13" i="10" s="1"/>
  <c r="R13" i="10" s="1"/>
  <c r="F14" i="10"/>
  <c r="G14" i="10"/>
  <c r="N14" i="10"/>
  <c r="P14" i="10"/>
  <c r="Q14" i="10" s="1"/>
  <c r="R14" i="10" s="1"/>
  <c r="F15" i="10"/>
  <c r="G15" i="10"/>
  <c r="N15" i="10"/>
  <c r="P15" i="10"/>
  <c r="Q15" i="10" s="1"/>
  <c r="R15" i="10" s="1"/>
  <c r="F16" i="10"/>
  <c r="G16" i="10"/>
  <c r="N16" i="10"/>
  <c r="P16" i="10"/>
  <c r="Q16" i="10" s="1"/>
  <c r="R16" i="10" s="1"/>
  <c r="F17" i="10"/>
  <c r="G17" i="10"/>
  <c r="N17" i="10"/>
  <c r="P17" i="10"/>
  <c r="Q17" i="10" s="1"/>
  <c r="R17" i="10" s="1"/>
  <c r="F18" i="10"/>
  <c r="G18" i="10"/>
  <c r="N18" i="10"/>
  <c r="P18" i="10"/>
  <c r="Q18" i="10" s="1"/>
  <c r="R18" i="10" s="1"/>
  <c r="F19" i="10"/>
  <c r="G19" i="10"/>
  <c r="N19" i="10"/>
  <c r="P19" i="10"/>
  <c r="Q19" i="10" s="1"/>
  <c r="R19" i="10" s="1"/>
  <c r="F20" i="10"/>
  <c r="G20" i="10"/>
  <c r="N20" i="10"/>
  <c r="P20" i="10"/>
  <c r="Q20" i="10" s="1"/>
  <c r="R20" i="10" s="1"/>
  <c r="F21" i="10"/>
  <c r="G21" i="10"/>
  <c r="N21" i="10"/>
  <c r="P21" i="10"/>
  <c r="Q21" i="10" s="1"/>
  <c r="R21" i="10" s="1"/>
  <c r="F22" i="10"/>
  <c r="G22" i="10"/>
  <c r="N22" i="10"/>
  <c r="P22" i="10"/>
  <c r="Q22" i="10" s="1"/>
  <c r="R22" i="10" s="1"/>
  <c r="F23" i="10"/>
  <c r="G23" i="10"/>
  <c r="N23" i="10"/>
  <c r="P23" i="10"/>
  <c r="Q23" i="10" s="1"/>
  <c r="R23" i="10" s="1"/>
  <c r="F24" i="10"/>
  <c r="G24" i="10"/>
  <c r="N24" i="10"/>
  <c r="P24" i="10"/>
  <c r="Q24" i="10" s="1"/>
  <c r="R24" i="10" s="1"/>
  <c r="F25" i="10"/>
  <c r="G25" i="10"/>
  <c r="N25" i="10"/>
  <c r="P25" i="10"/>
  <c r="Q25" i="10" s="1"/>
  <c r="R25" i="10" s="1"/>
  <c r="F26" i="10"/>
  <c r="G26" i="10"/>
  <c r="N26" i="10"/>
  <c r="P26" i="10"/>
  <c r="Q26" i="10" s="1"/>
  <c r="R26" i="10" s="1"/>
  <c r="F27" i="10"/>
  <c r="G27" i="10"/>
  <c r="N27" i="10"/>
  <c r="P27" i="10"/>
  <c r="Q27" i="10" s="1"/>
  <c r="R27" i="10" s="1"/>
  <c r="F28" i="10"/>
  <c r="G28" i="10"/>
  <c r="N28" i="10"/>
  <c r="P28" i="10"/>
  <c r="Q28" i="10" s="1"/>
  <c r="R28" i="10" s="1"/>
  <c r="F29" i="10"/>
  <c r="G29" i="10"/>
  <c r="N29" i="10"/>
  <c r="P29" i="10"/>
  <c r="Q29" i="10" s="1"/>
  <c r="R29" i="10" s="1"/>
  <c r="F30" i="10"/>
  <c r="G30" i="10"/>
  <c r="N30" i="10"/>
  <c r="P30" i="10"/>
  <c r="Q30" i="10" s="1"/>
  <c r="R30" i="10" s="1"/>
  <c r="F31" i="10"/>
  <c r="G31" i="10"/>
  <c r="N31" i="10"/>
  <c r="P31" i="10"/>
  <c r="Q31" i="10" s="1"/>
  <c r="R31" i="10" s="1"/>
  <c r="F32" i="10"/>
  <c r="G32" i="10"/>
  <c r="N32" i="10"/>
  <c r="P32" i="10"/>
  <c r="Q32" i="10" s="1"/>
  <c r="R32" i="10" s="1"/>
  <c r="F33" i="10"/>
  <c r="G33" i="10"/>
  <c r="N33" i="10"/>
  <c r="P33" i="10"/>
  <c r="Q33" i="10" s="1"/>
  <c r="R33" i="10" s="1"/>
  <c r="F34" i="10"/>
  <c r="G34" i="10"/>
  <c r="N34" i="10"/>
  <c r="P34" i="10"/>
  <c r="Q34" i="10" s="1"/>
  <c r="R34" i="10" s="1"/>
  <c r="F35" i="10"/>
  <c r="G35" i="10"/>
  <c r="N35" i="10"/>
  <c r="P35" i="10"/>
  <c r="Q35" i="10" s="1"/>
  <c r="R35" i="10" s="1"/>
  <c r="F36" i="10"/>
  <c r="G36" i="10"/>
  <c r="N36" i="10"/>
  <c r="P36" i="10"/>
  <c r="Q36" i="10" s="1"/>
  <c r="R36" i="10" s="1"/>
  <c r="F37" i="10"/>
  <c r="G37" i="10"/>
  <c r="N37" i="10"/>
  <c r="P37" i="10"/>
  <c r="Q37" i="10" s="1"/>
  <c r="R37" i="10" s="1"/>
  <c r="F38" i="10"/>
  <c r="G38" i="10"/>
  <c r="N38" i="10"/>
  <c r="P38" i="10"/>
  <c r="Q38" i="10" s="1"/>
  <c r="R38" i="10" s="1"/>
  <c r="F39" i="10"/>
  <c r="G39" i="10"/>
  <c r="N39" i="10"/>
  <c r="P39" i="10"/>
  <c r="Q39" i="10" s="1"/>
  <c r="R39" i="10" s="1"/>
  <c r="F40" i="10"/>
  <c r="G40" i="10"/>
  <c r="N40" i="10"/>
  <c r="P40" i="10"/>
  <c r="Q40" i="10" s="1"/>
  <c r="R40" i="10" s="1"/>
  <c r="F41" i="10"/>
  <c r="G41" i="10"/>
  <c r="N41" i="10"/>
  <c r="P41" i="10"/>
  <c r="Q41" i="10" s="1"/>
  <c r="R41" i="10" s="1"/>
  <c r="F42" i="10"/>
  <c r="G42" i="10"/>
  <c r="N42" i="10"/>
  <c r="P42" i="10"/>
  <c r="Q42" i="10" s="1"/>
  <c r="R42" i="10" s="1"/>
  <c r="F43" i="10"/>
  <c r="G43" i="10"/>
  <c r="N43" i="10"/>
  <c r="P43" i="10"/>
  <c r="Q43" i="10" s="1"/>
  <c r="R43" i="10" s="1"/>
  <c r="F44" i="10"/>
  <c r="G44" i="10"/>
  <c r="N44" i="10"/>
  <c r="P44" i="10"/>
  <c r="Q44" i="10" s="1"/>
  <c r="R44" i="10" s="1"/>
  <c r="N45" i="10"/>
  <c r="H46" i="10"/>
  <c r="I46" i="10"/>
  <c r="F45" i="10" s="1"/>
  <c r="J46" i="10"/>
  <c r="K46" i="10"/>
  <c r="L46" i="10"/>
  <c r="M46" i="10"/>
  <c r="N46" i="10"/>
  <c r="O46" i="10"/>
  <c r="Z17" i="10" s="1"/>
  <c r="H47" i="10"/>
  <c r="I47" i="10"/>
  <c r="J47" i="10"/>
  <c r="K47" i="10"/>
  <c r="L47" i="10"/>
  <c r="M47" i="10"/>
  <c r="O47" i="10"/>
  <c r="Z18" i="10" s="1"/>
  <c r="H48" i="10"/>
  <c r="I48" i="10"/>
  <c r="J48" i="10"/>
  <c r="K48" i="10"/>
  <c r="L48" i="10"/>
  <c r="M48" i="10"/>
  <c r="N48" i="10"/>
  <c r="O48" i="10"/>
  <c r="Z19" i="10" s="1"/>
  <c r="H49" i="10"/>
  <c r="I49" i="10"/>
  <c r="J49" i="10"/>
  <c r="K49" i="10"/>
  <c r="L49" i="10"/>
  <c r="M49" i="10"/>
  <c r="O49" i="10"/>
  <c r="Z20" i="10" s="1"/>
  <c r="Y24" i="10"/>
  <c r="X18" i="10"/>
  <c r="Z24" i="10" s="1"/>
  <c r="X19" i="10"/>
  <c r="X17" i="10"/>
  <c r="X20" i="10"/>
  <c r="H50" i="10"/>
  <c r="X21" i="10" s="1"/>
  <c r="I50" i="10"/>
  <c r="J50" i="10"/>
  <c r="K50" i="10"/>
  <c r="L50" i="10"/>
  <c r="M50" i="10"/>
  <c r="O50" i="10"/>
  <c r="Z21" i="10" s="1"/>
  <c r="O107" i="10"/>
  <c r="M107" i="10"/>
  <c r="L107" i="10"/>
  <c r="K107" i="10"/>
  <c r="J107" i="10"/>
  <c r="I107" i="10"/>
  <c r="H107" i="10"/>
  <c r="O106" i="10"/>
  <c r="M106" i="10"/>
  <c r="L106" i="10"/>
  <c r="K106" i="10"/>
  <c r="J106" i="10"/>
  <c r="I106" i="10"/>
  <c r="H106" i="10"/>
  <c r="O105" i="10"/>
  <c r="M105" i="10"/>
  <c r="L105" i="10"/>
  <c r="K105" i="10"/>
  <c r="J105" i="10"/>
  <c r="I105" i="10"/>
  <c r="H105" i="10"/>
  <c r="O104" i="10"/>
  <c r="M104" i="10"/>
  <c r="L104" i="10"/>
  <c r="K104" i="10"/>
  <c r="J104" i="10"/>
  <c r="I104" i="10"/>
  <c r="H104" i="10"/>
  <c r="O103" i="10"/>
  <c r="M103" i="10"/>
  <c r="L103" i="10"/>
  <c r="K103" i="10"/>
  <c r="J103" i="10"/>
  <c r="I103" i="10"/>
  <c r="F102" i="10" s="1"/>
  <c r="H103" i="10"/>
  <c r="N102" i="10"/>
  <c r="P102" i="10" s="1"/>
  <c r="Q102" i="10" s="1"/>
  <c r="R102" i="10" s="1"/>
  <c r="N101" i="10"/>
  <c r="P101" i="10" s="1"/>
  <c r="Q101" i="10" s="1"/>
  <c r="R101" i="10" s="1"/>
  <c r="G101" i="10"/>
  <c r="F101" i="10"/>
  <c r="N100" i="10"/>
  <c r="P100" i="10" s="1"/>
  <c r="Q100" i="10" s="1"/>
  <c r="R100" i="10" s="1"/>
  <c r="G100" i="10"/>
  <c r="F100" i="10"/>
  <c r="N99" i="10"/>
  <c r="P99" i="10" s="1"/>
  <c r="Q99" i="10" s="1"/>
  <c r="R99" i="10" s="1"/>
  <c r="G99" i="10"/>
  <c r="F99" i="10"/>
  <c r="N98" i="10"/>
  <c r="P98" i="10" s="1"/>
  <c r="Q98" i="10" s="1"/>
  <c r="R98" i="10" s="1"/>
  <c r="G98" i="10"/>
  <c r="F98" i="10"/>
  <c r="N97" i="10"/>
  <c r="P97" i="10" s="1"/>
  <c r="Q97" i="10" s="1"/>
  <c r="R97" i="10" s="1"/>
  <c r="G97" i="10"/>
  <c r="F97" i="10"/>
  <c r="N96" i="10"/>
  <c r="P96" i="10" s="1"/>
  <c r="Q96" i="10" s="1"/>
  <c r="R96" i="10" s="1"/>
  <c r="G96" i="10"/>
  <c r="F96" i="10"/>
  <c r="N95" i="10"/>
  <c r="P95" i="10" s="1"/>
  <c r="Q95" i="10" s="1"/>
  <c r="R95" i="10" s="1"/>
  <c r="G95" i="10"/>
  <c r="F95" i="10"/>
  <c r="N94" i="10"/>
  <c r="P94" i="10" s="1"/>
  <c r="Q94" i="10" s="1"/>
  <c r="R94" i="10" s="1"/>
  <c r="G94" i="10"/>
  <c r="F94" i="10"/>
  <c r="N93" i="10"/>
  <c r="P93" i="10" s="1"/>
  <c r="Q93" i="10" s="1"/>
  <c r="R93" i="10" s="1"/>
  <c r="G93" i="10"/>
  <c r="F93" i="10"/>
  <c r="N92" i="10"/>
  <c r="P92" i="10" s="1"/>
  <c r="Q92" i="10" s="1"/>
  <c r="R92" i="10" s="1"/>
  <c r="G92" i="10"/>
  <c r="F92" i="10"/>
  <c r="N91" i="10"/>
  <c r="P91" i="10" s="1"/>
  <c r="Q91" i="10" s="1"/>
  <c r="R91" i="10" s="1"/>
  <c r="G91" i="10"/>
  <c r="F91" i="10"/>
  <c r="P90" i="10"/>
  <c r="Q90" i="10" s="1"/>
  <c r="R90" i="10" s="1"/>
  <c r="N90" i="10"/>
  <c r="G90" i="10"/>
  <c r="F90" i="10"/>
  <c r="N89" i="10"/>
  <c r="P89" i="10" s="1"/>
  <c r="Q89" i="10" s="1"/>
  <c r="R89" i="10" s="1"/>
  <c r="G89" i="10"/>
  <c r="F89" i="10"/>
  <c r="N88" i="10"/>
  <c r="P88" i="10" s="1"/>
  <c r="Q88" i="10" s="1"/>
  <c r="R88" i="10" s="1"/>
  <c r="G88" i="10"/>
  <c r="F88" i="10"/>
  <c r="N87" i="10"/>
  <c r="P87" i="10" s="1"/>
  <c r="Q87" i="10" s="1"/>
  <c r="R87" i="10" s="1"/>
  <c r="G87" i="10"/>
  <c r="F87" i="10"/>
  <c r="P86" i="10"/>
  <c r="Q86" i="10" s="1"/>
  <c r="R86" i="10" s="1"/>
  <c r="N86" i="10"/>
  <c r="G86" i="10"/>
  <c r="F86" i="10"/>
  <c r="N85" i="10"/>
  <c r="P85" i="10" s="1"/>
  <c r="Q85" i="10" s="1"/>
  <c r="R85" i="10" s="1"/>
  <c r="G85" i="10"/>
  <c r="F85" i="10"/>
  <c r="N84" i="10"/>
  <c r="P84" i="10" s="1"/>
  <c r="Q84" i="10" s="1"/>
  <c r="R84" i="10" s="1"/>
  <c r="G84" i="10"/>
  <c r="F84" i="10"/>
  <c r="N83" i="10"/>
  <c r="P83" i="10" s="1"/>
  <c r="Q83" i="10" s="1"/>
  <c r="R83" i="10" s="1"/>
  <c r="G83" i="10"/>
  <c r="F83" i="10"/>
  <c r="P82" i="10"/>
  <c r="Q82" i="10" s="1"/>
  <c r="R82" i="10" s="1"/>
  <c r="N82" i="10"/>
  <c r="G82" i="10"/>
  <c r="F82" i="10"/>
  <c r="N81" i="10"/>
  <c r="P81" i="10" s="1"/>
  <c r="Q81" i="10" s="1"/>
  <c r="R81" i="10" s="1"/>
  <c r="G81" i="10"/>
  <c r="F81" i="10"/>
  <c r="N80" i="10"/>
  <c r="P80" i="10" s="1"/>
  <c r="Q80" i="10" s="1"/>
  <c r="R80" i="10" s="1"/>
  <c r="G80" i="10"/>
  <c r="F80" i="10"/>
  <c r="N79" i="10"/>
  <c r="P79" i="10" s="1"/>
  <c r="Q79" i="10" s="1"/>
  <c r="R79" i="10" s="1"/>
  <c r="G79" i="10"/>
  <c r="F79" i="10"/>
  <c r="P78" i="10"/>
  <c r="Q78" i="10" s="1"/>
  <c r="R78" i="10" s="1"/>
  <c r="N78" i="10"/>
  <c r="G78" i="10"/>
  <c r="F78" i="10"/>
  <c r="N77" i="10"/>
  <c r="P77" i="10" s="1"/>
  <c r="Q77" i="10" s="1"/>
  <c r="R77" i="10" s="1"/>
  <c r="G77" i="10"/>
  <c r="F77" i="10"/>
  <c r="N76" i="10"/>
  <c r="P76" i="10" s="1"/>
  <c r="Q76" i="10" s="1"/>
  <c r="R76" i="10" s="1"/>
  <c r="G76" i="10"/>
  <c r="F76" i="10"/>
  <c r="N75" i="10"/>
  <c r="P75" i="10" s="1"/>
  <c r="Q75" i="10" s="1"/>
  <c r="R75" i="10" s="1"/>
  <c r="G75" i="10"/>
  <c r="F75" i="10"/>
  <c r="P74" i="10"/>
  <c r="Q74" i="10" s="1"/>
  <c r="R74" i="10" s="1"/>
  <c r="N74" i="10"/>
  <c r="G74" i="10"/>
  <c r="F74" i="10"/>
  <c r="N73" i="10"/>
  <c r="P73" i="10" s="1"/>
  <c r="Q73" i="10" s="1"/>
  <c r="R73" i="10" s="1"/>
  <c r="G73" i="10"/>
  <c r="F73" i="10"/>
  <c r="N72" i="10"/>
  <c r="P72" i="10" s="1"/>
  <c r="Q72" i="10" s="1"/>
  <c r="R72" i="10" s="1"/>
  <c r="G72" i="10"/>
  <c r="F72" i="10"/>
  <c r="N71" i="10"/>
  <c r="P71" i="10" s="1"/>
  <c r="Q71" i="10" s="1"/>
  <c r="R71" i="10" s="1"/>
  <c r="G71" i="10"/>
  <c r="F71" i="10"/>
  <c r="P70" i="10"/>
  <c r="Q70" i="10" s="1"/>
  <c r="R70" i="10" s="1"/>
  <c r="N70" i="10"/>
  <c r="G70" i="10"/>
  <c r="F70" i="10"/>
  <c r="N69" i="10"/>
  <c r="P69" i="10" s="1"/>
  <c r="Q69" i="10" s="1"/>
  <c r="R69" i="10" s="1"/>
  <c r="G69" i="10"/>
  <c r="F69" i="10"/>
  <c r="N68" i="10"/>
  <c r="P68" i="10" s="1"/>
  <c r="Q68" i="10" s="1"/>
  <c r="R68" i="10" s="1"/>
  <c r="G68" i="10"/>
  <c r="F68" i="10"/>
  <c r="N67" i="10"/>
  <c r="P67" i="10" s="1"/>
  <c r="Q67" i="10" s="1"/>
  <c r="R67" i="10" s="1"/>
  <c r="G67" i="10"/>
  <c r="F67" i="10"/>
  <c r="P66" i="10"/>
  <c r="Q66" i="10" s="1"/>
  <c r="R66" i="10" s="1"/>
  <c r="N66" i="10"/>
  <c r="G66" i="10"/>
  <c r="F66" i="10"/>
  <c r="N65" i="10"/>
  <c r="G65" i="10"/>
  <c r="F65" i="10"/>
  <c r="P64" i="10"/>
  <c r="Q64" i="10" s="1"/>
  <c r="L6" i="6"/>
  <c r="N47" i="10" l="1"/>
  <c r="N50" i="10"/>
  <c r="N107" i="10"/>
  <c r="P65" i="10"/>
  <c r="P103" i="10" s="1"/>
  <c r="R7" i="10"/>
  <c r="P45" i="10"/>
  <c r="Q45" i="10" s="1"/>
  <c r="R45" i="10" s="1"/>
  <c r="G45" i="10"/>
  <c r="Y17" i="10"/>
  <c r="P48" i="10"/>
  <c r="P46" i="10"/>
  <c r="G102" i="10"/>
  <c r="Q50" i="10"/>
  <c r="P50" i="10"/>
  <c r="P107" i="10"/>
  <c r="Q65" i="10"/>
  <c r="N103" i="10"/>
  <c r="N104" i="10"/>
  <c r="N105" i="10"/>
  <c r="P105" i="10"/>
  <c r="N106" i="10"/>
  <c r="P106" i="10"/>
  <c r="V15" i="13"/>
  <c r="V14" i="13"/>
  <c r="V12" i="13"/>
  <c r="V11" i="13"/>
  <c r="V10" i="13"/>
  <c r="G44" i="13"/>
  <c r="F44" i="13"/>
  <c r="L14" i="7"/>
  <c r="L15" i="7"/>
  <c r="P104" i="10" l="1"/>
  <c r="P47" i="10"/>
  <c r="P49" i="10"/>
  <c r="Q49" i="10"/>
  <c r="Q47" i="10"/>
  <c r="Q48" i="10"/>
  <c r="Q46" i="10"/>
  <c r="R65" i="10"/>
  <c r="Q107" i="10"/>
  <c r="Q106" i="10"/>
  <c r="Q105" i="10"/>
  <c r="Q104" i="10"/>
  <c r="Q103" i="10"/>
  <c r="D28" i="7"/>
  <c r="D27" i="7"/>
  <c r="D26" i="7"/>
  <c r="D25" i="7"/>
  <c r="D24" i="7"/>
  <c r="D23" i="7"/>
  <c r="D22" i="7"/>
  <c r="H31" i="11"/>
  <c r="E22" i="7" s="1"/>
  <c r="I28" i="11"/>
  <c r="E8" i="7" s="1"/>
  <c r="E198" i="6" l="1"/>
  <c r="D198" i="6"/>
  <c r="F198" i="6" s="1"/>
  <c r="E197" i="6"/>
  <c r="D197" i="6"/>
  <c r="E196" i="6"/>
  <c r="D196" i="6"/>
  <c r="F196" i="6" s="1"/>
  <c r="E195" i="6"/>
  <c r="D195" i="6"/>
  <c r="E194" i="6"/>
  <c r="D194" i="6"/>
  <c r="F194" i="6" s="1"/>
  <c r="E193" i="6"/>
  <c r="D193" i="6"/>
  <c r="E192" i="6"/>
  <c r="D192" i="6"/>
  <c r="F192" i="6" s="1"/>
  <c r="E191" i="6"/>
  <c r="D191" i="6"/>
  <c r="E190" i="6"/>
  <c r="D190" i="6"/>
  <c r="F190" i="6" s="1"/>
  <c r="E189" i="6"/>
  <c r="D189" i="6"/>
  <c r="E188" i="6"/>
  <c r="D188" i="6"/>
  <c r="E187" i="6"/>
  <c r="D187" i="6"/>
  <c r="E186" i="6"/>
  <c r="D186" i="6"/>
  <c r="F186" i="6" s="1"/>
  <c r="E185" i="6"/>
  <c r="D185" i="6"/>
  <c r="E184" i="6"/>
  <c r="D184" i="6"/>
  <c r="E183" i="6"/>
  <c r="D183" i="6"/>
  <c r="F183" i="6" s="1"/>
  <c r="E182" i="6"/>
  <c r="D182" i="6"/>
  <c r="F181" i="6"/>
  <c r="J174" i="6"/>
  <c r="J173" i="6"/>
  <c r="J172" i="6"/>
  <c r="C172" i="6"/>
  <c r="J171" i="6"/>
  <c r="C171" i="6"/>
  <c r="J170" i="6"/>
  <c r="C170" i="6"/>
  <c r="J169" i="6"/>
  <c r="C169" i="6"/>
  <c r="H169" i="6" s="1"/>
  <c r="J168" i="6"/>
  <c r="C168" i="6"/>
  <c r="J167" i="6"/>
  <c r="C167" i="6"/>
  <c r="J166" i="6"/>
  <c r="C166" i="6"/>
  <c r="J165" i="6"/>
  <c r="C165" i="6"/>
  <c r="J164" i="6"/>
  <c r="C164" i="6"/>
  <c r="J163" i="6"/>
  <c r="C163" i="6"/>
  <c r="J162" i="6"/>
  <c r="C162" i="6"/>
  <c r="J161" i="6"/>
  <c r="C161" i="6"/>
  <c r="J160" i="6"/>
  <c r="C160" i="6"/>
  <c r="J159" i="6"/>
  <c r="C159" i="6"/>
  <c r="J158" i="6"/>
  <c r="C158" i="6"/>
  <c r="H157" i="6"/>
  <c r="K125" i="6"/>
  <c r="F125" i="6"/>
  <c r="K124" i="6"/>
  <c r="F124" i="6"/>
  <c r="K123" i="6"/>
  <c r="F123" i="6"/>
  <c r="L123" i="6"/>
  <c r="K122" i="6"/>
  <c r="F122" i="6"/>
  <c r="K121" i="6"/>
  <c r="F121" i="6"/>
  <c r="K120" i="6"/>
  <c r="F120" i="6"/>
  <c r="K119" i="6"/>
  <c r="F119" i="6"/>
  <c r="K118" i="6"/>
  <c r="F118" i="6"/>
  <c r="K117" i="6"/>
  <c r="F117" i="6"/>
  <c r="K116" i="6"/>
  <c r="F116" i="6"/>
  <c r="K115" i="6"/>
  <c r="F115" i="6"/>
  <c r="K114" i="6"/>
  <c r="F114" i="6"/>
  <c r="K113" i="6"/>
  <c r="F113" i="6"/>
  <c r="K112" i="6"/>
  <c r="F112" i="6"/>
  <c r="K111" i="6"/>
  <c r="F111" i="6"/>
  <c r="K110" i="6"/>
  <c r="F110" i="6"/>
  <c r="K109" i="6"/>
  <c r="F109" i="6"/>
  <c r="K99" i="6"/>
  <c r="F99" i="6"/>
  <c r="L99" i="6" s="1"/>
  <c r="K98" i="6"/>
  <c r="F98" i="6"/>
  <c r="L98" i="6" s="1"/>
  <c r="K97" i="6"/>
  <c r="F97" i="6"/>
  <c r="L97" i="6" s="1"/>
  <c r="K96" i="6"/>
  <c r="F96" i="6"/>
  <c r="K95" i="6"/>
  <c r="F95" i="6"/>
  <c r="L95" i="6" s="1"/>
  <c r="K94" i="6"/>
  <c r="F94" i="6"/>
  <c r="L94" i="6" s="1"/>
  <c r="K93" i="6"/>
  <c r="F93" i="6"/>
  <c r="L93" i="6" s="1"/>
  <c r="K92" i="6"/>
  <c r="F92" i="6"/>
  <c r="L92" i="6" s="1"/>
  <c r="K91" i="6"/>
  <c r="F91" i="6"/>
  <c r="L91" i="6" s="1"/>
  <c r="K90" i="6"/>
  <c r="F90" i="6"/>
  <c r="L90" i="6" s="1"/>
  <c r="K89" i="6"/>
  <c r="F89" i="6"/>
  <c r="L89" i="6" s="1"/>
  <c r="K88" i="6"/>
  <c r="F88" i="6"/>
  <c r="L88" i="6" s="1"/>
  <c r="K87" i="6"/>
  <c r="F87" i="6"/>
  <c r="L87" i="6" s="1"/>
  <c r="K86" i="6"/>
  <c r="F86" i="6"/>
  <c r="L86" i="6" s="1"/>
  <c r="K85" i="6"/>
  <c r="F85" i="6"/>
  <c r="L85" i="6" s="1"/>
  <c r="K84" i="6"/>
  <c r="F84" i="6"/>
  <c r="L84" i="6" s="1"/>
  <c r="K83" i="6"/>
  <c r="F83" i="6"/>
  <c r="F75" i="6"/>
  <c r="L75" i="6" s="1"/>
  <c r="K75" i="6"/>
  <c r="F74" i="6"/>
  <c r="L74" i="6" s="1"/>
  <c r="F73" i="6"/>
  <c r="L73" i="6" s="1"/>
  <c r="K73" i="6"/>
  <c r="F72" i="6"/>
  <c r="K72" i="6"/>
  <c r="F71" i="6"/>
  <c r="L71" i="6" s="1"/>
  <c r="K71" i="6"/>
  <c r="F70" i="6"/>
  <c r="L70" i="6" s="1"/>
  <c r="F69" i="6"/>
  <c r="L69" i="6" s="1"/>
  <c r="K69" i="6"/>
  <c r="F68" i="6"/>
  <c r="L68" i="6" s="1"/>
  <c r="F67" i="6"/>
  <c r="L67" i="6" s="1"/>
  <c r="K67" i="6"/>
  <c r="F66" i="6"/>
  <c r="L66" i="6" s="1"/>
  <c r="F65" i="6"/>
  <c r="L65" i="6" s="1"/>
  <c r="K65" i="6"/>
  <c r="J64" i="6"/>
  <c r="F64" i="6"/>
  <c r="L64" i="6" s="1"/>
  <c r="J63" i="6"/>
  <c r="F63" i="6"/>
  <c r="L63" i="6" s="1"/>
  <c r="K63" i="6"/>
  <c r="J62" i="6"/>
  <c r="F62" i="6"/>
  <c r="L62" i="6" s="1"/>
  <c r="J61" i="6"/>
  <c r="K61" i="6" s="1"/>
  <c r="F61" i="6"/>
  <c r="J60" i="6"/>
  <c r="F60" i="6"/>
  <c r="L60" i="6" s="1"/>
  <c r="J59" i="6"/>
  <c r="F59" i="6"/>
  <c r="L59" i="6" s="1"/>
  <c r="K59" i="6"/>
  <c r="J58" i="6"/>
  <c r="F58" i="6"/>
  <c r="K57" i="6"/>
  <c r="K49" i="6"/>
  <c r="F49" i="6"/>
  <c r="K48" i="6"/>
  <c r="F48" i="6"/>
  <c r="K47" i="6"/>
  <c r="F47" i="6"/>
  <c r="K46" i="6"/>
  <c r="F46" i="6"/>
  <c r="K45" i="6"/>
  <c r="F45" i="6"/>
  <c r="L45" i="6" s="1"/>
  <c r="K44" i="6"/>
  <c r="F44" i="6"/>
  <c r="K43" i="6"/>
  <c r="F43" i="6"/>
  <c r="K42" i="6"/>
  <c r="F42" i="6"/>
  <c r="K41" i="6"/>
  <c r="F41" i="6"/>
  <c r="K40" i="6"/>
  <c r="F40" i="6"/>
  <c r="K39" i="6"/>
  <c r="F39" i="6"/>
  <c r="K38" i="6"/>
  <c r="F38" i="6"/>
  <c r="K37" i="6"/>
  <c r="F37" i="6"/>
  <c r="K36" i="6"/>
  <c r="F36" i="6"/>
  <c r="K35" i="6"/>
  <c r="F35" i="6"/>
  <c r="L35" i="6"/>
  <c r="K34" i="6"/>
  <c r="F34" i="6"/>
  <c r="K33" i="6"/>
  <c r="F33" i="6"/>
  <c r="K32" i="6"/>
  <c r="F32" i="6"/>
  <c r="K24" i="6"/>
  <c r="F24" i="6"/>
  <c r="K23" i="6"/>
  <c r="F23" i="6"/>
  <c r="K22" i="6"/>
  <c r="F22" i="6"/>
  <c r="K21" i="6"/>
  <c r="F21" i="6"/>
  <c r="K20" i="6"/>
  <c r="F20" i="6"/>
  <c r="K19" i="6"/>
  <c r="F19" i="6"/>
  <c r="L19" i="6" s="1"/>
  <c r="K18" i="6"/>
  <c r="F18" i="6"/>
  <c r="L18" i="6" s="1"/>
  <c r="K17" i="6"/>
  <c r="F17" i="6"/>
  <c r="L17" i="6" s="1"/>
  <c r="K16" i="6"/>
  <c r="F16" i="6"/>
  <c r="L16" i="6" s="1"/>
  <c r="K15" i="6"/>
  <c r="F15" i="6"/>
  <c r="L15" i="6" s="1"/>
  <c r="K14" i="6"/>
  <c r="F14" i="6"/>
  <c r="L14" i="6" s="1"/>
  <c r="K13" i="6"/>
  <c r="F13" i="6"/>
  <c r="L13" i="6" s="1"/>
  <c r="K12" i="6"/>
  <c r="F12" i="6"/>
  <c r="L12" i="6" s="1"/>
  <c r="K11" i="6"/>
  <c r="F11" i="6"/>
  <c r="L11" i="6" s="1"/>
  <c r="K10" i="6"/>
  <c r="F10" i="6"/>
  <c r="L10" i="6" s="1"/>
  <c r="K9" i="6"/>
  <c r="F9" i="6"/>
  <c r="L9" i="6" s="1"/>
  <c r="K8" i="6"/>
  <c r="F8" i="6"/>
  <c r="L8" i="6" s="1"/>
  <c r="K7" i="6"/>
  <c r="F7" i="6"/>
  <c r="F9" i="15"/>
  <c r="O31" i="11"/>
  <c r="E28" i="7" s="1"/>
  <c r="M31" i="11"/>
  <c r="E27" i="7" s="1"/>
  <c r="L31" i="11"/>
  <c r="E26" i="7" s="1"/>
  <c r="K31" i="11"/>
  <c r="E25" i="7" s="1"/>
  <c r="J31" i="11"/>
  <c r="E24" i="7" s="1"/>
  <c r="I31" i="11"/>
  <c r="E23" i="7" s="1"/>
  <c r="O30" i="11"/>
  <c r="M30" i="11"/>
  <c r="L30" i="11"/>
  <c r="K30" i="11"/>
  <c r="J30" i="11"/>
  <c r="I30" i="11"/>
  <c r="H30" i="11"/>
  <c r="O29" i="11"/>
  <c r="M29" i="11"/>
  <c r="L29" i="11"/>
  <c r="K29" i="11"/>
  <c r="J29" i="11"/>
  <c r="I29" i="11"/>
  <c r="H29" i="11"/>
  <c r="O28" i="11"/>
  <c r="E13" i="7" s="1"/>
  <c r="M28" i="11"/>
  <c r="E11" i="7"/>
  <c r="K28" i="11"/>
  <c r="E10" i="7" s="1"/>
  <c r="J28" i="11"/>
  <c r="E9" i="7" s="1"/>
  <c r="H28" i="11"/>
  <c r="E7" i="7" s="1"/>
  <c r="O27" i="11"/>
  <c r="M27" i="11"/>
  <c r="AF13" i="11" s="1"/>
  <c r="L27" i="11"/>
  <c r="AE13" i="11" s="1"/>
  <c r="K27" i="11"/>
  <c r="J27" i="11"/>
  <c r="I27" i="11"/>
  <c r="H27" i="11"/>
  <c r="N26" i="11"/>
  <c r="P26" i="11" s="1"/>
  <c r="Q26" i="11" s="1"/>
  <c r="R26" i="11" s="1"/>
  <c r="G26" i="11"/>
  <c r="F26" i="11"/>
  <c r="N25" i="11"/>
  <c r="P25" i="11" s="1"/>
  <c r="Q25" i="11" s="1"/>
  <c r="R25" i="11" s="1"/>
  <c r="G25" i="11"/>
  <c r="F25" i="11"/>
  <c r="N24" i="11"/>
  <c r="P24" i="11" s="1"/>
  <c r="Q24" i="11" s="1"/>
  <c r="R24" i="11" s="1"/>
  <c r="G24" i="11"/>
  <c r="F24" i="11"/>
  <c r="N23" i="11"/>
  <c r="P23" i="11" s="1"/>
  <c r="Q23" i="11" s="1"/>
  <c r="R23" i="11" s="1"/>
  <c r="G23" i="11"/>
  <c r="F23" i="11"/>
  <c r="N22" i="11"/>
  <c r="P22" i="11" s="1"/>
  <c r="Q22" i="11" s="1"/>
  <c r="R22" i="11" s="1"/>
  <c r="G22" i="11"/>
  <c r="F22" i="11"/>
  <c r="N21" i="11"/>
  <c r="P21" i="11" s="1"/>
  <c r="Q21" i="11" s="1"/>
  <c r="R21" i="11" s="1"/>
  <c r="G21" i="11"/>
  <c r="F21" i="11"/>
  <c r="N20" i="11"/>
  <c r="P20" i="11" s="1"/>
  <c r="Q20" i="11" s="1"/>
  <c r="R20" i="11" s="1"/>
  <c r="G20" i="11"/>
  <c r="F20" i="11"/>
  <c r="N19" i="11"/>
  <c r="P19" i="11" s="1"/>
  <c r="Q19" i="11" s="1"/>
  <c r="R19" i="11" s="1"/>
  <c r="G19" i="11"/>
  <c r="F19" i="11"/>
  <c r="N18" i="11"/>
  <c r="P18" i="11" s="1"/>
  <c r="Q18" i="11" s="1"/>
  <c r="R18" i="11" s="1"/>
  <c r="G18" i="11"/>
  <c r="F18" i="11"/>
  <c r="N17" i="11"/>
  <c r="P17" i="11" s="1"/>
  <c r="Q17" i="11" s="1"/>
  <c r="R17" i="11" s="1"/>
  <c r="G17" i="11"/>
  <c r="F17" i="11"/>
  <c r="N16" i="11"/>
  <c r="P16" i="11" s="1"/>
  <c r="Q16" i="11" s="1"/>
  <c r="R16" i="11" s="1"/>
  <c r="G16" i="11"/>
  <c r="F16" i="11"/>
  <c r="N15" i="11"/>
  <c r="P15" i="11" s="1"/>
  <c r="Q15" i="11" s="1"/>
  <c r="R15" i="11" s="1"/>
  <c r="G15" i="11"/>
  <c r="F15" i="11"/>
  <c r="N14" i="11"/>
  <c r="P14" i="11" s="1"/>
  <c r="Q14" i="11" s="1"/>
  <c r="R14" i="11" s="1"/>
  <c r="G14" i="11"/>
  <c r="F14" i="11"/>
  <c r="N13" i="11"/>
  <c r="P13" i="11" s="1"/>
  <c r="Q13" i="11" s="1"/>
  <c r="R13" i="11" s="1"/>
  <c r="G13" i="11"/>
  <c r="F13" i="11"/>
  <c r="N12" i="11"/>
  <c r="P12" i="11" s="1"/>
  <c r="Q12" i="11" s="1"/>
  <c r="R12" i="11" s="1"/>
  <c r="G12" i="11"/>
  <c r="F12" i="11"/>
  <c r="N11" i="11"/>
  <c r="P11" i="11" s="1"/>
  <c r="Q11" i="11" s="1"/>
  <c r="R11" i="11" s="1"/>
  <c r="G11" i="11"/>
  <c r="F11" i="11"/>
  <c r="N10" i="11"/>
  <c r="P10" i="11" s="1"/>
  <c r="Q10" i="11" s="1"/>
  <c r="R10" i="11" s="1"/>
  <c r="G10" i="11"/>
  <c r="F10" i="11"/>
  <c r="N9" i="11"/>
  <c r="P9" i="11" s="1"/>
  <c r="Q9" i="11" s="1"/>
  <c r="R9" i="11" s="1"/>
  <c r="G9" i="11"/>
  <c r="F9" i="11"/>
  <c r="N8" i="11"/>
  <c r="P8" i="11" s="1"/>
  <c r="Q8" i="11" s="1"/>
  <c r="R8" i="11" s="1"/>
  <c r="G8" i="11"/>
  <c r="F8" i="11"/>
  <c r="N7" i="11"/>
  <c r="P7" i="11" s="1"/>
  <c r="Q7" i="11" s="1"/>
  <c r="R7" i="11" s="1"/>
  <c r="G7" i="11"/>
  <c r="F7" i="11"/>
  <c r="N6" i="11"/>
  <c r="P6" i="11" s="1"/>
  <c r="Q6" i="11" s="1"/>
  <c r="R6" i="11" s="1"/>
  <c r="G6" i="11"/>
  <c r="F6" i="11"/>
  <c r="N5" i="11"/>
  <c r="G5" i="11"/>
  <c r="F5" i="11"/>
  <c r="P4" i="11"/>
  <c r="Q4" i="11" s="1"/>
  <c r="D8" i="7"/>
  <c r="D9" i="7"/>
  <c r="D10" i="7"/>
  <c r="D11" i="7"/>
  <c r="D13" i="7"/>
  <c r="X16" i="10"/>
  <c r="X15" i="10"/>
  <c r="X14" i="10"/>
  <c r="X13" i="10"/>
  <c r="X12" i="10"/>
  <c r="X11" i="10"/>
  <c r="X10" i="10"/>
  <c r="X9" i="10"/>
  <c r="X8" i="10"/>
  <c r="X7" i="10"/>
  <c r="X6" i="10"/>
  <c r="X5" i="10"/>
  <c r="Y4" i="10"/>
  <c r="Z4" i="10"/>
  <c r="X4" i="10"/>
  <c r="F76" i="6" l="1"/>
  <c r="L58" i="6"/>
  <c r="L83" i="6"/>
  <c r="L100" i="6" s="1"/>
  <c r="F100" i="6"/>
  <c r="K100" i="6"/>
  <c r="F126" i="6"/>
  <c r="P5" i="11"/>
  <c r="Q5" i="11" s="1"/>
  <c r="Q30" i="11" s="1"/>
  <c r="N31" i="11"/>
  <c r="L7" i="6"/>
  <c r="F25" i="6"/>
  <c r="K126" i="6"/>
  <c r="J76" i="6"/>
  <c r="L76" i="6" s="1"/>
  <c r="F50" i="6"/>
  <c r="L32" i="6"/>
  <c r="L61" i="6"/>
  <c r="D12" i="7"/>
  <c r="E12" i="7"/>
  <c r="L24" i="6"/>
  <c r="L47" i="6"/>
  <c r="E173" i="6"/>
  <c r="L119" i="6"/>
  <c r="H161" i="6"/>
  <c r="L33" i="6"/>
  <c r="L49" i="6"/>
  <c r="G173" i="6"/>
  <c r="L121" i="6"/>
  <c r="J175" i="6"/>
  <c r="H172" i="6"/>
  <c r="F184" i="6"/>
  <c r="H167" i="6"/>
  <c r="L37" i="6"/>
  <c r="L109" i="6"/>
  <c r="L125" i="6"/>
  <c r="H170" i="6"/>
  <c r="L39" i="6"/>
  <c r="L111" i="6"/>
  <c r="H165" i="6"/>
  <c r="L41" i="6"/>
  <c r="N30" i="11"/>
  <c r="L113" i="6"/>
  <c r="L43" i="6"/>
  <c r="K60" i="6"/>
  <c r="K62" i="6"/>
  <c r="K64" i="6"/>
  <c r="K66" i="6"/>
  <c r="K68" i="6"/>
  <c r="K70" i="6"/>
  <c r="K74" i="6"/>
  <c r="C199" i="6"/>
  <c r="L115" i="6"/>
  <c r="H163" i="6"/>
  <c r="D199" i="6"/>
  <c r="L22" i="6"/>
  <c r="C173" i="6"/>
  <c r="E199" i="6"/>
  <c r="L117" i="6"/>
  <c r="F188" i="6"/>
  <c r="D173" i="6"/>
  <c r="F173" i="6"/>
  <c r="K25" i="6"/>
  <c r="L20" i="6"/>
  <c r="L25" i="6" s="1"/>
  <c r="L23" i="6"/>
  <c r="L34" i="6"/>
  <c r="L36" i="6"/>
  <c r="L38" i="6"/>
  <c r="K50" i="6"/>
  <c r="L40" i="6"/>
  <c r="L42" i="6"/>
  <c r="L44" i="6"/>
  <c r="L48" i="6"/>
  <c r="L110" i="6"/>
  <c r="L112" i="6"/>
  <c r="L114" i="6"/>
  <c r="L116" i="6"/>
  <c r="L118" i="6"/>
  <c r="L120" i="6"/>
  <c r="L124" i="6"/>
  <c r="H160" i="6"/>
  <c r="H162" i="6"/>
  <c r="H164" i="6"/>
  <c r="H166" i="6"/>
  <c r="H168" i="6"/>
  <c r="H171" i="6"/>
  <c r="F185" i="6"/>
  <c r="F187" i="6"/>
  <c r="F189" i="6"/>
  <c r="F191" i="6"/>
  <c r="F193" i="6"/>
  <c r="F195" i="6"/>
  <c r="F197" i="6"/>
  <c r="F199" i="6"/>
  <c r="H159" i="6"/>
  <c r="F182" i="6"/>
  <c r="K58" i="6"/>
  <c r="H158" i="6"/>
  <c r="N27" i="11"/>
  <c r="N29" i="11"/>
  <c r="N28" i="11"/>
  <c r="Q27" i="11" l="1"/>
  <c r="Q29" i="11"/>
  <c r="R5" i="11"/>
  <c r="Q28" i="11"/>
  <c r="L126" i="6"/>
  <c r="K76" i="6"/>
  <c r="L50" i="6"/>
  <c r="H173" i="6"/>
  <c r="G36" i="15"/>
  <c r="F36" i="15"/>
  <c r="M28" i="17"/>
  <c r="L28" i="17"/>
  <c r="K28" i="17"/>
  <c r="J28" i="17"/>
  <c r="I28" i="17"/>
  <c r="H28" i="17"/>
  <c r="M27" i="17"/>
  <c r="V20" i="17" s="1"/>
  <c r="L27" i="17"/>
  <c r="AA19" i="17" s="1"/>
  <c r="K27" i="17"/>
  <c r="Z19" i="17" s="1"/>
  <c r="J27" i="17"/>
  <c r="Y19" i="17" s="1"/>
  <c r="I27" i="17"/>
  <c r="U20" i="17" s="1"/>
  <c r="H27" i="17"/>
  <c r="T20" i="17" s="1"/>
  <c r="M26" i="17"/>
  <c r="V19" i="17" s="1"/>
  <c r="L26" i="17"/>
  <c r="AA18" i="17" s="1"/>
  <c r="K26" i="17"/>
  <c r="Z18" i="17" s="1"/>
  <c r="J26" i="17"/>
  <c r="Y18" i="17" s="1"/>
  <c r="I26" i="17"/>
  <c r="U19" i="17" s="1"/>
  <c r="H26" i="17"/>
  <c r="T19" i="17" s="1"/>
  <c r="M25" i="17"/>
  <c r="L25" i="17"/>
  <c r="K25" i="17"/>
  <c r="J25" i="17"/>
  <c r="I25" i="17"/>
  <c r="H25" i="17"/>
  <c r="M24" i="17"/>
  <c r="U29" i="17" s="1"/>
  <c r="L24" i="17"/>
  <c r="AA16" i="17" s="1"/>
  <c r="U28" i="17" s="1"/>
  <c r="K24" i="17"/>
  <c r="U27" i="17" s="1"/>
  <c r="J24" i="17"/>
  <c r="Y16" i="17" s="1"/>
  <c r="I24" i="17"/>
  <c r="U17" i="17" s="1"/>
  <c r="H24" i="17"/>
  <c r="T17" i="17" s="1"/>
  <c r="Z31" i="17"/>
  <c r="N11" i="17"/>
  <c r="O11" i="17" s="1"/>
  <c r="P11" i="17" s="1"/>
  <c r="G11" i="17"/>
  <c r="F11" i="17"/>
  <c r="N19" i="17"/>
  <c r="O19" i="17" s="1"/>
  <c r="P19" i="17" s="1"/>
  <c r="G19" i="17"/>
  <c r="F19" i="17"/>
  <c r="N22" i="17"/>
  <c r="O22" i="17" s="1"/>
  <c r="P22" i="17" s="1"/>
  <c r="G22" i="17"/>
  <c r="F22" i="17"/>
  <c r="N17" i="17"/>
  <c r="O17" i="17" s="1"/>
  <c r="P17" i="17" s="1"/>
  <c r="G17" i="17"/>
  <c r="F17" i="17"/>
  <c r="N15" i="17"/>
  <c r="O15" i="17" s="1"/>
  <c r="P15" i="17" s="1"/>
  <c r="G15" i="17"/>
  <c r="F15" i="17"/>
  <c r="N23" i="17"/>
  <c r="O23" i="17" s="1"/>
  <c r="P23" i="17" s="1"/>
  <c r="G23" i="17"/>
  <c r="F23" i="17"/>
  <c r="N21" i="17"/>
  <c r="O21" i="17" s="1"/>
  <c r="P21" i="17" s="1"/>
  <c r="G21" i="17"/>
  <c r="F21" i="17"/>
  <c r="V16" i="17"/>
  <c r="U16" i="17"/>
  <c r="T16" i="17"/>
  <c r="N6" i="17"/>
  <c r="O6" i="17" s="1"/>
  <c r="P6" i="17" s="1"/>
  <c r="G6" i="17"/>
  <c r="F6" i="17"/>
  <c r="AA15" i="17"/>
  <c r="Z15" i="17"/>
  <c r="Y15" i="17"/>
  <c r="V15" i="17"/>
  <c r="U15" i="17"/>
  <c r="T15" i="17"/>
  <c r="N16" i="17"/>
  <c r="O16" i="17" s="1"/>
  <c r="P16" i="17" s="1"/>
  <c r="G16" i="17"/>
  <c r="F16" i="17"/>
  <c r="AA14" i="17"/>
  <c r="Z14" i="17"/>
  <c r="Y14" i="17"/>
  <c r="V14" i="17"/>
  <c r="U14" i="17"/>
  <c r="T14" i="17"/>
  <c r="N12" i="17"/>
  <c r="O12" i="17" s="1"/>
  <c r="P12" i="17" s="1"/>
  <c r="G12" i="17"/>
  <c r="F12" i="17"/>
  <c r="AA13" i="17"/>
  <c r="Z13" i="17"/>
  <c r="Y13" i="17"/>
  <c r="V13" i="17"/>
  <c r="U13" i="17"/>
  <c r="T13" i="17"/>
  <c r="N20" i="17"/>
  <c r="O20" i="17" s="1"/>
  <c r="P20" i="17" s="1"/>
  <c r="G20" i="17"/>
  <c r="F20" i="17"/>
  <c r="AA12" i="17"/>
  <c r="Z12" i="17"/>
  <c r="Y12" i="17"/>
  <c r="V12" i="17"/>
  <c r="U12" i="17"/>
  <c r="T12" i="17"/>
  <c r="N9" i="17"/>
  <c r="O9" i="17" s="1"/>
  <c r="P9" i="17" s="1"/>
  <c r="G9" i="17"/>
  <c r="F9" i="17"/>
  <c r="AA11" i="17"/>
  <c r="Z11" i="17"/>
  <c r="Y11" i="17"/>
  <c r="V11" i="17"/>
  <c r="U11" i="17"/>
  <c r="T11" i="17"/>
  <c r="N14" i="17"/>
  <c r="O14" i="17" s="1"/>
  <c r="P14" i="17" s="1"/>
  <c r="G14" i="17"/>
  <c r="F14" i="17"/>
  <c r="AA10" i="17"/>
  <c r="Z10" i="17"/>
  <c r="Y10" i="17"/>
  <c r="V10" i="17"/>
  <c r="U10" i="17"/>
  <c r="T10" i="17"/>
  <c r="N13" i="17"/>
  <c r="O13" i="17" s="1"/>
  <c r="P13" i="17" s="1"/>
  <c r="G13" i="17"/>
  <c r="F13" i="17"/>
  <c r="AA9" i="17"/>
  <c r="Z9" i="17"/>
  <c r="Y9" i="17"/>
  <c r="V9" i="17"/>
  <c r="U9" i="17"/>
  <c r="T9" i="17"/>
  <c r="N18" i="17"/>
  <c r="O18" i="17" s="1"/>
  <c r="P18" i="17" s="1"/>
  <c r="G18" i="17"/>
  <c r="F18" i="17"/>
  <c r="AA8" i="17"/>
  <c r="Z8" i="17"/>
  <c r="Y8" i="17"/>
  <c r="V8" i="17"/>
  <c r="U8" i="17"/>
  <c r="T8" i="17"/>
  <c r="N8" i="17"/>
  <c r="O8" i="17" s="1"/>
  <c r="P8" i="17" s="1"/>
  <c r="G8" i="17"/>
  <c r="F8" i="17"/>
  <c r="AA7" i="17"/>
  <c r="Z7" i="17"/>
  <c r="Y7" i="17"/>
  <c r="V7" i="17"/>
  <c r="U7" i="17"/>
  <c r="T7" i="17"/>
  <c r="N10" i="17"/>
  <c r="O10" i="17" s="1"/>
  <c r="P10" i="17" s="1"/>
  <c r="G10" i="17"/>
  <c r="F10" i="17"/>
  <c r="AA6" i="17"/>
  <c r="Z6" i="17"/>
  <c r="Y6" i="17"/>
  <c r="V6" i="17"/>
  <c r="U6" i="17"/>
  <c r="T6" i="17"/>
  <c r="N7" i="17"/>
  <c r="O7" i="17" s="1"/>
  <c r="G7" i="17"/>
  <c r="F7" i="17"/>
  <c r="AA5" i="17"/>
  <c r="Z5" i="17"/>
  <c r="Y5" i="17"/>
  <c r="V5" i="17"/>
  <c r="U5" i="17"/>
  <c r="T5" i="17"/>
  <c r="N5" i="17"/>
  <c r="O5" i="17" s="1"/>
  <c r="AA4" i="17"/>
  <c r="Z4" i="17"/>
  <c r="Y4" i="17"/>
  <c r="V4" i="17"/>
  <c r="U4" i="17"/>
  <c r="T4" i="17"/>
  <c r="T21" i="17" l="1"/>
  <c r="J22" i="7"/>
  <c r="U21" i="17"/>
  <c r="J23" i="7"/>
  <c r="V18" i="17"/>
  <c r="V29" i="17" s="1"/>
  <c r="J12" i="7"/>
  <c r="AA20" i="17"/>
  <c r="T28" i="17" s="1"/>
  <c r="J29" i="7"/>
  <c r="Y17" i="17"/>
  <c r="V26" i="17" s="1"/>
  <c r="J9" i="7"/>
  <c r="Z17" i="17"/>
  <c r="V27" i="17" s="1"/>
  <c r="J10" i="7"/>
  <c r="AA17" i="17"/>
  <c r="V28" i="17" s="1"/>
  <c r="J11" i="7"/>
  <c r="Z20" i="17"/>
  <c r="J25" i="7"/>
  <c r="T29" i="17"/>
  <c r="J30" i="7"/>
  <c r="T18" i="17"/>
  <c r="V24" i="17" s="1"/>
  <c r="J7" i="7"/>
  <c r="T26" i="17"/>
  <c r="J24" i="7"/>
  <c r="U18" i="17"/>
  <c r="V25" i="17" s="1"/>
  <c r="J8" i="7"/>
  <c r="Y20" i="17"/>
  <c r="T27" i="17"/>
  <c r="Z16" i="17"/>
  <c r="U26" i="17"/>
  <c r="U24" i="17"/>
  <c r="T25" i="17"/>
  <c r="Z29" i="17"/>
  <c r="V21" i="17"/>
  <c r="Y28" i="17"/>
  <c r="J41" i="7" s="1"/>
  <c r="Y26" i="17"/>
  <c r="O27" i="17"/>
  <c r="AD33" i="17"/>
  <c r="AD26" i="17"/>
  <c r="AD29" i="17"/>
  <c r="AD25" i="17"/>
  <c r="O25" i="17"/>
  <c r="AD31" i="17"/>
  <c r="AD28" i="17"/>
  <c r="O26" i="17"/>
  <c r="AD34" i="17"/>
  <c r="AD30" i="17"/>
  <c r="AD27" i="17"/>
  <c r="AD32" i="17"/>
  <c r="P7" i="17"/>
  <c r="AD24" i="17"/>
  <c r="N26" i="17"/>
  <c r="T24" i="17"/>
  <c r="Y27" i="17"/>
  <c r="J40" i="7" s="1"/>
  <c r="N25" i="17"/>
  <c r="Y25" i="17"/>
  <c r="Z26" i="17"/>
  <c r="Y29" i="17"/>
  <c r="J42" i="7" s="1"/>
  <c r="N27" i="17"/>
  <c r="Z27" i="17"/>
  <c r="V17" i="17"/>
  <c r="Z24" i="17"/>
  <c r="U25" i="17"/>
  <c r="Z28" i="17"/>
  <c r="Y24" i="17"/>
  <c r="J37" i="7" s="1"/>
  <c r="Z25" i="17"/>
  <c r="Z32" i="17" l="1"/>
  <c r="Z33" i="17" s="1"/>
  <c r="Z34" i="17" s="1"/>
  <c r="P26" i="17"/>
  <c r="P25" i="17"/>
  <c r="P27" i="17"/>
  <c r="Q29" i="1" l="1"/>
  <c r="L25" i="1"/>
  <c r="K25" i="1"/>
  <c r="I25" i="1"/>
  <c r="H25" i="1"/>
  <c r="G25" i="1"/>
  <c r="F25" i="1"/>
  <c r="E25" i="1"/>
  <c r="L24" i="1"/>
  <c r="K24" i="1"/>
  <c r="I24" i="1"/>
  <c r="H24" i="1"/>
  <c r="G24" i="1"/>
  <c r="F24" i="1"/>
  <c r="E24" i="1"/>
  <c r="L23" i="1"/>
  <c r="K23" i="1"/>
  <c r="I23" i="1"/>
  <c r="H23" i="1"/>
  <c r="G23" i="1"/>
  <c r="F23" i="1"/>
  <c r="E23" i="1"/>
  <c r="L22" i="1"/>
  <c r="K22" i="1"/>
  <c r="I22" i="1"/>
  <c r="H22" i="1"/>
  <c r="G22" i="1"/>
  <c r="F22" i="1"/>
  <c r="E22" i="1"/>
  <c r="L21" i="1"/>
  <c r="K21" i="1"/>
  <c r="I21" i="1"/>
  <c r="H21" i="1"/>
  <c r="G21" i="1"/>
  <c r="F21" i="1"/>
  <c r="E21" i="1"/>
  <c r="L20" i="1"/>
  <c r="K20" i="1"/>
  <c r="I20" i="1"/>
  <c r="H20" i="1"/>
  <c r="G20" i="1"/>
  <c r="F20" i="1"/>
  <c r="E20" i="1"/>
  <c r="L19" i="1"/>
  <c r="K19" i="1"/>
  <c r="I19" i="1"/>
  <c r="H19" i="1"/>
  <c r="G19" i="1"/>
  <c r="F19" i="1"/>
  <c r="E19" i="1"/>
  <c r="L18" i="1"/>
  <c r="K18" i="1"/>
  <c r="I18" i="1"/>
  <c r="H18" i="1"/>
  <c r="G18" i="1"/>
  <c r="F18" i="1"/>
  <c r="E18" i="1"/>
  <c r="N14" i="1"/>
  <c r="L30" i="1" s="1"/>
  <c r="M14" i="1"/>
  <c r="K30" i="1" s="1"/>
  <c r="L14" i="1"/>
  <c r="I30" i="1" s="1"/>
  <c r="K14" i="1"/>
  <c r="H30" i="1" s="1"/>
  <c r="I14" i="1"/>
  <c r="G30" i="1" s="1"/>
  <c r="H14" i="1"/>
  <c r="F30" i="1" s="1"/>
  <c r="G14" i="1"/>
  <c r="E30" i="1" s="1"/>
  <c r="N13" i="1"/>
  <c r="L29" i="1" s="1"/>
  <c r="E39" i="1" s="1"/>
  <c r="M13" i="1"/>
  <c r="K29" i="1" s="1"/>
  <c r="E38" i="1" s="1"/>
  <c r="L13" i="1"/>
  <c r="I29" i="1" s="1"/>
  <c r="E37" i="1" s="1"/>
  <c r="K13" i="1"/>
  <c r="H29" i="1" s="1"/>
  <c r="E36" i="1" s="1"/>
  <c r="I13" i="1"/>
  <c r="G29" i="1" s="1"/>
  <c r="E35" i="1" s="1"/>
  <c r="H13" i="1"/>
  <c r="F29" i="1" s="1"/>
  <c r="E34" i="1" s="1"/>
  <c r="G13" i="1"/>
  <c r="E29" i="1" s="1"/>
  <c r="E33" i="1" s="1"/>
  <c r="N12" i="1"/>
  <c r="L28" i="1" s="1"/>
  <c r="F39" i="1" s="1"/>
  <c r="M12" i="1"/>
  <c r="K28" i="1" s="1"/>
  <c r="F38" i="1" s="1"/>
  <c r="L12" i="1"/>
  <c r="I28" i="1" s="1"/>
  <c r="F37" i="1" s="1"/>
  <c r="K12" i="1"/>
  <c r="H28" i="1" s="1"/>
  <c r="F36" i="1" s="1"/>
  <c r="I12" i="1"/>
  <c r="G28" i="1" s="1"/>
  <c r="F35" i="1" s="1"/>
  <c r="H12" i="1"/>
  <c r="F28" i="1" s="1"/>
  <c r="F34" i="1" s="1"/>
  <c r="G12" i="1"/>
  <c r="E28" i="1" s="1"/>
  <c r="F33" i="1" s="1"/>
  <c r="N11" i="1"/>
  <c r="L27" i="1" s="1"/>
  <c r="H39" i="1" s="1"/>
  <c r="M11" i="1"/>
  <c r="K27" i="1" s="1"/>
  <c r="H38" i="1" s="1"/>
  <c r="L11" i="1"/>
  <c r="I27" i="1" s="1"/>
  <c r="H37" i="1" s="1"/>
  <c r="K11" i="1"/>
  <c r="H27" i="1" s="1"/>
  <c r="H36" i="1" s="1"/>
  <c r="I11" i="1"/>
  <c r="G27" i="1" s="1"/>
  <c r="H35" i="1" s="1"/>
  <c r="H11" i="1"/>
  <c r="F27" i="1" s="1"/>
  <c r="H34" i="1" s="1"/>
  <c r="G11" i="1"/>
  <c r="E27" i="1" s="1"/>
  <c r="H33" i="1" s="1"/>
  <c r="N10" i="1"/>
  <c r="L26" i="1" s="1"/>
  <c r="G39" i="1" s="1"/>
  <c r="M10" i="1"/>
  <c r="K26" i="1" s="1"/>
  <c r="G38" i="1" s="1"/>
  <c r="L10" i="1"/>
  <c r="I26" i="1" s="1"/>
  <c r="G37" i="1" s="1"/>
  <c r="K10" i="1"/>
  <c r="H26" i="1" s="1"/>
  <c r="G36" i="1" s="1"/>
  <c r="I10" i="1"/>
  <c r="G26" i="1" s="1"/>
  <c r="G35" i="1" s="1"/>
  <c r="H10" i="1"/>
  <c r="F26" i="1" s="1"/>
  <c r="G34" i="1" s="1"/>
  <c r="G10" i="1"/>
  <c r="E26" i="1" s="1"/>
  <c r="G33" i="1" s="1"/>
  <c r="O9" i="1"/>
  <c r="Q9" i="1" s="1"/>
  <c r="F9" i="1"/>
  <c r="E9" i="1"/>
  <c r="Q8" i="1"/>
  <c r="O8" i="1"/>
  <c r="P8" i="1" s="1"/>
  <c r="F8" i="1"/>
  <c r="E8" i="1"/>
  <c r="O7" i="1"/>
  <c r="P7" i="1" s="1"/>
  <c r="F7" i="1"/>
  <c r="E7" i="1"/>
  <c r="O6" i="1"/>
  <c r="F6" i="1"/>
  <c r="E6" i="1"/>
  <c r="O52" i="16"/>
  <c r="X20" i="16" s="1"/>
  <c r="M52" i="16"/>
  <c r="AF17" i="16" s="1"/>
  <c r="L52" i="16"/>
  <c r="V27" i="16" s="1"/>
  <c r="K52" i="16"/>
  <c r="V26" i="16" s="1"/>
  <c r="J52" i="16"/>
  <c r="V25" i="16" s="1"/>
  <c r="I52" i="16"/>
  <c r="V24" i="16" s="1"/>
  <c r="H52" i="16"/>
  <c r="V20" i="16" s="1"/>
  <c r="O51" i="16"/>
  <c r="X19" i="16" s="1"/>
  <c r="M51" i="16"/>
  <c r="AF16" i="16" s="1"/>
  <c r="L51" i="16"/>
  <c r="AE16" i="16" s="1"/>
  <c r="K51" i="16"/>
  <c r="J51" i="16"/>
  <c r="I51" i="16"/>
  <c r="W19" i="16" s="1"/>
  <c r="H51" i="16"/>
  <c r="V19" i="16" s="1"/>
  <c r="O50" i="16"/>
  <c r="M50" i="16"/>
  <c r="AF15" i="16" s="1"/>
  <c r="L50" i="16"/>
  <c r="K50" i="16"/>
  <c r="AB17" i="16" s="1"/>
  <c r="J50" i="16"/>
  <c r="AA17" i="16" s="1"/>
  <c r="I50" i="16"/>
  <c r="W18" i="16" s="1"/>
  <c r="H50" i="16"/>
  <c r="V18" i="16" s="1"/>
  <c r="O49" i="16"/>
  <c r="M49" i="16"/>
  <c r="L49" i="16"/>
  <c r="AE14" i="16" s="1"/>
  <c r="X27" i="16" s="1"/>
  <c r="K49" i="16"/>
  <c r="AB16" i="16" s="1"/>
  <c r="X26" i="16" s="1"/>
  <c r="J49" i="16"/>
  <c r="I49" i="16"/>
  <c r="W17" i="16" s="1"/>
  <c r="X24" i="16" s="1"/>
  <c r="H49" i="16"/>
  <c r="V17" i="16" s="1"/>
  <c r="X23" i="16" s="1"/>
  <c r="O48" i="16"/>
  <c r="M48" i="16"/>
  <c r="AF13" i="16" s="1"/>
  <c r="L48" i="16"/>
  <c r="AE13" i="16" s="1"/>
  <c r="K48" i="16"/>
  <c r="J48" i="16"/>
  <c r="W25" i="16" s="1"/>
  <c r="I48" i="16"/>
  <c r="W24" i="16" s="1"/>
  <c r="H48" i="16"/>
  <c r="V16" i="16" s="1"/>
  <c r="N47" i="16"/>
  <c r="P47" i="16" s="1"/>
  <c r="Q47" i="16" s="1"/>
  <c r="R47" i="16" s="1"/>
  <c r="G47" i="16"/>
  <c r="F47" i="16"/>
  <c r="N46" i="16"/>
  <c r="P46" i="16" s="1"/>
  <c r="Q46" i="16" s="1"/>
  <c r="R46" i="16" s="1"/>
  <c r="G46" i="16"/>
  <c r="F46" i="16"/>
  <c r="N45" i="16"/>
  <c r="P45" i="16" s="1"/>
  <c r="Q45" i="16" s="1"/>
  <c r="R45" i="16" s="1"/>
  <c r="G45" i="16"/>
  <c r="F45" i="16"/>
  <c r="N44" i="16"/>
  <c r="P44" i="16" s="1"/>
  <c r="Q44" i="16" s="1"/>
  <c r="R44" i="16" s="1"/>
  <c r="G44" i="16"/>
  <c r="F44" i="16"/>
  <c r="N43" i="16"/>
  <c r="P43" i="16" s="1"/>
  <c r="Q43" i="16" s="1"/>
  <c r="R43" i="16" s="1"/>
  <c r="G43" i="16"/>
  <c r="F43" i="16"/>
  <c r="N42" i="16"/>
  <c r="P42" i="16" s="1"/>
  <c r="Q42" i="16" s="1"/>
  <c r="R42" i="16" s="1"/>
  <c r="G42" i="16"/>
  <c r="F42" i="16"/>
  <c r="N41" i="16"/>
  <c r="P41" i="16" s="1"/>
  <c r="Q41" i="16" s="1"/>
  <c r="R41" i="16" s="1"/>
  <c r="G41" i="16"/>
  <c r="F41" i="16"/>
  <c r="N40" i="16"/>
  <c r="P40" i="16" s="1"/>
  <c r="Q40" i="16" s="1"/>
  <c r="R40" i="16" s="1"/>
  <c r="G40" i="16"/>
  <c r="F40" i="16"/>
  <c r="N39" i="16"/>
  <c r="P39" i="16" s="1"/>
  <c r="Q39" i="16" s="1"/>
  <c r="R39" i="16" s="1"/>
  <c r="G39" i="16"/>
  <c r="F39" i="16"/>
  <c r="N38" i="16"/>
  <c r="P38" i="16" s="1"/>
  <c r="Q38" i="16" s="1"/>
  <c r="R38" i="16" s="1"/>
  <c r="G38" i="16"/>
  <c r="F38" i="16"/>
  <c r="N37" i="16"/>
  <c r="P37" i="16" s="1"/>
  <c r="Q37" i="16" s="1"/>
  <c r="R37" i="16" s="1"/>
  <c r="G37" i="16"/>
  <c r="F37" i="16"/>
  <c r="N36" i="16"/>
  <c r="P36" i="16" s="1"/>
  <c r="Q36" i="16" s="1"/>
  <c r="R36" i="16" s="1"/>
  <c r="G36" i="16"/>
  <c r="F36" i="16"/>
  <c r="N35" i="16"/>
  <c r="P35" i="16" s="1"/>
  <c r="Q35" i="16" s="1"/>
  <c r="R35" i="16" s="1"/>
  <c r="G35" i="16"/>
  <c r="F35" i="16"/>
  <c r="N34" i="16"/>
  <c r="P34" i="16" s="1"/>
  <c r="Q34" i="16" s="1"/>
  <c r="R34" i="16" s="1"/>
  <c r="G34" i="16"/>
  <c r="F34" i="16"/>
  <c r="N33" i="16"/>
  <c r="P33" i="16" s="1"/>
  <c r="Q33" i="16" s="1"/>
  <c r="R33" i="16" s="1"/>
  <c r="G33" i="16"/>
  <c r="F33" i="16"/>
  <c r="P32" i="16"/>
  <c r="Q32" i="16" s="1"/>
  <c r="R32" i="16" s="1"/>
  <c r="N32" i="16"/>
  <c r="G32" i="16"/>
  <c r="F32" i="16"/>
  <c r="N31" i="16"/>
  <c r="P31" i="16" s="1"/>
  <c r="Q31" i="16" s="1"/>
  <c r="R31" i="16" s="1"/>
  <c r="G31" i="16"/>
  <c r="F31" i="16"/>
  <c r="AB30" i="16"/>
  <c r="N30" i="16"/>
  <c r="P30" i="16" s="1"/>
  <c r="Q30" i="16" s="1"/>
  <c r="R30" i="16" s="1"/>
  <c r="G30" i="16"/>
  <c r="F30" i="16"/>
  <c r="W29" i="16"/>
  <c r="V29" i="16"/>
  <c r="N29" i="16"/>
  <c r="P29" i="16" s="1"/>
  <c r="Q29" i="16" s="1"/>
  <c r="R29" i="16" s="1"/>
  <c r="G29" i="16"/>
  <c r="F29" i="16"/>
  <c r="N28" i="16"/>
  <c r="P28" i="16" s="1"/>
  <c r="Q28" i="16" s="1"/>
  <c r="R28" i="16" s="1"/>
  <c r="G28" i="16"/>
  <c r="F28" i="16"/>
  <c r="N27" i="16"/>
  <c r="P27" i="16" s="1"/>
  <c r="Q27" i="16" s="1"/>
  <c r="R27" i="16" s="1"/>
  <c r="G27" i="16"/>
  <c r="F27" i="16"/>
  <c r="W26" i="16"/>
  <c r="N26" i="16"/>
  <c r="P26" i="16" s="1"/>
  <c r="Q26" i="16" s="1"/>
  <c r="R26" i="16" s="1"/>
  <c r="G26" i="16"/>
  <c r="F26" i="16"/>
  <c r="N25" i="16"/>
  <c r="P25" i="16" s="1"/>
  <c r="Q25" i="16" s="1"/>
  <c r="R25" i="16" s="1"/>
  <c r="G25" i="16"/>
  <c r="F25" i="16"/>
  <c r="N24" i="16"/>
  <c r="P24" i="16" s="1"/>
  <c r="Q24" i="16" s="1"/>
  <c r="R24" i="16" s="1"/>
  <c r="G24" i="16"/>
  <c r="F24" i="16"/>
  <c r="N23" i="16"/>
  <c r="P23" i="16" s="1"/>
  <c r="Q23" i="16" s="1"/>
  <c r="R23" i="16" s="1"/>
  <c r="G23" i="16"/>
  <c r="F23" i="16"/>
  <c r="N22" i="16"/>
  <c r="P22" i="16" s="1"/>
  <c r="Q22" i="16" s="1"/>
  <c r="R22" i="16" s="1"/>
  <c r="G22" i="16"/>
  <c r="F22" i="16"/>
  <c r="N21" i="16"/>
  <c r="P21" i="16" s="1"/>
  <c r="Q21" i="16" s="1"/>
  <c r="R21" i="16" s="1"/>
  <c r="G21" i="16"/>
  <c r="F21" i="16"/>
  <c r="N20" i="16"/>
  <c r="P20" i="16" s="1"/>
  <c r="Q20" i="16" s="1"/>
  <c r="R20" i="16" s="1"/>
  <c r="G20" i="16"/>
  <c r="F20" i="16"/>
  <c r="N19" i="16"/>
  <c r="P19" i="16" s="1"/>
  <c r="Q19" i="16" s="1"/>
  <c r="R19" i="16" s="1"/>
  <c r="G19" i="16"/>
  <c r="F19" i="16"/>
  <c r="AB18" i="16"/>
  <c r="AA18" i="16"/>
  <c r="X18" i="16"/>
  <c r="N18" i="16"/>
  <c r="P18" i="16" s="1"/>
  <c r="Q18" i="16" s="1"/>
  <c r="R18" i="16" s="1"/>
  <c r="G18" i="16"/>
  <c r="F18" i="16"/>
  <c r="X17" i="16"/>
  <c r="X29" i="16" s="1"/>
  <c r="N17" i="16"/>
  <c r="P17" i="16" s="1"/>
  <c r="Q17" i="16" s="1"/>
  <c r="R17" i="16" s="1"/>
  <c r="G17" i="16"/>
  <c r="F17" i="16"/>
  <c r="AA16" i="16"/>
  <c r="X25" i="16" s="1"/>
  <c r="X16" i="16"/>
  <c r="N16" i="16"/>
  <c r="P16" i="16" s="1"/>
  <c r="Q16" i="16" s="1"/>
  <c r="R16" i="16" s="1"/>
  <c r="G16" i="16"/>
  <c r="F16" i="16"/>
  <c r="AE15" i="16"/>
  <c r="AB15" i="16"/>
  <c r="AA15" i="16"/>
  <c r="X15" i="16"/>
  <c r="W15" i="16"/>
  <c r="V15" i="16"/>
  <c r="N15" i="16"/>
  <c r="P15" i="16" s="1"/>
  <c r="Q15" i="16" s="1"/>
  <c r="R15" i="16" s="1"/>
  <c r="G15" i="16"/>
  <c r="F15" i="16"/>
  <c r="AF14" i="16"/>
  <c r="X28" i="16" s="1"/>
  <c r="AB14" i="16"/>
  <c r="AA14" i="16"/>
  <c r="X14" i="16"/>
  <c r="W14" i="16"/>
  <c r="V14" i="16"/>
  <c r="N14" i="16"/>
  <c r="P14" i="16" s="1"/>
  <c r="Q14" i="16" s="1"/>
  <c r="R14" i="16" s="1"/>
  <c r="G14" i="16"/>
  <c r="F14" i="16"/>
  <c r="AB13" i="16"/>
  <c r="AA13" i="16"/>
  <c r="X13" i="16"/>
  <c r="W13" i="16"/>
  <c r="V13" i="16"/>
  <c r="N13" i="16"/>
  <c r="P13" i="16" s="1"/>
  <c r="Q13" i="16" s="1"/>
  <c r="R13" i="16" s="1"/>
  <c r="G13" i="16"/>
  <c r="F13" i="16"/>
  <c r="AF12" i="16"/>
  <c r="AE12" i="16"/>
  <c r="AB12" i="16"/>
  <c r="AA12" i="16"/>
  <c r="X12" i="16"/>
  <c r="W12" i="16"/>
  <c r="V12" i="16"/>
  <c r="N12" i="16"/>
  <c r="P12" i="16" s="1"/>
  <c r="Q12" i="16" s="1"/>
  <c r="R12" i="16" s="1"/>
  <c r="G12" i="16"/>
  <c r="F12" i="16"/>
  <c r="AF11" i="16"/>
  <c r="AE11" i="16"/>
  <c r="AB11" i="16"/>
  <c r="AA11" i="16"/>
  <c r="X11" i="16"/>
  <c r="W11" i="16"/>
  <c r="V11" i="16"/>
  <c r="N11" i="16"/>
  <c r="P11" i="16" s="1"/>
  <c r="Q11" i="16" s="1"/>
  <c r="R11" i="16" s="1"/>
  <c r="G11" i="16"/>
  <c r="F11" i="16"/>
  <c r="AF10" i="16"/>
  <c r="AE10" i="16"/>
  <c r="AB10" i="16"/>
  <c r="AA10" i="16"/>
  <c r="X10" i="16"/>
  <c r="W10" i="16"/>
  <c r="V10" i="16"/>
  <c r="N10" i="16"/>
  <c r="P10" i="16" s="1"/>
  <c r="Q10" i="16" s="1"/>
  <c r="R10" i="16" s="1"/>
  <c r="G10" i="16"/>
  <c r="F10" i="16"/>
  <c r="AF9" i="16"/>
  <c r="AE9" i="16"/>
  <c r="AB9" i="16"/>
  <c r="AA9" i="16"/>
  <c r="X9" i="16"/>
  <c r="W9" i="16"/>
  <c r="V9" i="16"/>
  <c r="N9" i="16"/>
  <c r="P9" i="16" s="1"/>
  <c r="Q9" i="16" s="1"/>
  <c r="R9" i="16" s="1"/>
  <c r="G9" i="16"/>
  <c r="F9" i="16"/>
  <c r="AF8" i="16"/>
  <c r="AE8" i="16"/>
  <c r="AB8" i="16"/>
  <c r="AA8" i="16"/>
  <c r="X8" i="16"/>
  <c r="W8" i="16"/>
  <c r="V8" i="16"/>
  <c r="N8" i="16"/>
  <c r="P8" i="16" s="1"/>
  <c r="Q8" i="16" s="1"/>
  <c r="R8" i="16" s="1"/>
  <c r="G8" i="16"/>
  <c r="F8" i="16"/>
  <c r="AF7" i="16"/>
  <c r="AE7" i="16"/>
  <c r="AB7" i="16"/>
  <c r="AA7" i="16"/>
  <c r="X7" i="16"/>
  <c r="W7" i="16"/>
  <c r="V7" i="16"/>
  <c r="N7" i="16"/>
  <c r="P7" i="16" s="1"/>
  <c r="Q7" i="16" s="1"/>
  <c r="R7" i="16" s="1"/>
  <c r="G7" i="16"/>
  <c r="F7" i="16"/>
  <c r="AF6" i="16"/>
  <c r="AE6" i="16"/>
  <c r="AB6" i="16"/>
  <c r="AA6" i="16"/>
  <c r="X6" i="16"/>
  <c r="W6" i="16"/>
  <c r="V6" i="16"/>
  <c r="N6" i="16"/>
  <c r="G6" i="16"/>
  <c r="F6" i="16"/>
  <c r="AF5" i="16"/>
  <c r="AE5" i="16"/>
  <c r="AB5" i="16"/>
  <c r="AA5" i="16"/>
  <c r="X5" i="16"/>
  <c r="W5" i="16"/>
  <c r="V5" i="16"/>
  <c r="N5" i="16"/>
  <c r="G5" i="16"/>
  <c r="F5" i="16"/>
  <c r="AF4" i="16"/>
  <c r="AE4" i="16"/>
  <c r="AB4" i="16"/>
  <c r="AA4" i="16"/>
  <c r="X4" i="16"/>
  <c r="W4" i="16"/>
  <c r="V4" i="16"/>
  <c r="P4" i="16"/>
  <c r="Q4" i="16" s="1"/>
  <c r="AF3" i="16"/>
  <c r="AE3" i="16"/>
  <c r="AB3" i="16"/>
  <c r="AA3" i="16"/>
  <c r="X3" i="16"/>
  <c r="W3" i="16"/>
  <c r="V3" i="16"/>
  <c r="AA19" i="16" l="1"/>
  <c r="Q7" i="1"/>
  <c r="N51" i="16"/>
  <c r="V28" i="16"/>
  <c r="W28" i="16"/>
  <c r="P5" i="16"/>
  <c r="Q5" i="16" s="1"/>
  <c r="AF24" i="16" s="1"/>
  <c r="P9" i="1"/>
  <c r="O10" i="1"/>
  <c r="P23" i="1"/>
  <c r="N49" i="16"/>
  <c r="P6" i="16"/>
  <c r="Q6" i="16" s="1"/>
  <c r="R6" i="16" s="1"/>
  <c r="P18" i="1"/>
  <c r="P19" i="1"/>
  <c r="P21" i="1"/>
  <c r="P22" i="1"/>
  <c r="Q6" i="1"/>
  <c r="O11" i="1"/>
  <c r="O12" i="1"/>
  <c r="P17" i="1"/>
  <c r="P20" i="1"/>
  <c r="P6" i="1"/>
  <c r="M41" i="1" s="1"/>
  <c r="W20" i="16"/>
  <c r="W16" i="16"/>
  <c r="AB29" i="16"/>
  <c r="AA29" i="16"/>
  <c r="Q48" i="16"/>
  <c r="N50" i="16"/>
  <c r="AE17" i="16"/>
  <c r="W23" i="16"/>
  <c r="AF23" i="16"/>
  <c r="W27" i="16"/>
  <c r="AB19" i="16"/>
  <c r="V23" i="16"/>
  <c r="AB23" i="16"/>
  <c r="AB24" i="16"/>
  <c r="AB25" i="16"/>
  <c r="AB26" i="16"/>
  <c r="AB27" i="16"/>
  <c r="AB28" i="16"/>
  <c r="N48" i="16"/>
  <c r="R5" i="16"/>
  <c r="AA23" i="16"/>
  <c r="AA24" i="16"/>
  <c r="AA25" i="16"/>
  <c r="AA26" i="16"/>
  <c r="AA27" i="16"/>
  <c r="AA28" i="16"/>
  <c r="O43" i="15"/>
  <c r="M43" i="15"/>
  <c r="L43" i="15"/>
  <c r="K43" i="15"/>
  <c r="J43" i="15"/>
  <c r="I43" i="15"/>
  <c r="H43" i="15"/>
  <c r="O42" i="15"/>
  <c r="X20" i="15" s="1"/>
  <c r="M42" i="15"/>
  <c r="AF17" i="15" s="1"/>
  <c r="L42" i="15"/>
  <c r="AE17" i="15" s="1"/>
  <c r="K42" i="15"/>
  <c r="AB19" i="15" s="1"/>
  <c r="J42" i="15"/>
  <c r="I42" i="15"/>
  <c r="W20" i="15" s="1"/>
  <c r="H42" i="15"/>
  <c r="V20" i="15" s="1"/>
  <c r="O41" i="15"/>
  <c r="X19" i="15" s="1"/>
  <c r="M41" i="15"/>
  <c r="AF16" i="15" s="1"/>
  <c r="L41" i="15"/>
  <c r="AE16" i="15" s="1"/>
  <c r="K41" i="15"/>
  <c r="AB18" i="15" s="1"/>
  <c r="J41" i="15"/>
  <c r="AA18" i="15" s="1"/>
  <c r="I41" i="15"/>
  <c r="W19" i="15" s="1"/>
  <c r="H41" i="15"/>
  <c r="V19" i="15" s="1"/>
  <c r="O40" i="15"/>
  <c r="M40" i="15"/>
  <c r="L40" i="15"/>
  <c r="K40" i="15"/>
  <c r="J40" i="15"/>
  <c r="I40" i="15"/>
  <c r="H40" i="15"/>
  <c r="H7" i="7" s="1"/>
  <c r="O39" i="15"/>
  <c r="W30" i="15" s="1"/>
  <c r="M39" i="15"/>
  <c r="W29" i="15" s="1"/>
  <c r="L39" i="15"/>
  <c r="AE14" i="15" s="1"/>
  <c r="K39" i="15"/>
  <c r="AB16" i="15" s="1"/>
  <c r="J39" i="15"/>
  <c r="W26" i="15" s="1"/>
  <c r="I39" i="15"/>
  <c r="W25" i="15" s="1"/>
  <c r="H39" i="15"/>
  <c r="V17" i="15" s="1"/>
  <c r="N36" i="15"/>
  <c r="P36" i="15" s="1"/>
  <c r="Q36" i="15" s="1"/>
  <c r="R36" i="15" s="1"/>
  <c r="N6" i="15"/>
  <c r="P6" i="15" s="1"/>
  <c r="G6" i="15"/>
  <c r="F6" i="15"/>
  <c r="N8" i="15"/>
  <c r="P8" i="15" s="1"/>
  <c r="Q8" i="15" s="1"/>
  <c r="R8" i="15" s="1"/>
  <c r="G8" i="15"/>
  <c r="F8" i="15"/>
  <c r="N20" i="15"/>
  <c r="P20" i="15" s="1"/>
  <c r="Q20" i="15" s="1"/>
  <c r="R20" i="15" s="1"/>
  <c r="G20" i="15"/>
  <c r="F20" i="15"/>
  <c r="N21" i="15"/>
  <c r="P21" i="15" s="1"/>
  <c r="Q21" i="15" s="1"/>
  <c r="R21" i="15" s="1"/>
  <c r="G21" i="15"/>
  <c r="F21" i="15"/>
  <c r="N18" i="15"/>
  <c r="P18" i="15" s="1"/>
  <c r="Q18" i="15" s="1"/>
  <c r="R18" i="15" s="1"/>
  <c r="G18" i="15"/>
  <c r="F18" i="15"/>
  <c r="N33" i="15"/>
  <c r="P33" i="15" s="1"/>
  <c r="Q33" i="15" s="1"/>
  <c r="R33" i="15" s="1"/>
  <c r="G33" i="15"/>
  <c r="F33" i="15"/>
  <c r="AB31" i="15"/>
  <c r="N37" i="15"/>
  <c r="P37" i="15" s="1"/>
  <c r="Q37" i="15" s="1"/>
  <c r="R37" i="15" s="1"/>
  <c r="G37" i="15"/>
  <c r="F37" i="15"/>
  <c r="N35" i="15"/>
  <c r="P35" i="15" s="1"/>
  <c r="Q35" i="15" s="1"/>
  <c r="R35" i="15" s="1"/>
  <c r="G35" i="15"/>
  <c r="F35" i="15"/>
  <c r="N12" i="15"/>
  <c r="P12" i="15" s="1"/>
  <c r="Q12" i="15" s="1"/>
  <c r="R12" i="15" s="1"/>
  <c r="G12" i="15"/>
  <c r="F12" i="15"/>
  <c r="N34" i="15"/>
  <c r="P34" i="15" s="1"/>
  <c r="Q34" i="15" s="1"/>
  <c r="R34" i="15" s="1"/>
  <c r="G34" i="15"/>
  <c r="F34" i="15"/>
  <c r="N28" i="15"/>
  <c r="P28" i="15" s="1"/>
  <c r="Q28" i="15" s="1"/>
  <c r="R28" i="15" s="1"/>
  <c r="G28" i="15"/>
  <c r="F28" i="15"/>
  <c r="N27" i="15"/>
  <c r="P27" i="15" s="1"/>
  <c r="Q27" i="15" s="1"/>
  <c r="R27" i="15" s="1"/>
  <c r="G27" i="15"/>
  <c r="F27" i="15"/>
  <c r="N10" i="15"/>
  <c r="P10" i="15" s="1"/>
  <c r="Q10" i="15" s="1"/>
  <c r="R10" i="15" s="1"/>
  <c r="G10" i="15"/>
  <c r="F10" i="15"/>
  <c r="N32" i="15"/>
  <c r="P32" i="15" s="1"/>
  <c r="Q32" i="15" s="1"/>
  <c r="R32" i="15" s="1"/>
  <c r="G32" i="15"/>
  <c r="F32" i="15"/>
  <c r="N38" i="15"/>
  <c r="P38" i="15" s="1"/>
  <c r="Q38" i="15" s="1"/>
  <c r="R38" i="15" s="1"/>
  <c r="G38" i="15"/>
  <c r="F38" i="15"/>
  <c r="N19" i="15"/>
  <c r="P19" i="15" s="1"/>
  <c r="Q19" i="15" s="1"/>
  <c r="R19" i="15" s="1"/>
  <c r="G19" i="15"/>
  <c r="F19" i="15"/>
  <c r="W21" i="15"/>
  <c r="P30" i="15"/>
  <c r="Q30" i="15" s="1"/>
  <c r="R30" i="15" s="1"/>
  <c r="G30" i="15"/>
  <c r="F30" i="15"/>
  <c r="N17" i="15"/>
  <c r="P17" i="15" s="1"/>
  <c r="Q17" i="15" s="1"/>
  <c r="R17" i="15" s="1"/>
  <c r="G17" i="15"/>
  <c r="F17" i="15"/>
  <c r="AA19" i="15"/>
  <c r="N29" i="15"/>
  <c r="P29" i="15" s="1"/>
  <c r="Q29" i="15" s="1"/>
  <c r="R29" i="15" s="1"/>
  <c r="G29" i="15"/>
  <c r="F29" i="15"/>
  <c r="N15" i="15"/>
  <c r="P15" i="15" s="1"/>
  <c r="Q15" i="15" s="1"/>
  <c r="R15" i="15" s="1"/>
  <c r="G15" i="15"/>
  <c r="F15" i="15"/>
  <c r="N23" i="15"/>
  <c r="P23" i="15" s="1"/>
  <c r="Q23" i="15" s="1"/>
  <c r="R23" i="15" s="1"/>
  <c r="G23" i="15"/>
  <c r="F23" i="15"/>
  <c r="X16" i="15"/>
  <c r="W16" i="15"/>
  <c r="V16" i="15"/>
  <c r="N7" i="15"/>
  <c r="P7" i="15" s="1"/>
  <c r="Q7" i="15" s="1"/>
  <c r="R7" i="15" s="1"/>
  <c r="G7" i="15"/>
  <c r="F7" i="15"/>
  <c r="AB15" i="15"/>
  <c r="AA15" i="15"/>
  <c r="X15" i="15"/>
  <c r="W15" i="15"/>
  <c r="V15" i="15"/>
  <c r="N16" i="15"/>
  <c r="P16" i="15" s="1"/>
  <c r="Q16" i="15" s="1"/>
  <c r="R16" i="15" s="1"/>
  <c r="G16" i="15"/>
  <c r="F16" i="15"/>
  <c r="AB14" i="15"/>
  <c r="AA14" i="15"/>
  <c r="X14" i="15"/>
  <c r="W14" i="15"/>
  <c r="V14" i="15"/>
  <c r="N11" i="15"/>
  <c r="P11" i="15" s="1"/>
  <c r="Q11" i="15" s="1"/>
  <c r="R11" i="15" s="1"/>
  <c r="G11" i="15"/>
  <c r="F11" i="15"/>
  <c r="AF13" i="15"/>
  <c r="AE13" i="15"/>
  <c r="AB13" i="15"/>
  <c r="AA13" i="15"/>
  <c r="X13" i="15"/>
  <c r="W13" i="15"/>
  <c r="V13" i="15"/>
  <c r="N24" i="15"/>
  <c r="P24" i="15" s="1"/>
  <c r="Q24" i="15" s="1"/>
  <c r="R24" i="15" s="1"/>
  <c r="G24" i="15"/>
  <c r="F24" i="15"/>
  <c r="AF12" i="15"/>
  <c r="AE12" i="15"/>
  <c r="AB12" i="15"/>
  <c r="AA12" i="15"/>
  <c r="X12" i="15"/>
  <c r="W12" i="15"/>
  <c r="V12" i="15"/>
  <c r="N22" i="15"/>
  <c r="P22" i="15" s="1"/>
  <c r="Q22" i="15" s="1"/>
  <c r="R22" i="15" s="1"/>
  <c r="G22" i="15"/>
  <c r="F22" i="15"/>
  <c r="AF11" i="15"/>
  <c r="AE11" i="15"/>
  <c r="AB11" i="15"/>
  <c r="AA11" i="15"/>
  <c r="X11" i="15"/>
  <c r="W11" i="15"/>
  <c r="V11" i="15"/>
  <c r="N14" i="15"/>
  <c r="P14" i="15" s="1"/>
  <c r="Q14" i="15" s="1"/>
  <c r="R14" i="15" s="1"/>
  <c r="G14" i="15"/>
  <c r="F14" i="15"/>
  <c r="AF10" i="15"/>
  <c r="AE10" i="15"/>
  <c r="AB10" i="15"/>
  <c r="AA10" i="15"/>
  <c r="X10" i="15"/>
  <c r="W10" i="15"/>
  <c r="V10" i="15"/>
  <c r="N25" i="15"/>
  <c r="P25" i="15" s="1"/>
  <c r="Q25" i="15" s="1"/>
  <c r="R25" i="15" s="1"/>
  <c r="G25" i="15"/>
  <c r="F25" i="15"/>
  <c r="AF9" i="15"/>
  <c r="AE9" i="15"/>
  <c r="AB9" i="15"/>
  <c r="AA9" i="15"/>
  <c r="X9" i="15"/>
  <c r="W9" i="15"/>
  <c r="V9" i="15"/>
  <c r="N31" i="15"/>
  <c r="P31" i="15" s="1"/>
  <c r="Q31" i="15" s="1"/>
  <c r="R31" i="15" s="1"/>
  <c r="G31" i="15"/>
  <c r="F31" i="15"/>
  <c r="AF8" i="15"/>
  <c r="AE8" i="15"/>
  <c r="AB8" i="15"/>
  <c r="AA8" i="15"/>
  <c r="X8" i="15"/>
  <c r="W8" i="15"/>
  <c r="V8" i="15"/>
  <c r="N9" i="15"/>
  <c r="P9" i="15" s="1"/>
  <c r="Q9" i="15" s="1"/>
  <c r="R9" i="15" s="1"/>
  <c r="G9" i="15"/>
  <c r="AF7" i="15"/>
  <c r="AE7" i="15"/>
  <c r="AB7" i="15"/>
  <c r="AA7" i="15"/>
  <c r="X7" i="15"/>
  <c r="W7" i="15"/>
  <c r="V7" i="15"/>
  <c r="N13" i="15"/>
  <c r="P13" i="15" s="1"/>
  <c r="Q13" i="15" s="1"/>
  <c r="R13" i="15" s="1"/>
  <c r="G13" i="15"/>
  <c r="F13" i="15"/>
  <c r="AF6" i="15"/>
  <c r="AE6" i="15"/>
  <c r="AB6" i="15"/>
  <c r="AA6" i="15"/>
  <c r="X6" i="15"/>
  <c r="W6" i="15"/>
  <c r="V6" i="15"/>
  <c r="N26" i="15"/>
  <c r="P26" i="15" s="1"/>
  <c r="Q26" i="15" s="1"/>
  <c r="G26" i="15"/>
  <c r="F26" i="15"/>
  <c r="AF5" i="15"/>
  <c r="AE5" i="15"/>
  <c r="AB5" i="15"/>
  <c r="AA5" i="15"/>
  <c r="X5" i="15"/>
  <c r="W5" i="15"/>
  <c r="V5" i="15"/>
  <c r="P5" i="15"/>
  <c r="Q5" i="15" s="1"/>
  <c r="AF4" i="15"/>
  <c r="AE4" i="15"/>
  <c r="AB4" i="15"/>
  <c r="AA4" i="15"/>
  <c r="X4" i="15"/>
  <c r="W4" i="15"/>
  <c r="V4" i="15"/>
  <c r="Q49" i="14"/>
  <c r="R49" i="14" s="1"/>
  <c r="G49" i="14"/>
  <c r="F49" i="14"/>
  <c r="G43" i="14"/>
  <c r="F43" i="14"/>
  <c r="AF31" i="16" l="1"/>
  <c r="W18" i="15"/>
  <c r="X25" i="15" s="1"/>
  <c r="H8" i="7"/>
  <c r="AF30" i="16"/>
  <c r="AE15" i="15"/>
  <c r="X28" i="15" s="1"/>
  <c r="H11" i="7"/>
  <c r="V27" i="15"/>
  <c r="H25" i="7"/>
  <c r="V28" i="15"/>
  <c r="H26" i="7"/>
  <c r="V29" i="15"/>
  <c r="H27" i="7"/>
  <c r="Q51" i="16"/>
  <c r="AF32" i="16"/>
  <c r="Q50" i="16"/>
  <c r="AF15" i="15"/>
  <c r="X29" i="15" s="1"/>
  <c r="H12" i="7"/>
  <c r="V21" i="15"/>
  <c r="H22" i="7"/>
  <c r="AF26" i="16"/>
  <c r="V30" i="15"/>
  <c r="H28" i="7"/>
  <c r="Q49" i="16"/>
  <c r="AF33" i="16"/>
  <c r="AF28" i="16"/>
  <c r="AB17" i="15"/>
  <c r="X27" i="15" s="1"/>
  <c r="H10" i="7"/>
  <c r="AF27" i="16"/>
  <c r="X18" i="15"/>
  <c r="X30" i="15" s="1"/>
  <c r="H13" i="7"/>
  <c r="V25" i="15"/>
  <c r="H23" i="7"/>
  <c r="AF25" i="16"/>
  <c r="AA17" i="15"/>
  <c r="X26" i="15" s="1"/>
  <c r="H9" i="7"/>
  <c r="V26" i="15"/>
  <c r="H24" i="7"/>
  <c r="V18" i="15"/>
  <c r="X24" i="15" s="1"/>
  <c r="AF29" i="16"/>
  <c r="P42" i="15"/>
  <c r="P39" i="15"/>
  <c r="P41" i="15"/>
  <c r="P40" i="15"/>
  <c r="Q6" i="15"/>
  <c r="R6" i="15" s="1"/>
  <c r="N43" i="15"/>
  <c r="Q39" i="15"/>
  <c r="Q40" i="15"/>
  <c r="W17" i="15"/>
  <c r="W27" i="15"/>
  <c r="M43" i="1"/>
  <c r="M39" i="1"/>
  <c r="M35" i="1"/>
  <c r="P11" i="1"/>
  <c r="M45" i="1" s="1"/>
  <c r="M38" i="1"/>
  <c r="M34" i="1"/>
  <c r="M40" i="1"/>
  <c r="M36" i="1"/>
  <c r="P10" i="1"/>
  <c r="M44" i="1" s="1"/>
  <c r="M37" i="1"/>
  <c r="M33" i="1"/>
  <c r="M42" i="1"/>
  <c r="P12" i="1"/>
  <c r="M46" i="1" s="1"/>
  <c r="P24" i="1"/>
  <c r="AB31" i="16"/>
  <c r="AF18" i="15"/>
  <c r="AF14" i="15"/>
  <c r="X21" i="15"/>
  <c r="X17" i="15"/>
  <c r="AA16" i="15"/>
  <c r="AA20" i="15"/>
  <c r="AA30" i="15"/>
  <c r="H43" i="7" s="1"/>
  <c r="N42" i="15"/>
  <c r="AB30" i="15"/>
  <c r="N40" i="15"/>
  <c r="N41" i="15"/>
  <c r="AE18" i="15"/>
  <c r="AF24" i="15"/>
  <c r="W28" i="15"/>
  <c r="Q42" i="15"/>
  <c r="AB20" i="15"/>
  <c r="V24" i="15"/>
  <c r="AB24" i="15"/>
  <c r="AB25" i="15"/>
  <c r="AB26" i="15"/>
  <c r="AB27" i="15"/>
  <c r="AB28" i="15"/>
  <c r="AB29" i="15"/>
  <c r="N39" i="15"/>
  <c r="Q41" i="15"/>
  <c r="W24" i="15"/>
  <c r="AF26" i="15"/>
  <c r="AF27" i="15"/>
  <c r="AF28" i="15"/>
  <c r="AF29" i="15"/>
  <c r="AF30" i="15"/>
  <c r="R26" i="15"/>
  <c r="AA24" i="15"/>
  <c r="H37" i="7" s="1"/>
  <c r="AA25" i="15"/>
  <c r="H38" i="7" s="1"/>
  <c r="AA26" i="15"/>
  <c r="H39" i="7" s="1"/>
  <c r="AA27" i="15"/>
  <c r="H40" i="7" s="1"/>
  <c r="AA28" i="15"/>
  <c r="H41" i="7" s="1"/>
  <c r="AA29" i="15"/>
  <c r="H42" i="7" s="1"/>
  <c r="F48" i="14"/>
  <c r="G48" i="14"/>
  <c r="P48" i="14"/>
  <c r="Q48" i="14" s="1"/>
  <c r="R48" i="14" s="1"/>
  <c r="O54" i="14"/>
  <c r="M54" i="14"/>
  <c r="L54" i="14"/>
  <c r="K54" i="14"/>
  <c r="J54" i="14"/>
  <c r="I54" i="14"/>
  <c r="H54" i="14"/>
  <c r="O53" i="14"/>
  <c r="X19" i="14" s="1"/>
  <c r="M53" i="14"/>
  <c r="AF16" i="14" s="1"/>
  <c r="L53" i="14"/>
  <c r="AE16" i="14" s="1"/>
  <c r="K53" i="14"/>
  <c r="AB18" i="14" s="1"/>
  <c r="J53" i="14"/>
  <c r="AA18" i="14" s="1"/>
  <c r="I53" i="14"/>
  <c r="W19" i="14" s="1"/>
  <c r="H53" i="14"/>
  <c r="V19" i="14" s="1"/>
  <c r="O52" i="14"/>
  <c r="X18" i="14" s="1"/>
  <c r="M52" i="14"/>
  <c r="AF15" i="14" s="1"/>
  <c r="L52" i="14"/>
  <c r="AE15" i="14" s="1"/>
  <c r="K52" i="14"/>
  <c r="AB17" i="14" s="1"/>
  <c r="J52" i="14"/>
  <c r="AA17" i="14" s="1"/>
  <c r="I52" i="14"/>
  <c r="W18" i="14" s="1"/>
  <c r="H52" i="14"/>
  <c r="V18" i="14" s="1"/>
  <c r="O51" i="14"/>
  <c r="M51" i="14"/>
  <c r="L51" i="14"/>
  <c r="K51" i="14"/>
  <c r="J51" i="14"/>
  <c r="I51" i="14"/>
  <c r="H51" i="14"/>
  <c r="O50" i="14"/>
  <c r="W29" i="14" s="1"/>
  <c r="M50" i="14"/>
  <c r="W28" i="14" s="1"/>
  <c r="W27" i="14"/>
  <c r="K50" i="14"/>
  <c r="J50" i="14"/>
  <c r="W25" i="14" s="1"/>
  <c r="I50" i="14"/>
  <c r="W16" i="14" s="1"/>
  <c r="H50" i="14"/>
  <c r="V16" i="14" s="1"/>
  <c r="P47" i="14"/>
  <c r="Q47" i="14" s="1"/>
  <c r="R47" i="14" s="1"/>
  <c r="G47" i="14"/>
  <c r="F47" i="14"/>
  <c r="P46" i="14"/>
  <c r="Q46" i="14" s="1"/>
  <c r="R46" i="14" s="1"/>
  <c r="G46" i="14"/>
  <c r="F46" i="14"/>
  <c r="P45" i="14"/>
  <c r="Q45" i="14" s="1"/>
  <c r="R45" i="14" s="1"/>
  <c r="G45" i="14"/>
  <c r="F45" i="14"/>
  <c r="P44" i="14"/>
  <c r="Q44" i="14" s="1"/>
  <c r="R44" i="14" s="1"/>
  <c r="G44" i="14"/>
  <c r="F44" i="14"/>
  <c r="P42" i="14"/>
  <c r="Q42" i="14" s="1"/>
  <c r="R42" i="14" s="1"/>
  <c r="G42" i="14"/>
  <c r="F42" i="14"/>
  <c r="P41" i="14"/>
  <c r="Q41" i="14" s="1"/>
  <c r="R41" i="14" s="1"/>
  <c r="G41" i="14"/>
  <c r="F41" i="14"/>
  <c r="P40" i="14"/>
  <c r="Q40" i="14" s="1"/>
  <c r="R40" i="14" s="1"/>
  <c r="G40" i="14"/>
  <c r="F40" i="14"/>
  <c r="P39" i="14"/>
  <c r="Q39" i="14" s="1"/>
  <c r="R39" i="14" s="1"/>
  <c r="G39" i="14"/>
  <c r="F39" i="14"/>
  <c r="P38" i="14"/>
  <c r="Q38" i="14" s="1"/>
  <c r="R38" i="14" s="1"/>
  <c r="G38" i="14"/>
  <c r="F38" i="14"/>
  <c r="P37" i="14"/>
  <c r="Q37" i="14" s="1"/>
  <c r="R37" i="14" s="1"/>
  <c r="G37" i="14"/>
  <c r="F37" i="14"/>
  <c r="P36" i="14"/>
  <c r="Q36" i="14" s="1"/>
  <c r="R36" i="14" s="1"/>
  <c r="G36" i="14"/>
  <c r="F36" i="14"/>
  <c r="P35" i="14"/>
  <c r="Q35" i="14" s="1"/>
  <c r="R35" i="14" s="1"/>
  <c r="G35" i="14"/>
  <c r="F35" i="14"/>
  <c r="P34" i="14"/>
  <c r="Q34" i="14" s="1"/>
  <c r="R34" i="14" s="1"/>
  <c r="G34" i="14"/>
  <c r="F34" i="14"/>
  <c r="P33" i="14"/>
  <c r="Q33" i="14" s="1"/>
  <c r="R33" i="14" s="1"/>
  <c r="G33" i="14"/>
  <c r="F33" i="14"/>
  <c r="P32" i="14"/>
  <c r="Q32" i="14" s="1"/>
  <c r="R32" i="14" s="1"/>
  <c r="G32" i="14"/>
  <c r="F32" i="14"/>
  <c r="P31" i="14"/>
  <c r="Q31" i="14" s="1"/>
  <c r="R31" i="14" s="1"/>
  <c r="G31" i="14"/>
  <c r="F31" i="14"/>
  <c r="AB30" i="14"/>
  <c r="P30" i="14"/>
  <c r="Q30" i="14" s="1"/>
  <c r="R30" i="14" s="1"/>
  <c r="G30" i="14"/>
  <c r="F30" i="14"/>
  <c r="P29" i="14"/>
  <c r="Q29" i="14" s="1"/>
  <c r="R29" i="14" s="1"/>
  <c r="G29" i="14"/>
  <c r="F29" i="14"/>
  <c r="P28" i="14"/>
  <c r="Q28" i="14" s="1"/>
  <c r="R28" i="14" s="1"/>
  <c r="G28" i="14"/>
  <c r="F28" i="14"/>
  <c r="P27" i="14"/>
  <c r="Q27" i="14" s="1"/>
  <c r="R27" i="14" s="1"/>
  <c r="G27" i="14"/>
  <c r="F27" i="14"/>
  <c r="P26" i="14"/>
  <c r="Q26" i="14" s="1"/>
  <c r="R26" i="14" s="1"/>
  <c r="G26" i="14"/>
  <c r="F26" i="14"/>
  <c r="P25" i="14"/>
  <c r="Q25" i="14" s="1"/>
  <c r="R25" i="14" s="1"/>
  <c r="G25" i="14"/>
  <c r="F25" i="14"/>
  <c r="P24" i="14"/>
  <c r="Q24" i="14" s="1"/>
  <c r="R24" i="14" s="1"/>
  <c r="G24" i="14"/>
  <c r="F24" i="14"/>
  <c r="P23" i="14"/>
  <c r="Q23" i="14" s="1"/>
  <c r="R23" i="14" s="1"/>
  <c r="G23" i="14"/>
  <c r="F23" i="14"/>
  <c r="P22" i="14"/>
  <c r="Q22" i="14" s="1"/>
  <c r="R22" i="14" s="1"/>
  <c r="G22" i="14"/>
  <c r="F22" i="14"/>
  <c r="P21" i="14"/>
  <c r="Q21" i="14" s="1"/>
  <c r="R21" i="14" s="1"/>
  <c r="G21" i="14"/>
  <c r="F21" i="14"/>
  <c r="P20" i="14"/>
  <c r="Q20" i="14" s="1"/>
  <c r="R20" i="14" s="1"/>
  <c r="G20" i="14"/>
  <c r="F20" i="14"/>
  <c r="P19" i="14"/>
  <c r="Q19" i="14" s="1"/>
  <c r="R19" i="14" s="1"/>
  <c r="G19" i="14"/>
  <c r="F19" i="14"/>
  <c r="P18" i="14"/>
  <c r="Q18" i="14" s="1"/>
  <c r="R18" i="14" s="1"/>
  <c r="G18" i="14"/>
  <c r="F18" i="14"/>
  <c r="P17" i="14"/>
  <c r="Q17" i="14" s="1"/>
  <c r="R17" i="14" s="1"/>
  <c r="G17" i="14"/>
  <c r="F17" i="14"/>
  <c r="P16" i="14"/>
  <c r="Q16" i="14" s="1"/>
  <c r="R16" i="14" s="1"/>
  <c r="G16" i="14"/>
  <c r="F16" i="14"/>
  <c r="P15" i="14"/>
  <c r="Q15" i="14" s="1"/>
  <c r="R15" i="14" s="1"/>
  <c r="G15" i="14"/>
  <c r="F15" i="14"/>
  <c r="P14" i="14"/>
  <c r="Q14" i="14" s="1"/>
  <c r="R14" i="14" s="1"/>
  <c r="G14" i="14"/>
  <c r="F14" i="14"/>
  <c r="P13" i="14"/>
  <c r="Q13" i="14" s="1"/>
  <c r="R13" i="14" s="1"/>
  <c r="G13" i="14"/>
  <c r="F13" i="14"/>
  <c r="AF12" i="14"/>
  <c r="P12" i="14"/>
  <c r="Q12" i="14" s="1"/>
  <c r="R12" i="14" s="1"/>
  <c r="G12" i="14"/>
  <c r="F12" i="14"/>
  <c r="AF11" i="14"/>
  <c r="P11" i="14"/>
  <c r="Q11" i="14" s="1"/>
  <c r="R11" i="14" s="1"/>
  <c r="G11" i="14"/>
  <c r="F11" i="14"/>
  <c r="AF10" i="14"/>
  <c r="P10" i="14"/>
  <c r="Q10" i="14" s="1"/>
  <c r="R10" i="14" s="1"/>
  <c r="G10" i="14"/>
  <c r="F10" i="14"/>
  <c r="AF9" i="14"/>
  <c r="AA9" i="14"/>
  <c r="W9" i="14"/>
  <c r="V9" i="14"/>
  <c r="P9" i="14"/>
  <c r="Q9" i="14" s="1"/>
  <c r="R9" i="14" s="1"/>
  <c r="G9" i="14"/>
  <c r="F9" i="14"/>
  <c r="AF8" i="14"/>
  <c r="AE8" i="14"/>
  <c r="AA8" i="14"/>
  <c r="X8" i="14"/>
  <c r="W8" i="14"/>
  <c r="V8" i="14"/>
  <c r="P8" i="14"/>
  <c r="Q8" i="14" s="1"/>
  <c r="R8" i="14" s="1"/>
  <c r="G8" i="14"/>
  <c r="F8" i="14"/>
  <c r="AF7" i="14"/>
  <c r="AA7" i="14"/>
  <c r="X7" i="14"/>
  <c r="W7" i="14"/>
  <c r="V7" i="14"/>
  <c r="P7" i="14"/>
  <c r="Q7" i="14" s="1"/>
  <c r="R7" i="14" s="1"/>
  <c r="G7" i="14"/>
  <c r="F7" i="14"/>
  <c r="AF6" i="14"/>
  <c r="AA6" i="14"/>
  <c r="X6" i="14"/>
  <c r="W6" i="14"/>
  <c r="V6" i="14"/>
  <c r="P6" i="14"/>
  <c r="Q6" i="14" s="1"/>
  <c r="R6" i="14" s="1"/>
  <c r="N51" i="14"/>
  <c r="G6" i="14"/>
  <c r="F6" i="14"/>
  <c r="AF5" i="14"/>
  <c r="AA5" i="14"/>
  <c r="X5" i="14"/>
  <c r="W5" i="14"/>
  <c r="V5" i="14"/>
  <c r="P5" i="14"/>
  <c r="Q5" i="14" s="1"/>
  <c r="N53" i="14"/>
  <c r="G5" i="14"/>
  <c r="F5" i="14"/>
  <c r="AF4" i="14"/>
  <c r="AA4" i="14"/>
  <c r="X4" i="14"/>
  <c r="W4" i="14"/>
  <c r="V4" i="14"/>
  <c r="P4" i="14"/>
  <c r="Q4" i="14" s="1"/>
  <c r="AF3" i="14"/>
  <c r="AA3" i="14"/>
  <c r="X3" i="14"/>
  <c r="W3" i="14"/>
  <c r="V3" i="14"/>
  <c r="O52" i="13"/>
  <c r="M52" i="13"/>
  <c r="L52" i="13"/>
  <c r="K52" i="13"/>
  <c r="J52" i="13"/>
  <c r="I52" i="13"/>
  <c r="H52" i="13"/>
  <c r="V20" i="13" s="1"/>
  <c r="O51" i="13"/>
  <c r="X19" i="13" s="1"/>
  <c r="M51" i="13"/>
  <c r="AF16" i="13" s="1"/>
  <c r="L51" i="13"/>
  <c r="AE16" i="13" s="1"/>
  <c r="K51" i="13"/>
  <c r="AB18" i="13" s="1"/>
  <c r="J51" i="13"/>
  <c r="AA18" i="13" s="1"/>
  <c r="I51" i="13"/>
  <c r="W19" i="13" s="1"/>
  <c r="H51" i="13"/>
  <c r="V19" i="13" s="1"/>
  <c r="O50" i="13"/>
  <c r="X18" i="13" s="1"/>
  <c r="M50" i="13"/>
  <c r="AF15" i="13" s="1"/>
  <c r="L50" i="13"/>
  <c r="K50" i="13"/>
  <c r="AB17" i="13" s="1"/>
  <c r="J50" i="13"/>
  <c r="AA17" i="13" s="1"/>
  <c r="I50" i="13"/>
  <c r="W18" i="13" s="1"/>
  <c r="H50" i="13"/>
  <c r="V18" i="13" s="1"/>
  <c r="O49" i="13"/>
  <c r="M49" i="13"/>
  <c r="L49" i="13"/>
  <c r="AE14" i="13" s="1"/>
  <c r="X27" i="13" s="1"/>
  <c r="K49" i="13"/>
  <c r="G10" i="7" s="1"/>
  <c r="J49" i="13"/>
  <c r="I49" i="13"/>
  <c r="H49" i="13"/>
  <c r="O48" i="13"/>
  <c r="W29" i="13" s="1"/>
  <c r="M48" i="13"/>
  <c r="W28" i="13" s="1"/>
  <c r="L48" i="13"/>
  <c r="W27" i="13" s="1"/>
  <c r="K48" i="13"/>
  <c r="AB15" i="13" s="1"/>
  <c r="J48" i="13"/>
  <c r="W25" i="13" s="1"/>
  <c r="I48" i="13"/>
  <c r="W24" i="13" s="1"/>
  <c r="H48" i="13"/>
  <c r="W23" i="13" s="1"/>
  <c r="N47" i="13"/>
  <c r="P47" i="13" s="1"/>
  <c r="Q47" i="13" s="1"/>
  <c r="R47" i="13" s="1"/>
  <c r="G47" i="13"/>
  <c r="F47" i="13"/>
  <c r="N24" i="13"/>
  <c r="P24" i="13" s="1"/>
  <c r="Q24" i="13" s="1"/>
  <c r="R24" i="13" s="1"/>
  <c r="G24" i="13"/>
  <c r="F24" i="13"/>
  <c r="N30" i="13"/>
  <c r="P30" i="13" s="1"/>
  <c r="Q30" i="13" s="1"/>
  <c r="R30" i="13" s="1"/>
  <c r="G30" i="13"/>
  <c r="F30" i="13"/>
  <c r="N38" i="13"/>
  <c r="P38" i="13" s="1"/>
  <c r="Q38" i="13" s="1"/>
  <c r="R38" i="13" s="1"/>
  <c r="G38" i="13"/>
  <c r="F38" i="13"/>
  <c r="N44" i="13"/>
  <c r="P44" i="13" s="1"/>
  <c r="Q44" i="13" s="1"/>
  <c r="R44" i="13" s="1"/>
  <c r="N31" i="13"/>
  <c r="P31" i="13" s="1"/>
  <c r="Q31" i="13" s="1"/>
  <c r="R31" i="13" s="1"/>
  <c r="G31" i="13"/>
  <c r="F31" i="13"/>
  <c r="N25" i="13"/>
  <c r="P25" i="13" s="1"/>
  <c r="Q25" i="13" s="1"/>
  <c r="R25" i="13" s="1"/>
  <c r="G25" i="13"/>
  <c r="F25" i="13"/>
  <c r="N27" i="13"/>
  <c r="P27" i="13" s="1"/>
  <c r="Q27" i="13" s="1"/>
  <c r="R27" i="13" s="1"/>
  <c r="G27" i="13"/>
  <c r="F27" i="13"/>
  <c r="N43" i="13"/>
  <c r="P43" i="13" s="1"/>
  <c r="Q43" i="13" s="1"/>
  <c r="R43" i="13" s="1"/>
  <c r="G43" i="13"/>
  <c r="F43" i="13"/>
  <c r="N40" i="13"/>
  <c r="P40" i="13" s="1"/>
  <c r="Q40" i="13" s="1"/>
  <c r="R40" i="13" s="1"/>
  <c r="G40" i="13"/>
  <c r="F40" i="13"/>
  <c r="N32" i="13"/>
  <c r="P32" i="13" s="1"/>
  <c r="Q32" i="13" s="1"/>
  <c r="R32" i="13" s="1"/>
  <c r="G32" i="13"/>
  <c r="F32" i="13"/>
  <c r="N18" i="13"/>
  <c r="P18" i="13" s="1"/>
  <c r="Q18" i="13" s="1"/>
  <c r="R18" i="13" s="1"/>
  <c r="G18" i="13"/>
  <c r="F18" i="13"/>
  <c r="N5" i="13"/>
  <c r="P5" i="13" s="1"/>
  <c r="Q5" i="13" s="1"/>
  <c r="R5" i="13" s="1"/>
  <c r="G5" i="13"/>
  <c r="F5" i="13"/>
  <c r="N33" i="13"/>
  <c r="P33" i="13" s="1"/>
  <c r="Q33" i="13" s="1"/>
  <c r="R33" i="13" s="1"/>
  <c r="G33" i="13"/>
  <c r="F33" i="13"/>
  <c r="N41" i="13"/>
  <c r="P41" i="13" s="1"/>
  <c r="Q41" i="13" s="1"/>
  <c r="R41" i="13" s="1"/>
  <c r="G41" i="13"/>
  <c r="F41" i="13"/>
  <c r="N20" i="13"/>
  <c r="P20" i="13" s="1"/>
  <c r="Q20" i="13" s="1"/>
  <c r="R20" i="13" s="1"/>
  <c r="G20" i="13"/>
  <c r="F20" i="13"/>
  <c r="N14" i="13"/>
  <c r="P14" i="13" s="1"/>
  <c r="Q14" i="13" s="1"/>
  <c r="R14" i="13" s="1"/>
  <c r="G14" i="13"/>
  <c r="F14" i="13"/>
  <c r="AB30" i="13"/>
  <c r="N17" i="13"/>
  <c r="P17" i="13" s="1"/>
  <c r="Q17" i="13" s="1"/>
  <c r="R17" i="13" s="1"/>
  <c r="G17" i="13"/>
  <c r="F17" i="13"/>
  <c r="N19" i="13"/>
  <c r="P19" i="13" s="1"/>
  <c r="Q19" i="13" s="1"/>
  <c r="R19" i="13" s="1"/>
  <c r="G19" i="13"/>
  <c r="F19" i="13"/>
  <c r="N35" i="13"/>
  <c r="P35" i="13" s="1"/>
  <c r="Q35" i="13" s="1"/>
  <c r="R35" i="13" s="1"/>
  <c r="G35" i="13"/>
  <c r="F35" i="13"/>
  <c r="N39" i="13"/>
  <c r="P39" i="13" s="1"/>
  <c r="Q39" i="13" s="1"/>
  <c r="R39" i="13" s="1"/>
  <c r="G39" i="13"/>
  <c r="F39" i="13"/>
  <c r="N28" i="13"/>
  <c r="P28" i="13" s="1"/>
  <c r="Q28" i="13" s="1"/>
  <c r="R28" i="13" s="1"/>
  <c r="G28" i="13"/>
  <c r="F28" i="13"/>
  <c r="N16" i="13"/>
  <c r="P16" i="13" s="1"/>
  <c r="Q16" i="13" s="1"/>
  <c r="R16" i="13" s="1"/>
  <c r="G16" i="13"/>
  <c r="F16" i="13"/>
  <c r="N10" i="13"/>
  <c r="P10" i="13" s="1"/>
  <c r="Q10" i="13" s="1"/>
  <c r="R10" i="13" s="1"/>
  <c r="G10" i="13"/>
  <c r="F10" i="13"/>
  <c r="N13" i="13"/>
  <c r="P13" i="13" s="1"/>
  <c r="Q13" i="13" s="1"/>
  <c r="R13" i="13" s="1"/>
  <c r="G13" i="13"/>
  <c r="F13" i="13"/>
  <c r="P15" i="13"/>
  <c r="Q15" i="13" s="1"/>
  <c r="R15" i="13" s="1"/>
  <c r="N15" i="13"/>
  <c r="G15" i="13"/>
  <c r="F15" i="13"/>
  <c r="N42" i="13"/>
  <c r="P42" i="13" s="1"/>
  <c r="Q42" i="13" s="1"/>
  <c r="R42" i="13" s="1"/>
  <c r="G42" i="13"/>
  <c r="F42" i="13"/>
  <c r="N7" i="13"/>
  <c r="P7" i="13" s="1"/>
  <c r="Q7" i="13" s="1"/>
  <c r="R7" i="13" s="1"/>
  <c r="G7" i="13"/>
  <c r="F7" i="13"/>
  <c r="N45" i="13"/>
  <c r="P45" i="13" s="1"/>
  <c r="Q45" i="13" s="1"/>
  <c r="R45" i="13" s="1"/>
  <c r="G45" i="13"/>
  <c r="F45" i="13"/>
  <c r="N11" i="13"/>
  <c r="P11" i="13" s="1"/>
  <c r="Q11" i="13" s="1"/>
  <c r="R11" i="13" s="1"/>
  <c r="G11" i="13"/>
  <c r="F11" i="13"/>
  <c r="N6" i="13"/>
  <c r="P6" i="13" s="1"/>
  <c r="Q6" i="13" s="1"/>
  <c r="R6" i="13" s="1"/>
  <c r="G6" i="13"/>
  <c r="F6" i="13"/>
  <c r="V16" i="13"/>
  <c r="N23" i="13"/>
  <c r="P23" i="13" s="1"/>
  <c r="Q23" i="13" s="1"/>
  <c r="R23" i="13" s="1"/>
  <c r="G23" i="13"/>
  <c r="F23" i="13"/>
  <c r="X15" i="13"/>
  <c r="W15" i="13"/>
  <c r="N22" i="13"/>
  <c r="P22" i="13" s="1"/>
  <c r="Q22" i="13" s="1"/>
  <c r="R22" i="13" s="1"/>
  <c r="G22" i="13"/>
  <c r="F22" i="13"/>
  <c r="AB14" i="13"/>
  <c r="AA14" i="13"/>
  <c r="X14" i="13"/>
  <c r="W14" i="13"/>
  <c r="N9" i="13"/>
  <c r="P9" i="13" s="1"/>
  <c r="Q9" i="13" s="1"/>
  <c r="R9" i="13" s="1"/>
  <c r="G9" i="13"/>
  <c r="F9" i="13"/>
  <c r="AB13" i="13"/>
  <c r="AA13" i="13"/>
  <c r="X13" i="13"/>
  <c r="W13" i="13"/>
  <c r="N29" i="13"/>
  <c r="P29" i="13" s="1"/>
  <c r="Q29" i="13" s="1"/>
  <c r="R29" i="13" s="1"/>
  <c r="G29" i="13"/>
  <c r="F29" i="13"/>
  <c r="AF12" i="13"/>
  <c r="AE12" i="13"/>
  <c r="AB12" i="13"/>
  <c r="AA12" i="13"/>
  <c r="X12" i="13"/>
  <c r="W12" i="13"/>
  <c r="N12" i="13"/>
  <c r="P12" i="13" s="1"/>
  <c r="Q12" i="13" s="1"/>
  <c r="R12" i="13" s="1"/>
  <c r="G12" i="13"/>
  <c r="F12" i="13"/>
  <c r="AF11" i="13"/>
  <c r="AE11" i="13"/>
  <c r="AB11" i="13"/>
  <c r="AA11" i="13"/>
  <c r="X11" i="13"/>
  <c r="W11" i="13"/>
  <c r="N21" i="13"/>
  <c r="P21" i="13" s="1"/>
  <c r="Q21" i="13" s="1"/>
  <c r="R21" i="13" s="1"/>
  <c r="G21" i="13"/>
  <c r="F21" i="13"/>
  <c r="AF10" i="13"/>
  <c r="AE10" i="13"/>
  <c r="AB10" i="13"/>
  <c r="AA10" i="13"/>
  <c r="X10" i="13"/>
  <c r="W10" i="13"/>
  <c r="N46" i="13"/>
  <c r="P46" i="13" s="1"/>
  <c r="Q46" i="13" s="1"/>
  <c r="R46" i="13" s="1"/>
  <c r="G46" i="13"/>
  <c r="F46" i="13"/>
  <c r="AF9" i="13"/>
  <c r="AE9" i="13"/>
  <c r="AB9" i="13"/>
  <c r="AA9" i="13"/>
  <c r="X9" i="13"/>
  <c r="W9" i="13"/>
  <c r="V9" i="13"/>
  <c r="N26" i="13"/>
  <c r="P26" i="13" s="1"/>
  <c r="Q26" i="13" s="1"/>
  <c r="R26" i="13" s="1"/>
  <c r="G26" i="13"/>
  <c r="F26" i="13"/>
  <c r="AF8" i="13"/>
  <c r="AE8" i="13"/>
  <c r="AB8" i="13"/>
  <c r="AA8" i="13"/>
  <c r="X8" i="13"/>
  <c r="W8" i="13"/>
  <c r="V8" i="13"/>
  <c r="N37" i="13"/>
  <c r="P37" i="13" s="1"/>
  <c r="Q37" i="13" s="1"/>
  <c r="R37" i="13" s="1"/>
  <c r="G37" i="13"/>
  <c r="F37" i="13"/>
  <c r="AF7" i="13"/>
  <c r="AE7" i="13"/>
  <c r="AB7" i="13"/>
  <c r="AA7" i="13"/>
  <c r="X7" i="13"/>
  <c r="W7" i="13"/>
  <c r="V7" i="13"/>
  <c r="N8" i="13"/>
  <c r="P8" i="13" s="1"/>
  <c r="Q8" i="13" s="1"/>
  <c r="R8" i="13" s="1"/>
  <c r="G8" i="13"/>
  <c r="F8" i="13"/>
  <c r="AF6" i="13"/>
  <c r="AE6" i="13"/>
  <c r="AB6" i="13"/>
  <c r="AA6" i="13"/>
  <c r="X6" i="13"/>
  <c r="W6" i="13"/>
  <c r="V6" i="13"/>
  <c r="N34" i="13"/>
  <c r="P34" i="13" s="1"/>
  <c r="Q34" i="13" s="1"/>
  <c r="R34" i="13" s="1"/>
  <c r="G34" i="13"/>
  <c r="F34" i="13"/>
  <c r="AF5" i="13"/>
  <c r="AE5" i="13"/>
  <c r="AB5" i="13"/>
  <c r="AA5" i="13"/>
  <c r="X5" i="13"/>
  <c r="W5" i="13"/>
  <c r="V5" i="13"/>
  <c r="N36" i="13"/>
  <c r="G36" i="13"/>
  <c r="F36" i="13"/>
  <c r="AF4" i="13"/>
  <c r="AE4" i="13"/>
  <c r="AB4" i="13"/>
  <c r="AA4" i="13"/>
  <c r="X4" i="13"/>
  <c r="W4" i="13"/>
  <c r="V4" i="13"/>
  <c r="P4" i="13"/>
  <c r="Q4" i="13" s="1"/>
  <c r="AF3" i="13"/>
  <c r="AE3" i="13"/>
  <c r="AB3" i="13"/>
  <c r="AA3" i="13"/>
  <c r="X3" i="13"/>
  <c r="W3" i="13"/>
  <c r="V3" i="13"/>
  <c r="AF25" i="15" l="1"/>
  <c r="W26" i="14"/>
  <c r="AB15" i="14"/>
  <c r="W17" i="14"/>
  <c r="X24" i="14" s="1"/>
  <c r="C8" i="7"/>
  <c r="AB16" i="14"/>
  <c r="X26" i="14" s="1"/>
  <c r="C10" i="7"/>
  <c r="V24" i="14"/>
  <c r="C23" i="7"/>
  <c r="AF34" i="15"/>
  <c r="AA19" i="14"/>
  <c r="C24" i="7"/>
  <c r="AF33" i="15"/>
  <c r="AF17" i="14"/>
  <c r="C27" i="7"/>
  <c r="V26" i="14"/>
  <c r="C25" i="7"/>
  <c r="AF32" i="15"/>
  <c r="AA16" i="14"/>
  <c r="X25" i="14" s="1"/>
  <c r="C9" i="7"/>
  <c r="AF14" i="14"/>
  <c r="X28" i="14" s="1"/>
  <c r="C12" i="7"/>
  <c r="L12" i="7" s="1"/>
  <c r="AF31" i="15"/>
  <c r="X17" i="14"/>
  <c r="X29" i="14" s="1"/>
  <c r="C13" i="7"/>
  <c r="V29" i="14"/>
  <c r="C28" i="7"/>
  <c r="V17" i="14"/>
  <c r="X23" i="14" s="1"/>
  <c r="C7" i="7"/>
  <c r="V20" i="14"/>
  <c r="C22" i="7"/>
  <c r="AE14" i="14"/>
  <c r="X27" i="14" s="1"/>
  <c r="C11" i="7"/>
  <c r="L11" i="7" s="1"/>
  <c r="V27" i="14"/>
  <c r="C26" i="7"/>
  <c r="AA16" i="13"/>
  <c r="X25" i="13" s="1"/>
  <c r="G9" i="7"/>
  <c r="X17" i="13"/>
  <c r="X29" i="13" s="1"/>
  <c r="G13" i="7"/>
  <c r="V24" i="13"/>
  <c r="G23" i="7"/>
  <c r="AB19" i="13"/>
  <c r="G25" i="7"/>
  <c r="AF17" i="13"/>
  <c r="G27" i="7"/>
  <c r="W17" i="13"/>
  <c r="X24" i="13" s="1"/>
  <c r="G8" i="7"/>
  <c r="AF14" i="13"/>
  <c r="X28" i="13" s="1"/>
  <c r="G12" i="7"/>
  <c r="AE15" i="13"/>
  <c r="G11" i="7"/>
  <c r="V25" i="13"/>
  <c r="G24" i="7"/>
  <c r="AE17" i="13"/>
  <c r="G26" i="7"/>
  <c r="V29" i="13"/>
  <c r="G28" i="7"/>
  <c r="V17" i="13"/>
  <c r="X23" i="13" s="1"/>
  <c r="G7" i="7"/>
  <c r="V23" i="13"/>
  <c r="G22" i="7"/>
  <c r="V26" i="13"/>
  <c r="W26" i="13"/>
  <c r="AB16" i="13"/>
  <c r="X26" i="13" s="1"/>
  <c r="Q43" i="14"/>
  <c r="R43" i="14" s="1"/>
  <c r="V28" i="14"/>
  <c r="AF13" i="14"/>
  <c r="AB32" i="16"/>
  <c r="AB33" i="16" s="1"/>
  <c r="AA15" i="14"/>
  <c r="V25" i="14"/>
  <c r="AB32" i="15"/>
  <c r="AF30" i="14"/>
  <c r="X20" i="14"/>
  <c r="W24" i="14"/>
  <c r="W20" i="14"/>
  <c r="AB29" i="14"/>
  <c r="X16" i="14"/>
  <c r="AA29" i="14"/>
  <c r="AE13" i="14"/>
  <c r="AE17" i="14"/>
  <c r="AF28" i="14"/>
  <c r="C55" i="7" s="1"/>
  <c r="AF32" i="14"/>
  <c r="C59" i="7" s="1"/>
  <c r="AB19" i="14"/>
  <c r="V23" i="14"/>
  <c r="AB23" i="14"/>
  <c r="AB24" i="14"/>
  <c r="AB25" i="14"/>
  <c r="AB26" i="14"/>
  <c r="AB27" i="14"/>
  <c r="AB28" i="14"/>
  <c r="N50" i="14"/>
  <c r="Q52" i="14"/>
  <c r="N52" i="14"/>
  <c r="W23" i="14"/>
  <c r="AF24" i="14"/>
  <c r="C51" i="7" s="1"/>
  <c r="R5" i="14"/>
  <c r="AA23" i="14"/>
  <c r="C37" i="7" s="1"/>
  <c r="AA24" i="14"/>
  <c r="C38" i="7" s="1"/>
  <c r="AA25" i="14"/>
  <c r="C39" i="7" s="1"/>
  <c r="AA26" i="14"/>
  <c r="AA27" i="14"/>
  <c r="AA28" i="14"/>
  <c r="AA19" i="13"/>
  <c r="AA15" i="13"/>
  <c r="X20" i="13"/>
  <c r="X16" i="13"/>
  <c r="N50" i="13"/>
  <c r="N49" i="13"/>
  <c r="AA29" i="13"/>
  <c r="AB29" i="13"/>
  <c r="AA23" i="13"/>
  <c r="G37" i="7" s="1"/>
  <c r="AA25" i="13"/>
  <c r="G39" i="7" s="1"/>
  <c r="AA26" i="13"/>
  <c r="G40" i="7" s="1"/>
  <c r="AA28" i="13"/>
  <c r="N51" i="13"/>
  <c r="AF13" i="13"/>
  <c r="W16" i="13"/>
  <c r="W20" i="13"/>
  <c r="AB23" i="13"/>
  <c r="AB24" i="13"/>
  <c r="AB25" i="13"/>
  <c r="AB26" i="13"/>
  <c r="V27" i="13"/>
  <c r="AB27" i="13"/>
  <c r="V28" i="13"/>
  <c r="AB28" i="13"/>
  <c r="N48" i="13"/>
  <c r="AA24" i="13"/>
  <c r="G38" i="7" s="1"/>
  <c r="AA27" i="13"/>
  <c r="G41" i="7" s="1"/>
  <c r="P36" i="13"/>
  <c r="Q36" i="13" s="1"/>
  <c r="AE13" i="13"/>
  <c r="O144" i="11"/>
  <c r="X20" i="11" s="1"/>
  <c r="M144" i="11"/>
  <c r="V28" i="11" s="1"/>
  <c r="L144" i="11"/>
  <c r="V27" i="11" s="1"/>
  <c r="K144" i="11"/>
  <c r="V26" i="11" s="1"/>
  <c r="J144" i="11"/>
  <c r="V25" i="11" s="1"/>
  <c r="I144" i="11"/>
  <c r="V24" i="11" s="1"/>
  <c r="H144" i="11"/>
  <c r="V20" i="11" s="1"/>
  <c r="O143" i="11"/>
  <c r="X19" i="11" s="1"/>
  <c r="M143" i="11"/>
  <c r="AF16" i="11" s="1"/>
  <c r="L143" i="11"/>
  <c r="AE16" i="11" s="1"/>
  <c r="K143" i="11"/>
  <c r="AB18" i="11" s="1"/>
  <c r="J143" i="11"/>
  <c r="AA18" i="11" s="1"/>
  <c r="I143" i="11"/>
  <c r="W19" i="11" s="1"/>
  <c r="H143" i="11"/>
  <c r="V19" i="11" s="1"/>
  <c r="O142" i="11"/>
  <c r="X18" i="11" s="1"/>
  <c r="M142" i="11"/>
  <c r="AF15" i="11" s="1"/>
  <c r="L142" i="11"/>
  <c r="K142" i="11"/>
  <c r="AB17" i="11" s="1"/>
  <c r="J142" i="11"/>
  <c r="AA17" i="11" s="1"/>
  <c r="I142" i="11"/>
  <c r="W18" i="11" s="1"/>
  <c r="H142" i="11"/>
  <c r="V18" i="11" s="1"/>
  <c r="O141" i="11"/>
  <c r="X17" i="11" s="1"/>
  <c r="X29" i="11" s="1"/>
  <c r="M141" i="11"/>
  <c r="AF14" i="11" s="1"/>
  <c r="X28" i="11" s="1"/>
  <c r="L141" i="11"/>
  <c r="X27" i="11" s="1"/>
  <c r="K141" i="11"/>
  <c r="AB16" i="11" s="1"/>
  <c r="X26" i="11" s="1"/>
  <c r="J141" i="11"/>
  <c r="AA16" i="11" s="1"/>
  <c r="X25" i="11" s="1"/>
  <c r="I141" i="11"/>
  <c r="W17" i="11" s="1"/>
  <c r="X24" i="11" s="1"/>
  <c r="H141" i="11"/>
  <c r="V17" i="11" s="1"/>
  <c r="X23" i="11" s="1"/>
  <c r="O140" i="11"/>
  <c r="W29" i="11" s="1"/>
  <c r="M140" i="11"/>
  <c r="L140" i="11"/>
  <c r="W27" i="11" s="1"/>
  <c r="K140" i="11"/>
  <c r="W26" i="11" s="1"/>
  <c r="J140" i="11"/>
  <c r="W25" i="11" s="1"/>
  <c r="I140" i="11"/>
  <c r="W24" i="11" s="1"/>
  <c r="H140" i="11"/>
  <c r="V16" i="11" s="1"/>
  <c r="N139" i="11"/>
  <c r="P139" i="11" s="1"/>
  <c r="Q139" i="11" s="1"/>
  <c r="R139" i="11" s="1"/>
  <c r="G139" i="11"/>
  <c r="F139" i="11"/>
  <c r="N138" i="11"/>
  <c r="P138" i="11" s="1"/>
  <c r="Q138" i="11" s="1"/>
  <c r="R138" i="11" s="1"/>
  <c r="G138" i="11"/>
  <c r="F138" i="11"/>
  <c r="N137" i="11"/>
  <c r="P137" i="11" s="1"/>
  <c r="Q137" i="11" s="1"/>
  <c r="R137" i="11" s="1"/>
  <c r="G137" i="11"/>
  <c r="F137" i="11"/>
  <c r="N136" i="11"/>
  <c r="P136" i="11" s="1"/>
  <c r="Q136" i="11" s="1"/>
  <c r="R136" i="11" s="1"/>
  <c r="G136" i="11"/>
  <c r="F136" i="11"/>
  <c r="P135" i="11"/>
  <c r="Q135" i="11" s="1"/>
  <c r="R135" i="11" s="1"/>
  <c r="N135" i="11"/>
  <c r="G135" i="11"/>
  <c r="F135" i="11"/>
  <c r="N134" i="11"/>
  <c r="P134" i="11" s="1"/>
  <c r="Q134" i="11" s="1"/>
  <c r="R134" i="11" s="1"/>
  <c r="G134" i="11"/>
  <c r="F134" i="11"/>
  <c r="N133" i="11"/>
  <c r="P133" i="11" s="1"/>
  <c r="Q133" i="11" s="1"/>
  <c r="R133" i="11" s="1"/>
  <c r="G133" i="11"/>
  <c r="F133" i="11"/>
  <c r="N132" i="11"/>
  <c r="P132" i="11" s="1"/>
  <c r="Q132" i="11" s="1"/>
  <c r="R132" i="11" s="1"/>
  <c r="G132" i="11"/>
  <c r="F132" i="11"/>
  <c r="N131" i="11"/>
  <c r="P131" i="11" s="1"/>
  <c r="Q131" i="11" s="1"/>
  <c r="R131" i="11" s="1"/>
  <c r="G131" i="11"/>
  <c r="F131" i="11"/>
  <c r="N130" i="11"/>
  <c r="P130" i="11" s="1"/>
  <c r="Q130" i="11" s="1"/>
  <c r="R130" i="11" s="1"/>
  <c r="G130" i="11"/>
  <c r="F130" i="11"/>
  <c r="N129" i="11"/>
  <c r="P129" i="11" s="1"/>
  <c r="Q129" i="11" s="1"/>
  <c r="R129" i="11" s="1"/>
  <c r="G129" i="11"/>
  <c r="F129" i="11"/>
  <c r="N128" i="11"/>
  <c r="P128" i="11" s="1"/>
  <c r="Q128" i="11" s="1"/>
  <c r="R128" i="11" s="1"/>
  <c r="G128" i="11"/>
  <c r="F128" i="11"/>
  <c r="N127" i="11"/>
  <c r="P127" i="11" s="1"/>
  <c r="Q127" i="11" s="1"/>
  <c r="R127" i="11" s="1"/>
  <c r="G127" i="11"/>
  <c r="F127" i="11"/>
  <c r="N126" i="11"/>
  <c r="P126" i="11" s="1"/>
  <c r="Q126" i="11" s="1"/>
  <c r="R126" i="11" s="1"/>
  <c r="G126" i="11"/>
  <c r="F126" i="11"/>
  <c r="N125" i="11"/>
  <c r="P125" i="11" s="1"/>
  <c r="Q125" i="11" s="1"/>
  <c r="R125" i="11" s="1"/>
  <c r="G125" i="11"/>
  <c r="F125" i="11"/>
  <c r="N124" i="11"/>
  <c r="P124" i="11" s="1"/>
  <c r="Q124" i="11" s="1"/>
  <c r="R124" i="11" s="1"/>
  <c r="G124" i="11"/>
  <c r="F124" i="11"/>
  <c r="N123" i="11"/>
  <c r="P123" i="11" s="1"/>
  <c r="Q123" i="11" s="1"/>
  <c r="R123" i="11" s="1"/>
  <c r="G123" i="11"/>
  <c r="F123" i="11"/>
  <c r="AB30" i="11"/>
  <c r="N122" i="11"/>
  <c r="P122" i="11" s="1"/>
  <c r="Q122" i="11" s="1"/>
  <c r="R122" i="11" s="1"/>
  <c r="G122" i="11"/>
  <c r="F122" i="11"/>
  <c r="N121" i="11"/>
  <c r="P121" i="11" s="1"/>
  <c r="Q121" i="11" s="1"/>
  <c r="R121" i="11" s="1"/>
  <c r="G121" i="11"/>
  <c r="F121" i="11"/>
  <c r="N120" i="11"/>
  <c r="P120" i="11" s="1"/>
  <c r="Q120" i="11" s="1"/>
  <c r="R120" i="11" s="1"/>
  <c r="G120" i="11"/>
  <c r="F120" i="11"/>
  <c r="N119" i="11"/>
  <c r="P119" i="11" s="1"/>
  <c r="Q119" i="11" s="1"/>
  <c r="R119" i="11" s="1"/>
  <c r="G119" i="11"/>
  <c r="F119" i="11"/>
  <c r="N118" i="11"/>
  <c r="P118" i="11" s="1"/>
  <c r="Q118" i="11" s="1"/>
  <c r="R118" i="11" s="1"/>
  <c r="G118" i="11"/>
  <c r="F118" i="11"/>
  <c r="N117" i="11"/>
  <c r="P117" i="11" s="1"/>
  <c r="Q117" i="11" s="1"/>
  <c r="R117" i="11" s="1"/>
  <c r="G117" i="11"/>
  <c r="F117" i="11"/>
  <c r="N116" i="11"/>
  <c r="P116" i="11" s="1"/>
  <c r="Q116" i="11" s="1"/>
  <c r="R116" i="11" s="1"/>
  <c r="G116" i="11"/>
  <c r="F116" i="11"/>
  <c r="N115" i="11"/>
  <c r="P115" i="11" s="1"/>
  <c r="Q115" i="11" s="1"/>
  <c r="R115" i="11" s="1"/>
  <c r="G115" i="11"/>
  <c r="F115" i="11"/>
  <c r="N114" i="11"/>
  <c r="P114" i="11" s="1"/>
  <c r="Q114" i="11" s="1"/>
  <c r="R114" i="11" s="1"/>
  <c r="G114" i="11"/>
  <c r="F114" i="11"/>
  <c r="N113" i="11"/>
  <c r="P113" i="11" s="1"/>
  <c r="Q113" i="11" s="1"/>
  <c r="R113" i="11" s="1"/>
  <c r="G113" i="11"/>
  <c r="F113" i="11"/>
  <c r="W20" i="11"/>
  <c r="N112" i="11"/>
  <c r="P112" i="11" s="1"/>
  <c r="Q112" i="11" s="1"/>
  <c r="R112" i="11" s="1"/>
  <c r="G112" i="11"/>
  <c r="F112" i="11"/>
  <c r="N111" i="11"/>
  <c r="P111" i="11" s="1"/>
  <c r="Q111" i="11" s="1"/>
  <c r="R111" i="11" s="1"/>
  <c r="G111" i="11"/>
  <c r="F111" i="11"/>
  <c r="N110" i="11"/>
  <c r="P110" i="11" s="1"/>
  <c r="Q110" i="11" s="1"/>
  <c r="R110" i="11" s="1"/>
  <c r="G110" i="11"/>
  <c r="F110" i="11"/>
  <c r="N109" i="11"/>
  <c r="P109" i="11" s="1"/>
  <c r="Q109" i="11" s="1"/>
  <c r="R109" i="11" s="1"/>
  <c r="G109" i="11"/>
  <c r="F109" i="11"/>
  <c r="W16" i="11"/>
  <c r="N108" i="11"/>
  <c r="P108" i="11" s="1"/>
  <c r="Q108" i="11" s="1"/>
  <c r="R108" i="11" s="1"/>
  <c r="G108" i="11"/>
  <c r="F108" i="11"/>
  <c r="AE15" i="11"/>
  <c r="X15" i="11"/>
  <c r="W15" i="11"/>
  <c r="V15" i="11"/>
  <c r="N107" i="11"/>
  <c r="P107" i="11" s="1"/>
  <c r="Q107" i="11" s="1"/>
  <c r="R107" i="11" s="1"/>
  <c r="G107" i="11"/>
  <c r="F107" i="11"/>
  <c r="AB14" i="11"/>
  <c r="AA14" i="11"/>
  <c r="X14" i="11"/>
  <c r="W14" i="11"/>
  <c r="V14" i="11"/>
  <c r="N106" i="11"/>
  <c r="P106" i="11" s="1"/>
  <c r="Q106" i="11" s="1"/>
  <c r="R106" i="11" s="1"/>
  <c r="G106" i="11"/>
  <c r="F106" i="11"/>
  <c r="AB13" i="11"/>
  <c r="AA13" i="11"/>
  <c r="X13" i="11"/>
  <c r="W13" i="11"/>
  <c r="V13" i="11"/>
  <c r="N105" i="11"/>
  <c r="P105" i="11" s="1"/>
  <c r="Q105" i="11" s="1"/>
  <c r="R105" i="11" s="1"/>
  <c r="G105" i="11"/>
  <c r="F105" i="11"/>
  <c r="AB12" i="11"/>
  <c r="AA12" i="11"/>
  <c r="X12" i="11"/>
  <c r="W12" i="11"/>
  <c r="V12" i="11"/>
  <c r="N104" i="11"/>
  <c r="P104" i="11" s="1"/>
  <c r="Q104" i="11" s="1"/>
  <c r="R104" i="11" s="1"/>
  <c r="G104" i="11"/>
  <c r="F104" i="11"/>
  <c r="AB11" i="11"/>
  <c r="AA11" i="11"/>
  <c r="X11" i="11"/>
  <c r="W11" i="11"/>
  <c r="V11" i="11"/>
  <c r="N103" i="11"/>
  <c r="P103" i="11" s="1"/>
  <c r="Q103" i="11" s="1"/>
  <c r="R103" i="11" s="1"/>
  <c r="G103" i="11"/>
  <c r="F103" i="11"/>
  <c r="AB10" i="11"/>
  <c r="AA10" i="11"/>
  <c r="X10" i="11"/>
  <c r="W10" i="11"/>
  <c r="V10" i="11"/>
  <c r="N102" i="11"/>
  <c r="P102" i="11" s="1"/>
  <c r="Q102" i="11" s="1"/>
  <c r="R102" i="11" s="1"/>
  <c r="G102" i="11"/>
  <c r="F102" i="11"/>
  <c r="AB9" i="11"/>
  <c r="AA9" i="11"/>
  <c r="X9" i="11"/>
  <c r="W9" i="11"/>
  <c r="V9" i="11"/>
  <c r="N101" i="11"/>
  <c r="P101" i="11" s="1"/>
  <c r="Q101" i="11" s="1"/>
  <c r="R101" i="11" s="1"/>
  <c r="G101" i="11"/>
  <c r="F101" i="11"/>
  <c r="AB8" i="11"/>
  <c r="AA8" i="11"/>
  <c r="X8" i="11"/>
  <c r="W8" i="11"/>
  <c r="V8" i="11"/>
  <c r="N100" i="11"/>
  <c r="P100" i="11" s="1"/>
  <c r="Q100" i="11" s="1"/>
  <c r="R100" i="11" s="1"/>
  <c r="G100" i="11"/>
  <c r="F100" i="11"/>
  <c r="AB7" i="11"/>
  <c r="AA7" i="11"/>
  <c r="X7" i="11"/>
  <c r="W7" i="11"/>
  <c r="V7" i="11"/>
  <c r="N99" i="11"/>
  <c r="P99" i="11" s="1"/>
  <c r="Q99" i="11" s="1"/>
  <c r="R99" i="11" s="1"/>
  <c r="G99" i="11"/>
  <c r="F99" i="11"/>
  <c r="AB6" i="11"/>
  <c r="AA6" i="11"/>
  <c r="X6" i="11"/>
  <c r="W6" i="11"/>
  <c r="V6" i="11"/>
  <c r="N98" i="11"/>
  <c r="P98" i="11" s="1"/>
  <c r="Q98" i="11" s="1"/>
  <c r="R98" i="11" s="1"/>
  <c r="G98" i="11"/>
  <c r="F98" i="11"/>
  <c r="AB5" i="11"/>
  <c r="AA5" i="11"/>
  <c r="X5" i="11"/>
  <c r="W5" i="11"/>
  <c r="V5" i="11"/>
  <c r="N97" i="11"/>
  <c r="P97" i="11" s="1"/>
  <c r="Q97" i="11" s="1"/>
  <c r="G97" i="11"/>
  <c r="F97" i="11"/>
  <c r="AB4" i="11"/>
  <c r="AA4" i="11"/>
  <c r="X4" i="11"/>
  <c r="W4" i="11"/>
  <c r="V4" i="11"/>
  <c r="P96" i="11"/>
  <c r="Q96" i="11" s="1"/>
  <c r="AB3" i="11"/>
  <c r="AA3" i="11"/>
  <c r="X3" i="11"/>
  <c r="W3" i="11"/>
  <c r="V3" i="11"/>
  <c r="C57" i="7" l="1"/>
  <c r="C56" i="7"/>
  <c r="W28" i="11"/>
  <c r="N143" i="11"/>
  <c r="N141" i="11"/>
  <c r="AF17" i="11"/>
  <c r="AA19" i="11"/>
  <c r="AA15" i="11"/>
  <c r="V29" i="11"/>
  <c r="X16" i="11"/>
  <c r="AB33" i="15"/>
  <c r="AB34" i="15" s="1"/>
  <c r="Q51" i="14"/>
  <c r="Q50" i="14"/>
  <c r="AF29" i="14"/>
  <c r="AF27" i="14"/>
  <c r="C54" i="7" s="1"/>
  <c r="AF31" i="14"/>
  <c r="C58" i="7" s="1"/>
  <c r="AF23" i="14"/>
  <c r="C50" i="7" s="1"/>
  <c r="AF25" i="14"/>
  <c r="C52" i="7" s="1"/>
  <c r="AF33" i="14"/>
  <c r="AF26" i="14"/>
  <c r="C53" i="7" s="1"/>
  <c r="Q53" i="14"/>
  <c r="AB31" i="14"/>
  <c r="AB31" i="13"/>
  <c r="Q51" i="13"/>
  <c r="AF33" i="13"/>
  <c r="AF32" i="13"/>
  <c r="AF31" i="13"/>
  <c r="AF30" i="13"/>
  <c r="AF29" i="13"/>
  <c r="AF28" i="13"/>
  <c r="AF27" i="13"/>
  <c r="AF26" i="13"/>
  <c r="AF25" i="13"/>
  <c r="AF24" i="13"/>
  <c r="AF23" i="13"/>
  <c r="Q49" i="13"/>
  <c r="R36" i="13"/>
  <c r="Q50" i="13"/>
  <c r="Q48" i="13"/>
  <c r="AB15" i="11"/>
  <c r="AA29" i="11"/>
  <c r="Q141" i="11"/>
  <c r="AB29" i="11"/>
  <c r="N142" i="11"/>
  <c r="AE17" i="11"/>
  <c r="AF23" i="11"/>
  <c r="AF24" i="11"/>
  <c r="AF25" i="11"/>
  <c r="AF26" i="11"/>
  <c r="AF27" i="11"/>
  <c r="AF28" i="11"/>
  <c r="AF31" i="11"/>
  <c r="Q143" i="11"/>
  <c r="AB19" i="11"/>
  <c r="V23" i="11"/>
  <c r="AB23" i="11"/>
  <c r="AB24" i="11"/>
  <c r="AB25" i="11"/>
  <c r="AB26" i="11"/>
  <c r="AB27" i="11"/>
  <c r="AB28" i="11"/>
  <c r="N140" i="11"/>
  <c r="Q142" i="11"/>
  <c r="Q140" i="11"/>
  <c r="W23" i="11"/>
  <c r="AF29" i="11"/>
  <c r="AF30" i="11"/>
  <c r="AF32" i="11"/>
  <c r="AF33" i="11"/>
  <c r="R97" i="11"/>
  <c r="AA23" i="11"/>
  <c r="E37" i="7" s="1"/>
  <c r="AA24" i="11"/>
  <c r="E38" i="7" s="1"/>
  <c r="AA25" i="11"/>
  <c r="E39" i="7" s="1"/>
  <c r="AA26" i="11"/>
  <c r="E40" i="7" s="1"/>
  <c r="AA27" i="11"/>
  <c r="AA28" i="11"/>
  <c r="N114" i="10"/>
  <c r="X30" i="10" s="1"/>
  <c r="L114" i="10"/>
  <c r="K114" i="10"/>
  <c r="X28" i="10" s="1"/>
  <c r="J114" i="10"/>
  <c r="X27" i="10" s="1"/>
  <c r="I114" i="10"/>
  <c r="AC20" i="10" s="1"/>
  <c r="H114" i="10"/>
  <c r="Y21" i="10" s="1"/>
  <c r="G114" i="10"/>
  <c r="AH17" i="10"/>
  <c r="AG17" i="10"/>
  <c r="AD19" i="10"/>
  <c r="AC19" i="10"/>
  <c r="Y20" i="10"/>
  <c r="AH16" i="10"/>
  <c r="AG16" i="10"/>
  <c r="AD18" i="10"/>
  <c r="Z28" i="10" s="1"/>
  <c r="AC18" i="10"/>
  <c r="Y19" i="10"/>
  <c r="Z30" i="10"/>
  <c r="AH15" i="10"/>
  <c r="Z29" i="10" s="1"/>
  <c r="AD17" i="10"/>
  <c r="Z27" i="10" s="1"/>
  <c r="AC17" i="10"/>
  <c r="Z26" i="10" s="1"/>
  <c r="Y18" i="10"/>
  <c r="Z25" i="10" s="1"/>
  <c r="Y29" i="10"/>
  <c r="Y28" i="10"/>
  <c r="Y27" i="10"/>
  <c r="Y26" i="10"/>
  <c r="AD31" i="10"/>
  <c r="Y30" i="10"/>
  <c r="Z16" i="10"/>
  <c r="Y16" i="10"/>
  <c r="AD15" i="10"/>
  <c r="AC15" i="10"/>
  <c r="Z15" i="10"/>
  <c r="Y15" i="10"/>
  <c r="AD14" i="10"/>
  <c r="AC14" i="10"/>
  <c r="Z14" i="10"/>
  <c r="Y14" i="10"/>
  <c r="AH13" i="10"/>
  <c r="AG13" i="10"/>
  <c r="AD13" i="10"/>
  <c r="AC13" i="10"/>
  <c r="Z13" i="10"/>
  <c r="Y13" i="10"/>
  <c r="AH12" i="10"/>
  <c r="AG12" i="10"/>
  <c r="AD12" i="10"/>
  <c r="AC12" i="10"/>
  <c r="Z12" i="10"/>
  <c r="Y12" i="10"/>
  <c r="AH11" i="10"/>
  <c r="AG11" i="10"/>
  <c r="AD11" i="10"/>
  <c r="AC11" i="10"/>
  <c r="Z11" i="10"/>
  <c r="Y11" i="10"/>
  <c r="AH10" i="10"/>
  <c r="AG10" i="10"/>
  <c r="AD10" i="10"/>
  <c r="AC10" i="10"/>
  <c r="Z10" i="10"/>
  <c r="Y10" i="10"/>
  <c r="AH9" i="10"/>
  <c r="AG9" i="10"/>
  <c r="AD9" i="10"/>
  <c r="AC9" i="10"/>
  <c r="Z9" i="10"/>
  <c r="Y9" i="10"/>
  <c r="AH8" i="10"/>
  <c r="AG8" i="10"/>
  <c r="AD8" i="10"/>
  <c r="AC8" i="10"/>
  <c r="Z8" i="10"/>
  <c r="Y8" i="10"/>
  <c r="AH7" i="10"/>
  <c r="AG7" i="10"/>
  <c r="AD7" i="10"/>
  <c r="AC7" i="10"/>
  <c r="Z7" i="10"/>
  <c r="Y7" i="10"/>
  <c r="AH6" i="10"/>
  <c r="AG6" i="10"/>
  <c r="AD6" i="10"/>
  <c r="AC6" i="10"/>
  <c r="Z6" i="10"/>
  <c r="Y6" i="10"/>
  <c r="AH5" i="10"/>
  <c r="AG5" i="10"/>
  <c r="AD5" i="10"/>
  <c r="AC5" i="10"/>
  <c r="Z5" i="10"/>
  <c r="Y5" i="10"/>
  <c r="AH4" i="10"/>
  <c r="AG4" i="10"/>
  <c r="AD4" i="10"/>
  <c r="AC4" i="10"/>
  <c r="AH18" i="10" l="1"/>
  <c r="X29" i="10"/>
  <c r="X24" i="10"/>
  <c r="D7" i="7"/>
  <c r="AG18" i="10"/>
  <c r="AD20" i="10"/>
  <c r="Y25" i="10"/>
  <c r="AD25" i="10"/>
  <c r="AC25" i="10"/>
  <c r="D38" i="7" s="1"/>
  <c r="AB32" i="14"/>
  <c r="AB33" i="14" s="1"/>
  <c r="AB32" i="13"/>
  <c r="AB33" i="13" s="1"/>
  <c r="AB31" i="11"/>
  <c r="AD16" i="10"/>
  <c r="X26" i="10"/>
  <c r="AG14" i="10"/>
  <c r="X25" i="10"/>
  <c r="AH14" i="10"/>
  <c r="AD28" i="10"/>
  <c r="AC16" i="10"/>
  <c r="F6" i="9"/>
  <c r="G6" i="9"/>
  <c r="F7" i="9"/>
  <c r="G7" i="9"/>
  <c r="AC29" i="9" s="1"/>
  <c r="F8" i="9"/>
  <c r="G8" i="9"/>
  <c r="AC25" i="9" s="1"/>
  <c r="F9" i="9"/>
  <c r="G9" i="9"/>
  <c r="F10" i="9"/>
  <c r="G10" i="9"/>
  <c r="F11" i="9"/>
  <c r="G11" i="9"/>
  <c r="AC26" i="9" s="1"/>
  <c r="F12" i="9"/>
  <c r="G12" i="9"/>
  <c r="F13" i="9"/>
  <c r="G13" i="9"/>
  <c r="F14" i="9"/>
  <c r="G14" i="9"/>
  <c r="F15" i="9"/>
  <c r="G15" i="9"/>
  <c r="F16" i="9"/>
  <c r="G16" i="9"/>
  <c r="F17" i="9"/>
  <c r="G17" i="9"/>
  <c r="F18" i="9"/>
  <c r="G18" i="9"/>
  <c r="F19" i="9"/>
  <c r="G19" i="9"/>
  <c r="F20" i="9"/>
  <c r="G20" i="9"/>
  <c r="F21" i="9"/>
  <c r="G21" i="9"/>
  <c r="F22" i="9"/>
  <c r="G22" i="9"/>
  <c r="F23" i="9"/>
  <c r="G23" i="9"/>
  <c r="F24" i="9"/>
  <c r="G24" i="9"/>
  <c r="F25" i="9"/>
  <c r="G25" i="9"/>
  <c r="F26" i="9"/>
  <c r="G26" i="9"/>
  <c r="F27" i="9"/>
  <c r="G27" i="9"/>
  <c r="F28" i="9"/>
  <c r="G28" i="9"/>
  <c r="F29" i="9"/>
  <c r="G29" i="9"/>
  <c r="F30" i="9"/>
  <c r="G30" i="9"/>
  <c r="F31" i="9"/>
  <c r="G31" i="9"/>
  <c r="F32" i="9"/>
  <c r="G32" i="9"/>
  <c r="F33" i="9"/>
  <c r="G33" i="9"/>
  <c r="F34" i="9"/>
  <c r="G34" i="9"/>
  <c r="F35" i="9"/>
  <c r="G35" i="9"/>
  <c r="F36" i="9"/>
  <c r="G36" i="9"/>
  <c r="F37" i="9"/>
  <c r="G37" i="9"/>
  <c r="F38" i="9"/>
  <c r="G38" i="9"/>
  <c r="F39" i="9"/>
  <c r="G39" i="9"/>
  <c r="F40" i="9"/>
  <c r="G40" i="9"/>
  <c r="F41" i="9"/>
  <c r="G41" i="9"/>
  <c r="F42" i="9"/>
  <c r="G42" i="9"/>
  <c r="F43" i="9"/>
  <c r="G43" i="9"/>
  <c r="F44" i="9"/>
  <c r="G44" i="9"/>
  <c r="F45" i="9"/>
  <c r="G45" i="9"/>
  <c r="F46" i="9"/>
  <c r="G46" i="9"/>
  <c r="F47" i="9"/>
  <c r="G47" i="9"/>
  <c r="F5" i="9"/>
  <c r="AD3" i="9"/>
  <c r="AD4" i="9"/>
  <c r="AD5" i="9"/>
  <c r="AD6" i="9"/>
  <c r="AD7" i="9"/>
  <c r="AD8" i="9"/>
  <c r="AD9" i="9"/>
  <c r="AD10" i="9"/>
  <c r="AD11" i="9"/>
  <c r="AD12" i="9"/>
  <c r="AD13" i="9"/>
  <c r="AD14" i="9"/>
  <c r="G5" i="9"/>
  <c r="O52" i="9"/>
  <c r="AD19" i="9" s="1"/>
  <c r="W29" i="9" s="1"/>
  <c r="O51" i="9"/>
  <c r="AD18" i="9" s="1"/>
  <c r="O50" i="9"/>
  <c r="AD17" i="9" s="1"/>
  <c r="O49" i="9"/>
  <c r="AD16" i="9"/>
  <c r="Y29" i="9" s="1"/>
  <c r="O48" i="9"/>
  <c r="AD15" i="9" s="1"/>
  <c r="X29" i="9" s="1"/>
  <c r="P52" i="9"/>
  <c r="W30" i="9"/>
  <c r="M52" i="9"/>
  <c r="W28" i="9" s="1"/>
  <c r="L52" i="9"/>
  <c r="AG17" i="9" s="1"/>
  <c r="K52" i="9"/>
  <c r="W26" i="9" s="1"/>
  <c r="J52" i="9"/>
  <c r="W25" i="9" s="1"/>
  <c r="I52" i="9"/>
  <c r="H52" i="9"/>
  <c r="W23" i="9"/>
  <c r="P51" i="9"/>
  <c r="M51" i="9"/>
  <c r="AH16" i="9" s="1"/>
  <c r="L51" i="9"/>
  <c r="AG16" i="9" s="1"/>
  <c r="K51" i="9"/>
  <c r="AC18" i="9"/>
  <c r="J51" i="9"/>
  <c r="AB18" i="9" s="1"/>
  <c r="I51" i="9"/>
  <c r="X19" i="9"/>
  <c r="H51" i="9"/>
  <c r="W19" i="9"/>
  <c r="P50" i="9"/>
  <c r="Y18" i="9" s="1"/>
  <c r="M50" i="9"/>
  <c r="L50" i="9"/>
  <c r="K50" i="9"/>
  <c r="J50" i="9"/>
  <c r="AB17" i="9"/>
  <c r="I50" i="9"/>
  <c r="X18" i="9" s="1"/>
  <c r="H50" i="9"/>
  <c r="W18" i="9" s="1"/>
  <c r="P49" i="9"/>
  <c r="Y17" i="9" s="1"/>
  <c r="Y30" i="9" s="1"/>
  <c r="M49" i="9"/>
  <c r="AH14" i="9"/>
  <c r="Y28" i="9" s="1"/>
  <c r="L49" i="9"/>
  <c r="AG14" i="9" s="1"/>
  <c r="Y27" i="9" s="1"/>
  <c r="K49" i="9"/>
  <c r="AC16" i="9" s="1"/>
  <c r="Y26" i="9" s="1"/>
  <c r="J49" i="9"/>
  <c r="AB16" i="9" s="1"/>
  <c r="Y25" i="9" s="1"/>
  <c r="I49" i="9"/>
  <c r="X17" i="9"/>
  <c r="Y24" i="9" s="1"/>
  <c r="H49" i="9"/>
  <c r="W17" i="9" s="1"/>
  <c r="Y23" i="9" s="1"/>
  <c r="P48" i="9"/>
  <c r="Y16" i="9"/>
  <c r="M48" i="9"/>
  <c r="X28" i="9" s="1"/>
  <c r="L48" i="9"/>
  <c r="AG13" i="9" s="1"/>
  <c r="X27" i="9"/>
  <c r="K48" i="9"/>
  <c r="AC15" i="9" s="1"/>
  <c r="J48" i="9"/>
  <c r="AB15" i="9" s="1"/>
  <c r="I48" i="9"/>
  <c r="X16" i="9" s="1"/>
  <c r="H48" i="9"/>
  <c r="W16" i="9" s="1"/>
  <c r="N47" i="9"/>
  <c r="Q47" i="9"/>
  <c r="R47" i="9"/>
  <c r="S47" i="9" s="1"/>
  <c r="N46" i="9"/>
  <c r="Q46" i="9" s="1"/>
  <c r="R46" i="9" s="1"/>
  <c r="S46" i="9" s="1"/>
  <c r="N45" i="9"/>
  <c r="Q45" i="9" s="1"/>
  <c r="R45" i="9" s="1"/>
  <c r="S45" i="9" s="1"/>
  <c r="N44" i="9"/>
  <c r="Q44" i="9" s="1"/>
  <c r="R44" i="9" s="1"/>
  <c r="S44" i="9" s="1"/>
  <c r="N43" i="9"/>
  <c r="Q43" i="9"/>
  <c r="R43" i="9"/>
  <c r="S43" i="9" s="1"/>
  <c r="N42" i="9"/>
  <c r="Q42" i="9" s="1"/>
  <c r="R42" i="9" s="1"/>
  <c r="S42" i="9" s="1"/>
  <c r="N41" i="9"/>
  <c r="Q41" i="9"/>
  <c r="R41" i="9" s="1"/>
  <c r="S41" i="9" s="1"/>
  <c r="N40" i="9"/>
  <c r="Q40" i="9" s="1"/>
  <c r="R40" i="9" s="1"/>
  <c r="S40" i="9" s="1"/>
  <c r="N39" i="9"/>
  <c r="Q39" i="9" s="1"/>
  <c r="R39" i="9" s="1"/>
  <c r="S39" i="9" s="1"/>
  <c r="N38" i="9"/>
  <c r="Q38" i="9" s="1"/>
  <c r="R38" i="9" s="1"/>
  <c r="S38" i="9" s="1"/>
  <c r="N37" i="9"/>
  <c r="Q37" i="9"/>
  <c r="R37" i="9" s="1"/>
  <c r="S37" i="9" s="1"/>
  <c r="N36" i="9"/>
  <c r="Q36" i="9" s="1"/>
  <c r="R36" i="9" s="1"/>
  <c r="S36" i="9" s="1"/>
  <c r="N35" i="9"/>
  <c r="Q35" i="9"/>
  <c r="R35" i="9" s="1"/>
  <c r="S35" i="9" s="1"/>
  <c r="N34" i="9"/>
  <c r="Q34" i="9" s="1"/>
  <c r="R34" i="9" s="1"/>
  <c r="S34" i="9" s="1"/>
  <c r="N33" i="9"/>
  <c r="Q33" i="9"/>
  <c r="R33" i="9" s="1"/>
  <c r="S33" i="9" s="1"/>
  <c r="N32" i="9"/>
  <c r="Q32" i="9" s="1"/>
  <c r="R32" i="9" s="1"/>
  <c r="S32" i="9" s="1"/>
  <c r="N31" i="9"/>
  <c r="Q31" i="9"/>
  <c r="R31" i="9"/>
  <c r="S31" i="9" s="1"/>
  <c r="AC30" i="9"/>
  <c r="N30" i="9"/>
  <c r="Q30" i="9"/>
  <c r="R30" i="9"/>
  <c r="S30" i="9"/>
  <c r="X30" i="9"/>
  <c r="N29" i="9"/>
  <c r="Q29" i="9"/>
  <c r="R29" i="9" s="1"/>
  <c r="S29" i="9" s="1"/>
  <c r="N28" i="9"/>
  <c r="Q28" i="9"/>
  <c r="R28" i="9"/>
  <c r="S28" i="9" s="1"/>
  <c r="N27" i="9"/>
  <c r="Q27" i="9"/>
  <c r="R27" i="9"/>
  <c r="S27" i="9"/>
  <c r="X26" i="9"/>
  <c r="N26" i="9"/>
  <c r="Q26" i="9" s="1"/>
  <c r="R26" i="9" s="1"/>
  <c r="S26" i="9" s="1"/>
  <c r="N25" i="9"/>
  <c r="Q25" i="9"/>
  <c r="R25" i="9"/>
  <c r="S25" i="9" s="1"/>
  <c r="X24" i="9"/>
  <c r="W24" i="9"/>
  <c r="N24" i="9"/>
  <c r="Q24" i="9"/>
  <c r="R24" i="9" s="1"/>
  <c r="S24" i="9" s="1"/>
  <c r="N23" i="9"/>
  <c r="Q23" i="9"/>
  <c r="R23" i="9" s="1"/>
  <c r="S23" i="9" s="1"/>
  <c r="N22" i="9"/>
  <c r="Q22" i="9" s="1"/>
  <c r="R22" i="9" s="1"/>
  <c r="S22" i="9" s="1"/>
  <c r="N21" i="9"/>
  <c r="Q21" i="9" s="1"/>
  <c r="R21" i="9" s="1"/>
  <c r="S21" i="9" s="1"/>
  <c r="X20" i="9"/>
  <c r="N20" i="9"/>
  <c r="Q20" i="9" s="1"/>
  <c r="R20" i="9" s="1"/>
  <c r="S20" i="9" s="1"/>
  <c r="AC19" i="9"/>
  <c r="Y19" i="9"/>
  <c r="N19" i="9"/>
  <c r="Q19" i="9"/>
  <c r="R19" i="9" s="1"/>
  <c r="S19" i="9" s="1"/>
  <c r="N18" i="9"/>
  <c r="Q18" i="9"/>
  <c r="R18" i="9" s="1"/>
  <c r="S18" i="9" s="1"/>
  <c r="AC17" i="9"/>
  <c r="N17" i="9"/>
  <c r="Q17" i="9"/>
  <c r="R17" i="9" s="1"/>
  <c r="S17" i="9" s="1"/>
  <c r="N16" i="9"/>
  <c r="AH15" i="9"/>
  <c r="AG15" i="9"/>
  <c r="Y15" i="9"/>
  <c r="X15" i="9"/>
  <c r="W15" i="9"/>
  <c r="N15" i="9"/>
  <c r="Q15" i="9"/>
  <c r="R15" i="9" s="1"/>
  <c r="S15" i="9" s="1"/>
  <c r="AC14" i="9"/>
  <c r="AB14" i="9"/>
  <c r="Y14" i="9"/>
  <c r="X14" i="9"/>
  <c r="W14" i="9"/>
  <c r="N14" i="9"/>
  <c r="Q14" i="9" s="1"/>
  <c r="R14" i="9" s="1"/>
  <c r="S14" i="9" s="1"/>
  <c r="AC13" i="9"/>
  <c r="AB13" i="9"/>
  <c r="Y13" i="9"/>
  <c r="X13" i="9"/>
  <c r="W13" i="9"/>
  <c r="N13" i="9"/>
  <c r="Q13" i="9" s="1"/>
  <c r="R13" i="9" s="1"/>
  <c r="S13" i="9" s="1"/>
  <c r="AH12" i="9"/>
  <c r="AG12" i="9"/>
  <c r="AC12" i="9"/>
  <c r="AB12" i="9"/>
  <c r="Y12" i="9"/>
  <c r="X12" i="9"/>
  <c r="W12" i="9"/>
  <c r="N12" i="9"/>
  <c r="Q12" i="9" s="1"/>
  <c r="R12" i="9" s="1"/>
  <c r="S12" i="9" s="1"/>
  <c r="AH11" i="9"/>
  <c r="AG11" i="9"/>
  <c r="AC11" i="9"/>
  <c r="AB11" i="9"/>
  <c r="Y11" i="9"/>
  <c r="X11" i="9"/>
  <c r="W11" i="9"/>
  <c r="N11" i="9"/>
  <c r="Q11" i="9" s="1"/>
  <c r="R11" i="9" s="1"/>
  <c r="S11" i="9" s="1"/>
  <c r="AH10" i="9"/>
  <c r="AG10" i="9"/>
  <c r="AC10" i="9"/>
  <c r="AB10" i="9"/>
  <c r="Y10" i="9"/>
  <c r="X10" i="9"/>
  <c r="W10" i="9"/>
  <c r="N10" i="9"/>
  <c r="Q10" i="9"/>
  <c r="R10" i="9" s="1"/>
  <c r="S10" i="9" s="1"/>
  <c r="AH9" i="9"/>
  <c r="AG9" i="9"/>
  <c r="AC9" i="9"/>
  <c r="AB9" i="9"/>
  <c r="Y9" i="9"/>
  <c r="X9" i="9"/>
  <c r="W9" i="9"/>
  <c r="N9" i="9"/>
  <c r="Q9" i="9"/>
  <c r="R9" i="9" s="1"/>
  <c r="S9" i="9" s="1"/>
  <c r="AH8" i="9"/>
  <c r="AG8" i="9"/>
  <c r="AC8" i="9"/>
  <c r="AB8" i="9"/>
  <c r="Y8" i="9"/>
  <c r="X8" i="9"/>
  <c r="W8" i="9"/>
  <c r="N8" i="9"/>
  <c r="Q8" i="9" s="1"/>
  <c r="R8" i="9" s="1"/>
  <c r="S8" i="9" s="1"/>
  <c r="AH7" i="9"/>
  <c r="AG7" i="9"/>
  <c r="AC7" i="9"/>
  <c r="AB7" i="9"/>
  <c r="Y7" i="9"/>
  <c r="X7" i="9"/>
  <c r="W7" i="9"/>
  <c r="N7" i="9"/>
  <c r="Q7" i="9" s="1"/>
  <c r="R7" i="9" s="1"/>
  <c r="S7" i="9" s="1"/>
  <c r="AH6" i="9"/>
  <c r="AG6" i="9"/>
  <c r="AC6" i="9"/>
  <c r="AB6" i="9"/>
  <c r="Y6" i="9"/>
  <c r="X6" i="9"/>
  <c r="W6" i="9"/>
  <c r="N6" i="9"/>
  <c r="Q6" i="9"/>
  <c r="R6" i="9" s="1"/>
  <c r="AH5" i="9"/>
  <c r="AG5" i="9"/>
  <c r="AC5" i="9"/>
  <c r="AB5" i="9"/>
  <c r="Y5" i="9"/>
  <c r="X5" i="9"/>
  <c r="W5" i="9"/>
  <c r="N5" i="9"/>
  <c r="AH4" i="9"/>
  <c r="AG4" i="9"/>
  <c r="AC4" i="9"/>
  <c r="AB4" i="9"/>
  <c r="Y4" i="9"/>
  <c r="X4" i="9"/>
  <c r="W4" i="9"/>
  <c r="Q4" i="9"/>
  <c r="R4" i="9"/>
  <c r="AH3" i="9"/>
  <c r="AG3" i="9"/>
  <c r="AC3" i="9"/>
  <c r="AB3" i="9"/>
  <c r="Y3" i="9"/>
  <c r="X3" i="9"/>
  <c r="W3" i="9"/>
  <c r="K68" i="7"/>
  <c r="J68" i="7"/>
  <c r="I68" i="7"/>
  <c r="H68" i="7"/>
  <c r="G68" i="7"/>
  <c r="F68" i="7"/>
  <c r="E68" i="7"/>
  <c r="D68" i="7"/>
  <c r="C68" i="7"/>
  <c r="L65" i="7"/>
  <c r="K67" i="7"/>
  <c r="J67" i="7"/>
  <c r="I67" i="7"/>
  <c r="H67" i="7"/>
  <c r="G67" i="7"/>
  <c r="F67" i="7"/>
  <c r="E67" i="7"/>
  <c r="D67" i="7"/>
  <c r="C67" i="7"/>
  <c r="K66" i="7"/>
  <c r="K69" i="7" s="1"/>
  <c r="J66" i="7"/>
  <c r="J69" i="7" s="1"/>
  <c r="I66" i="7"/>
  <c r="I69" i="7" s="1"/>
  <c r="H66" i="7"/>
  <c r="H69" i="7" s="1"/>
  <c r="G66" i="7"/>
  <c r="G69" i="7" s="1"/>
  <c r="F66" i="7"/>
  <c r="F69" i="7" s="1"/>
  <c r="E66" i="7"/>
  <c r="E69" i="7" s="1"/>
  <c r="D66" i="7"/>
  <c r="C66" i="7"/>
  <c r="C69" i="7" s="1"/>
  <c r="K60" i="7"/>
  <c r="J60" i="7"/>
  <c r="I60" i="7"/>
  <c r="H60" i="7"/>
  <c r="G60" i="7"/>
  <c r="F60" i="7"/>
  <c r="E60" i="7"/>
  <c r="D60" i="7"/>
  <c r="C60" i="7"/>
  <c r="K59" i="7"/>
  <c r="J59" i="7"/>
  <c r="I59" i="7"/>
  <c r="H59" i="7"/>
  <c r="G59" i="7"/>
  <c r="F59" i="7"/>
  <c r="E59" i="7"/>
  <c r="D59" i="7"/>
  <c r="K58" i="7"/>
  <c r="J58" i="7"/>
  <c r="I58" i="7"/>
  <c r="H58" i="7"/>
  <c r="G58" i="7"/>
  <c r="F58" i="7"/>
  <c r="E58" i="7"/>
  <c r="D58" i="7"/>
  <c r="K57" i="7"/>
  <c r="J57" i="7"/>
  <c r="I57" i="7"/>
  <c r="H57" i="7"/>
  <c r="G57" i="7"/>
  <c r="F57" i="7"/>
  <c r="E57" i="7"/>
  <c r="D57" i="7"/>
  <c r="K56" i="7"/>
  <c r="J56" i="7"/>
  <c r="I56" i="7"/>
  <c r="H56" i="7"/>
  <c r="G56" i="7"/>
  <c r="F56" i="7"/>
  <c r="E56" i="7"/>
  <c r="D56" i="7"/>
  <c r="K55" i="7"/>
  <c r="J55" i="7"/>
  <c r="I55" i="7"/>
  <c r="H55" i="7"/>
  <c r="G55" i="7"/>
  <c r="F55" i="7"/>
  <c r="E55" i="7"/>
  <c r="D55" i="7"/>
  <c r="K54" i="7"/>
  <c r="J54" i="7"/>
  <c r="I54" i="7"/>
  <c r="H54" i="7"/>
  <c r="G54" i="7"/>
  <c r="F54" i="7"/>
  <c r="E54" i="7"/>
  <c r="D54" i="7"/>
  <c r="K53" i="7"/>
  <c r="J53" i="7"/>
  <c r="I53" i="7"/>
  <c r="H53" i="7"/>
  <c r="G53" i="7"/>
  <c r="F53" i="7"/>
  <c r="E53" i="7"/>
  <c r="D53" i="7"/>
  <c r="K52" i="7"/>
  <c r="J52" i="7"/>
  <c r="I52" i="7"/>
  <c r="H52" i="7"/>
  <c r="G52" i="7"/>
  <c r="F52" i="7"/>
  <c r="E52" i="7"/>
  <c r="D52" i="7"/>
  <c r="K51" i="7"/>
  <c r="J51" i="7"/>
  <c r="I51" i="7"/>
  <c r="H51" i="7"/>
  <c r="G51" i="7"/>
  <c r="F51" i="7"/>
  <c r="E51" i="7"/>
  <c r="D51" i="7"/>
  <c r="K50" i="7"/>
  <c r="J50" i="7"/>
  <c r="I50" i="7"/>
  <c r="H50" i="7"/>
  <c r="G50" i="7"/>
  <c r="F50" i="7"/>
  <c r="E50" i="7"/>
  <c r="D50" i="7"/>
  <c r="L49" i="7"/>
  <c r="K43" i="7"/>
  <c r="G43" i="7"/>
  <c r="F43" i="7"/>
  <c r="E43" i="7"/>
  <c r="D43" i="7"/>
  <c r="C43" i="7"/>
  <c r="K42" i="7"/>
  <c r="G42" i="7"/>
  <c r="F42" i="7"/>
  <c r="E42" i="7"/>
  <c r="D42" i="7"/>
  <c r="C42" i="7"/>
  <c r="K41" i="7"/>
  <c r="F41" i="7"/>
  <c r="E41" i="7"/>
  <c r="D41" i="7"/>
  <c r="C41" i="7"/>
  <c r="K40" i="7"/>
  <c r="F40" i="7"/>
  <c r="D40" i="7"/>
  <c r="C40" i="7"/>
  <c r="K39" i="7"/>
  <c r="J39" i="7"/>
  <c r="F39" i="7"/>
  <c r="K38" i="7"/>
  <c r="J38" i="7"/>
  <c r="F38" i="7"/>
  <c r="K37" i="7"/>
  <c r="H44" i="7"/>
  <c r="F37" i="7"/>
  <c r="L36" i="7"/>
  <c r="K31" i="7"/>
  <c r="L30" i="7"/>
  <c r="L29" i="7"/>
  <c r="K28" i="7"/>
  <c r="K25" i="7"/>
  <c r="K24" i="7"/>
  <c r="K23" i="7"/>
  <c r="K22" i="7"/>
  <c r="L21" i="7"/>
  <c r="K16" i="7"/>
  <c r="K13" i="7"/>
  <c r="K10" i="7"/>
  <c r="K9" i="7"/>
  <c r="K8" i="7"/>
  <c r="K7" i="7"/>
  <c r="K22" i="8"/>
  <c r="K21" i="8"/>
  <c r="K17" i="8"/>
  <c r="K10" i="8"/>
  <c r="K6" i="8"/>
  <c r="J22" i="8"/>
  <c r="J21" i="8"/>
  <c r="J20" i="8"/>
  <c r="J19" i="8"/>
  <c r="J18" i="8"/>
  <c r="J17" i="8"/>
  <c r="J16" i="8"/>
  <c r="J15" i="8"/>
  <c r="J14" i="8"/>
  <c r="J13" i="8"/>
  <c r="J12" i="8"/>
  <c r="J11" i="8"/>
  <c r="J10" i="8"/>
  <c r="J9" i="8"/>
  <c r="J8" i="8"/>
  <c r="J7" i="8"/>
  <c r="I22" i="8"/>
  <c r="I21" i="8"/>
  <c r="I20" i="8"/>
  <c r="I19" i="8"/>
  <c r="I18" i="8"/>
  <c r="I17" i="8"/>
  <c r="I16" i="8"/>
  <c r="I15" i="8"/>
  <c r="I14" i="8"/>
  <c r="I13" i="8"/>
  <c r="I12" i="8"/>
  <c r="I11" i="8"/>
  <c r="I10" i="8"/>
  <c r="I9" i="8"/>
  <c r="I8" i="8"/>
  <c r="I7" i="8"/>
  <c r="M7" i="8"/>
  <c r="H19" i="8"/>
  <c r="H18" i="8"/>
  <c r="H9" i="8"/>
  <c r="H8" i="8"/>
  <c r="H6" i="8"/>
  <c r="G19" i="8"/>
  <c r="G15" i="8"/>
  <c r="G8" i="8"/>
  <c r="E20" i="8"/>
  <c r="D22" i="8"/>
  <c r="D20" i="8"/>
  <c r="D14" i="8"/>
  <c r="D11" i="8"/>
  <c r="D10" i="8"/>
  <c r="D7" i="8"/>
  <c r="C20" i="8"/>
  <c r="C13" i="8"/>
  <c r="O52" i="5"/>
  <c r="M52" i="5"/>
  <c r="L52" i="5"/>
  <c r="K52" i="5"/>
  <c r="J52" i="5"/>
  <c r="AA19" i="5" s="1"/>
  <c r="I52" i="5"/>
  <c r="W20" i="5" s="1"/>
  <c r="H52" i="5"/>
  <c r="V23" i="5" s="1"/>
  <c r="O51" i="5"/>
  <c r="X19" i="5" s="1"/>
  <c r="M51" i="5"/>
  <c r="AF16" i="5" s="1"/>
  <c r="L51" i="5"/>
  <c r="AE16" i="5" s="1"/>
  <c r="K51" i="5"/>
  <c r="AB18" i="5" s="1"/>
  <c r="J51" i="5"/>
  <c r="AA18" i="5" s="1"/>
  <c r="I51" i="5"/>
  <c r="W19" i="5" s="1"/>
  <c r="H51" i="5"/>
  <c r="V19" i="5" s="1"/>
  <c r="O50" i="5"/>
  <c r="X18" i="5" s="1"/>
  <c r="M50" i="5"/>
  <c r="AF15" i="5" s="1"/>
  <c r="L50" i="5"/>
  <c r="K50" i="5"/>
  <c r="J50" i="5"/>
  <c r="I50" i="5"/>
  <c r="H50" i="5"/>
  <c r="O49" i="5"/>
  <c r="X17" i="5" s="1"/>
  <c r="X29" i="5" s="1"/>
  <c r="M49" i="5"/>
  <c r="AF14" i="5" s="1"/>
  <c r="X28" i="5" s="1"/>
  <c r="L49" i="5"/>
  <c r="K49" i="5"/>
  <c r="J49" i="5"/>
  <c r="AA16" i="5" s="1"/>
  <c r="X25" i="5" s="1"/>
  <c r="I49" i="5"/>
  <c r="H49" i="5"/>
  <c r="V17" i="5" s="1"/>
  <c r="X23" i="5" s="1"/>
  <c r="O48" i="5"/>
  <c r="W29" i="5" s="1"/>
  <c r="M48" i="5"/>
  <c r="AF13" i="5" s="1"/>
  <c r="L48" i="5"/>
  <c r="W27" i="5" s="1"/>
  <c r="K48" i="5"/>
  <c r="AB15" i="5" s="1"/>
  <c r="J48" i="5"/>
  <c r="I48" i="5"/>
  <c r="H48" i="5"/>
  <c r="N47" i="5"/>
  <c r="P47" i="5"/>
  <c r="Q47" i="5" s="1"/>
  <c r="R47" i="5" s="1"/>
  <c r="G47" i="5"/>
  <c r="F47" i="5"/>
  <c r="N46" i="5"/>
  <c r="P46" i="5"/>
  <c r="Q46" i="5"/>
  <c r="R46" i="5" s="1"/>
  <c r="G46" i="5"/>
  <c r="F46" i="5"/>
  <c r="N45" i="5"/>
  <c r="P45" i="5"/>
  <c r="Q45" i="5" s="1"/>
  <c r="R45" i="5" s="1"/>
  <c r="G45" i="5"/>
  <c r="F45" i="5"/>
  <c r="N44" i="5"/>
  <c r="P44" i="5"/>
  <c r="Q44" i="5" s="1"/>
  <c r="R44" i="5" s="1"/>
  <c r="G44" i="5"/>
  <c r="F44" i="5"/>
  <c r="N43" i="5"/>
  <c r="P43" i="5" s="1"/>
  <c r="Q43" i="5" s="1"/>
  <c r="R43" i="5" s="1"/>
  <c r="G43" i="5"/>
  <c r="F43" i="5"/>
  <c r="N42" i="5"/>
  <c r="P42" i="5"/>
  <c r="Q42" i="5"/>
  <c r="R42" i="5" s="1"/>
  <c r="G42" i="5"/>
  <c r="F42" i="5"/>
  <c r="N41" i="5"/>
  <c r="P41" i="5"/>
  <c r="Q41" i="5"/>
  <c r="R41" i="5" s="1"/>
  <c r="G41" i="5"/>
  <c r="F41" i="5"/>
  <c r="N40" i="5"/>
  <c r="P40" i="5" s="1"/>
  <c r="Q40" i="5" s="1"/>
  <c r="R40" i="5" s="1"/>
  <c r="G40" i="5"/>
  <c r="F40" i="5"/>
  <c r="N39" i="5"/>
  <c r="P39" i="5"/>
  <c r="Q39" i="5"/>
  <c r="R39" i="5"/>
  <c r="G39" i="5"/>
  <c r="F39" i="5"/>
  <c r="N38" i="5"/>
  <c r="P38" i="5"/>
  <c r="Q38" i="5"/>
  <c r="R38" i="5" s="1"/>
  <c r="G38" i="5"/>
  <c r="F38" i="5"/>
  <c r="N37" i="5"/>
  <c r="P37" i="5"/>
  <c r="Q37" i="5" s="1"/>
  <c r="R37" i="5" s="1"/>
  <c r="G37" i="5"/>
  <c r="F37" i="5"/>
  <c r="N36" i="5"/>
  <c r="P36" i="5"/>
  <c r="Q36" i="5" s="1"/>
  <c r="R36" i="5" s="1"/>
  <c r="G36" i="5"/>
  <c r="F36" i="5"/>
  <c r="N35" i="5"/>
  <c r="P35" i="5" s="1"/>
  <c r="Q35" i="5" s="1"/>
  <c r="R35" i="5" s="1"/>
  <c r="G35" i="5"/>
  <c r="F35" i="5"/>
  <c r="N34" i="5"/>
  <c r="P34" i="5"/>
  <c r="Q34" i="5"/>
  <c r="R34" i="5"/>
  <c r="G34" i="5"/>
  <c r="F34" i="5"/>
  <c r="N33" i="5"/>
  <c r="P33" i="5"/>
  <c r="Q33" i="5"/>
  <c r="R33" i="5"/>
  <c r="G33" i="5"/>
  <c r="F33" i="5"/>
  <c r="N32" i="5"/>
  <c r="P32" i="5" s="1"/>
  <c r="Q32" i="5" s="1"/>
  <c r="R32" i="5" s="1"/>
  <c r="G32" i="5"/>
  <c r="F32" i="5"/>
  <c r="N31" i="5"/>
  <c r="P31" i="5"/>
  <c r="Q31" i="5"/>
  <c r="R31" i="5"/>
  <c r="G31" i="5"/>
  <c r="F31" i="5"/>
  <c r="AB30" i="5"/>
  <c r="N30" i="5"/>
  <c r="P30" i="5"/>
  <c r="Q30" i="5" s="1"/>
  <c r="R30" i="5" s="1"/>
  <c r="G30" i="5"/>
  <c r="F30" i="5"/>
  <c r="V29" i="5"/>
  <c r="N29" i="5"/>
  <c r="P29" i="5"/>
  <c r="Q29" i="5"/>
  <c r="R29" i="5" s="1"/>
  <c r="G29" i="5"/>
  <c r="F29" i="5"/>
  <c r="V28" i="5"/>
  <c r="N28" i="5"/>
  <c r="P28" i="5"/>
  <c r="Q28" i="5" s="1"/>
  <c r="R28" i="5" s="1"/>
  <c r="G28" i="5"/>
  <c r="F28" i="5"/>
  <c r="V27" i="5"/>
  <c r="N27" i="5"/>
  <c r="P27" i="5"/>
  <c r="Q27" i="5"/>
  <c r="R27" i="5"/>
  <c r="G27" i="5"/>
  <c r="F27" i="5"/>
  <c r="V26" i="5"/>
  <c r="N26" i="5"/>
  <c r="P26" i="5"/>
  <c r="Q26" i="5" s="1"/>
  <c r="R26" i="5" s="1"/>
  <c r="G26" i="5"/>
  <c r="F26" i="5"/>
  <c r="W25" i="5"/>
  <c r="N25" i="5"/>
  <c r="P25" i="5" s="1"/>
  <c r="Q25" i="5" s="1"/>
  <c r="R25" i="5" s="1"/>
  <c r="G25" i="5"/>
  <c r="F25" i="5"/>
  <c r="W24" i="5"/>
  <c r="V24" i="5"/>
  <c r="N24" i="5"/>
  <c r="P24" i="5"/>
  <c r="Q24" i="5" s="1"/>
  <c r="R24" i="5" s="1"/>
  <c r="G24" i="5"/>
  <c r="F24" i="5"/>
  <c r="W23" i="5"/>
  <c r="N23" i="5"/>
  <c r="P23" i="5"/>
  <c r="Q23" i="5"/>
  <c r="R23" i="5" s="1"/>
  <c r="G23" i="5"/>
  <c r="F23" i="5"/>
  <c r="N22" i="5"/>
  <c r="P22" i="5"/>
  <c r="Q22" i="5" s="1"/>
  <c r="R22" i="5" s="1"/>
  <c r="G22" i="5"/>
  <c r="F22" i="5"/>
  <c r="N21" i="5"/>
  <c r="P21" i="5" s="1"/>
  <c r="Q21" i="5" s="1"/>
  <c r="R21" i="5" s="1"/>
  <c r="G21" i="5"/>
  <c r="F21" i="5"/>
  <c r="X20" i="5"/>
  <c r="N20" i="5"/>
  <c r="P20" i="5"/>
  <c r="Q20" i="5"/>
  <c r="R20" i="5" s="1"/>
  <c r="G20" i="5"/>
  <c r="F20" i="5"/>
  <c r="AB19" i="5"/>
  <c r="N19" i="5"/>
  <c r="P19" i="5"/>
  <c r="Q19" i="5"/>
  <c r="R19" i="5" s="1"/>
  <c r="G19" i="5"/>
  <c r="F19" i="5"/>
  <c r="W18" i="5"/>
  <c r="V18" i="5"/>
  <c r="N18" i="5"/>
  <c r="P18" i="5" s="1"/>
  <c r="Q18" i="5" s="1"/>
  <c r="R18" i="5" s="1"/>
  <c r="G18" i="5"/>
  <c r="F18" i="5"/>
  <c r="AF17" i="5"/>
  <c r="AE17" i="5"/>
  <c r="AB17" i="5"/>
  <c r="AA17" i="5"/>
  <c r="W17" i="5"/>
  <c r="X24" i="5" s="1"/>
  <c r="N17" i="5"/>
  <c r="P17" i="5" s="1"/>
  <c r="Q17" i="5" s="1"/>
  <c r="R17" i="5" s="1"/>
  <c r="G17" i="5"/>
  <c r="F17" i="5"/>
  <c r="AB16" i="5"/>
  <c r="X26" i="5"/>
  <c r="W16" i="5"/>
  <c r="V16" i="5"/>
  <c r="N16" i="5"/>
  <c r="P16" i="5"/>
  <c r="Q16" i="5" s="1"/>
  <c r="R16" i="5" s="1"/>
  <c r="G16" i="5"/>
  <c r="F16" i="5"/>
  <c r="AE15" i="5"/>
  <c r="AA15" i="5"/>
  <c r="X15" i="5"/>
  <c r="W15" i="5"/>
  <c r="V15" i="5"/>
  <c r="N15" i="5"/>
  <c r="P15" i="5"/>
  <c r="Q15" i="5" s="1"/>
  <c r="R15" i="5" s="1"/>
  <c r="G15" i="5"/>
  <c r="F15" i="5"/>
  <c r="AE14" i="5"/>
  <c r="X27" i="5" s="1"/>
  <c r="AB14" i="5"/>
  <c r="AA14" i="5"/>
  <c r="X14" i="5"/>
  <c r="W14" i="5"/>
  <c r="V14" i="5"/>
  <c r="N14" i="5"/>
  <c r="P14" i="5"/>
  <c r="Q14" i="5"/>
  <c r="R14" i="5"/>
  <c r="G14" i="5"/>
  <c r="F14" i="5"/>
  <c r="AB13" i="5"/>
  <c r="AA13" i="5"/>
  <c r="X13" i="5"/>
  <c r="W13" i="5"/>
  <c r="V13" i="5"/>
  <c r="N13" i="5"/>
  <c r="P13" i="5" s="1"/>
  <c r="Q13" i="5" s="1"/>
  <c r="R13" i="5" s="1"/>
  <c r="G13" i="5"/>
  <c r="F13" i="5"/>
  <c r="AF12" i="5"/>
  <c r="AE12" i="5"/>
  <c r="AB12" i="5"/>
  <c r="AA12" i="5"/>
  <c r="X12" i="5"/>
  <c r="W12" i="5"/>
  <c r="V12" i="5"/>
  <c r="N12" i="5"/>
  <c r="P12" i="5"/>
  <c r="Q12" i="5"/>
  <c r="R12" i="5" s="1"/>
  <c r="G12" i="5"/>
  <c r="F12" i="5"/>
  <c r="AF11" i="5"/>
  <c r="AE11" i="5"/>
  <c r="AB11" i="5"/>
  <c r="AA11" i="5"/>
  <c r="X11" i="5"/>
  <c r="W11" i="5"/>
  <c r="V11" i="5"/>
  <c r="N11" i="5"/>
  <c r="P11" i="5" s="1"/>
  <c r="Q11" i="5" s="1"/>
  <c r="R11" i="5" s="1"/>
  <c r="G11" i="5"/>
  <c r="F11" i="5"/>
  <c r="AF10" i="5"/>
  <c r="AE10" i="5"/>
  <c r="AB10" i="5"/>
  <c r="AA10" i="5"/>
  <c r="X10" i="5"/>
  <c r="W10" i="5"/>
  <c r="V10" i="5"/>
  <c r="N10" i="5"/>
  <c r="P10" i="5" s="1"/>
  <c r="Q10" i="5" s="1"/>
  <c r="R10" i="5" s="1"/>
  <c r="G10" i="5"/>
  <c r="F10" i="5"/>
  <c r="AF9" i="5"/>
  <c r="AE9" i="5"/>
  <c r="AB9" i="5"/>
  <c r="AA9" i="5"/>
  <c r="X9" i="5"/>
  <c r="W9" i="5"/>
  <c r="V9" i="5"/>
  <c r="N9" i="5"/>
  <c r="P9" i="5"/>
  <c r="Q9" i="5"/>
  <c r="R9" i="5" s="1"/>
  <c r="G9" i="5"/>
  <c r="F9" i="5"/>
  <c r="AF8" i="5"/>
  <c r="AE8" i="5"/>
  <c r="AB8" i="5"/>
  <c r="AA8" i="5"/>
  <c r="X8" i="5"/>
  <c r="W8" i="5"/>
  <c r="V8" i="5"/>
  <c r="N8" i="5"/>
  <c r="G8" i="5"/>
  <c r="F8" i="5"/>
  <c r="AF7" i="5"/>
  <c r="AE7" i="5"/>
  <c r="AB7" i="5"/>
  <c r="AA7" i="5"/>
  <c r="X7" i="5"/>
  <c r="W7" i="5"/>
  <c r="V7" i="5"/>
  <c r="N7" i="5"/>
  <c r="P7" i="5" s="1"/>
  <c r="Q7" i="5" s="1"/>
  <c r="R7" i="5" s="1"/>
  <c r="G7" i="5"/>
  <c r="F7" i="5"/>
  <c r="AF6" i="5"/>
  <c r="AE6" i="5"/>
  <c r="AB6" i="5"/>
  <c r="AA6" i="5"/>
  <c r="X6" i="5"/>
  <c r="W6" i="5"/>
  <c r="V6" i="5"/>
  <c r="N6" i="5"/>
  <c r="P6" i="5" s="1"/>
  <c r="Q6" i="5" s="1"/>
  <c r="R6" i="5" s="1"/>
  <c r="G6" i="5"/>
  <c r="F6" i="5"/>
  <c r="F5" i="5"/>
  <c r="AA25" i="5" s="1"/>
  <c r="AF5" i="5"/>
  <c r="AE5" i="5"/>
  <c r="AB5" i="5"/>
  <c r="AA5" i="5"/>
  <c r="X5" i="5"/>
  <c r="W5" i="5"/>
  <c r="V5" i="5"/>
  <c r="N5" i="5"/>
  <c r="P5" i="5" s="1"/>
  <c r="Q5" i="5" s="1"/>
  <c r="G5" i="5"/>
  <c r="AB25" i="5" s="1"/>
  <c r="AF4" i="5"/>
  <c r="AE4" i="5"/>
  <c r="AB4" i="5"/>
  <c r="AA4" i="5"/>
  <c r="X4" i="5"/>
  <c r="W4" i="5"/>
  <c r="V4" i="5"/>
  <c r="P4" i="5"/>
  <c r="Q4" i="5" s="1"/>
  <c r="AF3" i="5"/>
  <c r="AE3" i="5"/>
  <c r="AB3" i="5"/>
  <c r="AA3" i="5"/>
  <c r="X3" i="5"/>
  <c r="W3" i="5"/>
  <c r="V3" i="5"/>
  <c r="M54" i="4"/>
  <c r="L54" i="4"/>
  <c r="K54" i="4"/>
  <c r="J54" i="4"/>
  <c r="I54" i="4"/>
  <c r="H54" i="4"/>
  <c r="M53" i="4"/>
  <c r="V20" i="4" s="1"/>
  <c r="L53" i="4"/>
  <c r="AA19" i="4" s="1"/>
  <c r="K53" i="4"/>
  <c r="Z19" i="4" s="1"/>
  <c r="J53" i="4"/>
  <c r="Y19" i="4" s="1"/>
  <c r="I53" i="4"/>
  <c r="U20" i="4" s="1"/>
  <c r="H53" i="4"/>
  <c r="T20" i="4" s="1"/>
  <c r="M52" i="4"/>
  <c r="V19" i="4" s="1"/>
  <c r="L52" i="4"/>
  <c r="AA18" i="4" s="1"/>
  <c r="K52" i="4"/>
  <c r="Z18" i="4" s="1"/>
  <c r="J52" i="4"/>
  <c r="Y18" i="4" s="1"/>
  <c r="I52" i="4"/>
  <c r="U19" i="4" s="1"/>
  <c r="H52" i="4"/>
  <c r="T19" i="4" s="1"/>
  <c r="M51" i="4"/>
  <c r="L51" i="4"/>
  <c r="K51" i="4"/>
  <c r="J51" i="4"/>
  <c r="I51" i="4"/>
  <c r="H51" i="4"/>
  <c r="M50" i="4"/>
  <c r="U29" i="4" s="1"/>
  <c r="L50" i="4"/>
  <c r="AA16" i="4" s="1"/>
  <c r="U28" i="4" s="1"/>
  <c r="K50" i="4"/>
  <c r="U27" i="4" s="1"/>
  <c r="J50" i="4"/>
  <c r="U26" i="4" s="1"/>
  <c r="I50" i="4"/>
  <c r="U17" i="4" s="1"/>
  <c r="H50" i="4"/>
  <c r="U24" i="4" s="1"/>
  <c r="N16" i="4"/>
  <c r="O16" i="4" s="1"/>
  <c r="P16" i="4" s="1"/>
  <c r="G16" i="4"/>
  <c r="F16" i="4"/>
  <c r="N35" i="4"/>
  <c r="O35" i="4" s="1"/>
  <c r="P35" i="4" s="1"/>
  <c r="G35" i="4"/>
  <c r="F35" i="4"/>
  <c r="N47" i="4"/>
  <c r="O47" i="4" s="1"/>
  <c r="P47" i="4" s="1"/>
  <c r="G47" i="4"/>
  <c r="F47" i="4"/>
  <c r="N23" i="4"/>
  <c r="O23" i="4" s="1"/>
  <c r="P23" i="4" s="1"/>
  <c r="G23" i="4"/>
  <c r="F23" i="4"/>
  <c r="N6" i="4"/>
  <c r="O6" i="4" s="1"/>
  <c r="P6" i="4" s="1"/>
  <c r="G6" i="4"/>
  <c r="F6" i="4"/>
  <c r="N45" i="4"/>
  <c r="O45" i="4" s="1"/>
  <c r="P45" i="4" s="1"/>
  <c r="G45" i="4"/>
  <c r="F45" i="4"/>
  <c r="N11" i="4"/>
  <c r="O11" i="4" s="1"/>
  <c r="P11" i="4" s="1"/>
  <c r="G11" i="4"/>
  <c r="F11" i="4"/>
  <c r="N15" i="4"/>
  <c r="O15" i="4" s="1"/>
  <c r="P15" i="4" s="1"/>
  <c r="G15" i="4"/>
  <c r="F15" i="4"/>
  <c r="N34" i="4"/>
  <c r="O34" i="4" s="1"/>
  <c r="P34" i="4" s="1"/>
  <c r="G34" i="4"/>
  <c r="F34" i="4"/>
  <c r="N44" i="4"/>
  <c r="O44" i="4" s="1"/>
  <c r="P44" i="4" s="1"/>
  <c r="G44" i="4"/>
  <c r="F44" i="4"/>
  <c r="N40" i="4"/>
  <c r="O40" i="4" s="1"/>
  <c r="P40" i="4" s="1"/>
  <c r="G40" i="4"/>
  <c r="F40" i="4"/>
  <c r="N41" i="4"/>
  <c r="O41" i="4" s="1"/>
  <c r="P41" i="4" s="1"/>
  <c r="G41" i="4"/>
  <c r="F41" i="4"/>
  <c r="N38" i="4"/>
  <c r="O38" i="4" s="1"/>
  <c r="P38" i="4" s="1"/>
  <c r="G38" i="4"/>
  <c r="F38" i="4"/>
  <c r="N24" i="4"/>
  <c r="O24" i="4" s="1"/>
  <c r="P24" i="4" s="1"/>
  <c r="G24" i="4"/>
  <c r="F24" i="4"/>
  <c r="N43" i="4"/>
  <c r="O43" i="4" s="1"/>
  <c r="P43" i="4" s="1"/>
  <c r="G43" i="4"/>
  <c r="F43" i="4"/>
  <c r="N37" i="4"/>
  <c r="O37" i="4" s="1"/>
  <c r="P37" i="4" s="1"/>
  <c r="G37" i="4"/>
  <c r="F37" i="4"/>
  <c r="N8" i="4"/>
  <c r="O8" i="4" s="1"/>
  <c r="P8" i="4" s="1"/>
  <c r="G8" i="4"/>
  <c r="F8" i="4"/>
  <c r="N39" i="4"/>
  <c r="O39" i="4" s="1"/>
  <c r="P39" i="4" s="1"/>
  <c r="G39" i="4"/>
  <c r="F39" i="4"/>
  <c r="Z31" i="4"/>
  <c r="N18" i="4"/>
  <c r="O18" i="4" s="1"/>
  <c r="P18" i="4" s="1"/>
  <c r="G18" i="4"/>
  <c r="F18" i="4"/>
  <c r="N30" i="4"/>
  <c r="O30" i="4" s="1"/>
  <c r="P30" i="4" s="1"/>
  <c r="G30" i="4"/>
  <c r="F30" i="4"/>
  <c r="N13" i="4"/>
  <c r="O13" i="4" s="1"/>
  <c r="P13" i="4" s="1"/>
  <c r="G13" i="4"/>
  <c r="F13" i="4"/>
  <c r="N42" i="4"/>
  <c r="O42" i="4" s="1"/>
  <c r="P42" i="4" s="1"/>
  <c r="G42" i="4"/>
  <c r="F42" i="4"/>
  <c r="N27" i="4"/>
  <c r="O27" i="4" s="1"/>
  <c r="P27" i="4" s="1"/>
  <c r="G27" i="4"/>
  <c r="F27" i="4"/>
  <c r="N32" i="4"/>
  <c r="O32" i="4" s="1"/>
  <c r="P32" i="4" s="1"/>
  <c r="G32" i="4"/>
  <c r="F32" i="4"/>
  <c r="N46" i="4"/>
  <c r="O46" i="4" s="1"/>
  <c r="P46" i="4" s="1"/>
  <c r="G46" i="4"/>
  <c r="F46" i="4"/>
  <c r="N29" i="4"/>
  <c r="O29" i="4" s="1"/>
  <c r="P29" i="4" s="1"/>
  <c r="G29" i="4"/>
  <c r="F29" i="4"/>
  <c r="N14" i="4"/>
  <c r="O14" i="4" s="1"/>
  <c r="P14" i="4" s="1"/>
  <c r="G14" i="4"/>
  <c r="F14" i="4"/>
  <c r="N31" i="4"/>
  <c r="O31" i="4" s="1"/>
  <c r="P31" i="4" s="1"/>
  <c r="G31" i="4"/>
  <c r="F31" i="4"/>
  <c r="N49" i="4"/>
  <c r="O49" i="4" s="1"/>
  <c r="P49" i="4" s="1"/>
  <c r="G49" i="4"/>
  <c r="F49" i="4"/>
  <c r="N22" i="4"/>
  <c r="O22" i="4" s="1"/>
  <c r="P22" i="4" s="1"/>
  <c r="G22" i="4"/>
  <c r="F22" i="4"/>
  <c r="N33" i="4"/>
  <c r="O33" i="4" s="1"/>
  <c r="P33" i="4" s="1"/>
  <c r="G33" i="4"/>
  <c r="F33" i="4"/>
  <c r="N9" i="4"/>
  <c r="O9" i="4" s="1"/>
  <c r="P9" i="4" s="1"/>
  <c r="G9" i="4"/>
  <c r="F9" i="4"/>
  <c r="N20" i="4"/>
  <c r="O20" i="4" s="1"/>
  <c r="P20" i="4" s="1"/>
  <c r="G20" i="4"/>
  <c r="F20" i="4"/>
  <c r="V16" i="4"/>
  <c r="U16" i="4"/>
  <c r="T16" i="4"/>
  <c r="N19" i="4"/>
  <c r="O19" i="4" s="1"/>
  <c r="P19" i="4" s="1"/>
  <c r="G19" i="4"/>
  <c r="F19" i="4"/>
  <c r="AA15" i="4"/>
  <c r="Z15" i="4"/>
  <c r="Y15" i="4"/>
  <c r="V15" i="4"/>
  <c r="U15" i="4"/>
  <c r="T15" i="4"/>
  <c r="N7" i="4"/>
  <c r="O7" i="4" s="1"/>
  <c r="P7" i="4" s="1"/>
  <c r="G7" i="4"/>
  <c r="F7" i="4"/>
  <c r="AA14" i="4"/>
  <c r="Z14" i="4"/>
  <c r="Y14" i="4"/>
  <c r="V14" i="4"/>
  <c r="U14" i="4"/>
  <c r="T14" i="4"/>
  <c r="N48" i="4"/>
  <c r="O48" i="4" s="1"/>
  <c r="P48" i="4" s="1"/>
  <c r="G48" i="4"/>
  <c r="F48" i="4"/>
  <c r="AA13" i="4"/>
  <c r="Z13" i="4"/>
  <c r="Y13" i="4"/>
  <c r="V13" i="4"/>
  <c r="U13" i="4"/>
  <c r="T13" i="4"/>
  <c r="N25" i="4"/>
  <c r="O25" i="4" s="1"/>
  <c r="P25" i="4" s="1"/>
  <c r="G25" i="4"/>
  <c r="F25" i="4"/>
  <c r="AA12" i="4"/>
  <c r="Z12" i="4"/>
  <c r="Y12" i="4"/>
  <c r="V12" i="4"/>
  <c r="U12" i="4"/>
  <c r="T12" i="4"/>
  <c r="N26" i="4"/>
  <c r="O26" i="4" s="1"/>
  <c r="P26" i="4" s="1"/>
  <c r="G26" i="4"/>
  <c r="F26" i="4"/>
  <c r="AA11" i="4"/>
  <c r="Z11" i="4"/>
  <c r="Y11" i="4"/>
  <c r="V11" i="4"/>
  <c r="U11" i="4"/>
  <c r="T11" i="4"/>
  <c r="N21" i="4"/>
  <c r="O21" i="4" s="1"/>
  <c r="P21" i="4" s="1"/>
  <c r="G21" i="4"/>
  <c r="F21" i="4"/>
  <c r="AA10" i="4"/>
  <c r="Z10" i="4"/>
  <c r="Y10" i="4"/>
  <c r="V10" i="4"/>
  <c r="U10" i="4"/>
  <c r="T10" i="4"/>
  <c r="N10" i="4"/>
  <c r="O10" i="4" s="1"/>
  <c r="P10" i="4" s="1"/>
  <c r="G10" i="4"/>
  <c r="F10" i="4"/>
  <c r="AA9" i="4"/>
  <c r="Z9" i="4"/>
  <c r="Y9" i="4"/>
  <c r="V9" i="4"/>
  <c r="U9" i="4"/>
  <c r="T9" i="4"/>
  <c r="N17" i="4"/>
  <c r="N36" i="4"/>
  <c r="O36" i="4" s="1"/>
  <c r="P36" i="4" s="1"/>
  <c r="N28" i="4"/>
  <c r="O28" i="4" s="1"/>
  <c r="N12" i="4"/>
  <c r="O12" i="4" s="1"/>
  <c r="P12" i="4" s="1"/>
  <c r="G17" i="4"/>
  <c r="F17" i="4"/>
  <c r="AA8" i="4"/>
  <c r="Z8" i="4"/>
  <c r="Y8" i="4"/>
  <c r="V8" i="4"/>
  <c r="U8" i="4"/>
  <c r="T8" i="4"/>
  <c r="G12" i="4"/>
  <c r="G36" i="4"/>
  <c r="G28" i="4"/>
  <c r="F12" i="4"/>
  <c r="AA7" i="4"/>
  <c r="Z7" i="4"/>
  <c r="Y7" i="4"/>
  <c r="V7" i="4"/>
  <c r="U7" i="4"/>
  <c r="T7" i="4"/>
  <c r="F28" i="4"/>
  <c r="F36" i="4"/>
  <c r="AA6" i="4"/>
  <c r="Z6" i="4"/>
  <c r="Y6" i="4"/>
  <c r="V6" i="4"/>
  <c r="U6" i="4"/>
  <c r="T6" i="4"/>
  <c r="AA5" i="4"/>
  <c r="Z5" i="4"/>
  <c r="Y5" i="4"/>
  <c r="V5" i="4"/>
  <c r="U5" i="4"/>
  <c r="T5" i="4"/>
  <c r="N5" i="4"/>
  <c r="O5" i="4" s="1"/>
  <c r="AA4" i="4"/>
  <c r="Z4" i="4"/>
  <c r="Y4" i="4"/>
  <c r="V4" i="4"/>
  <c r="U4" i="4"/>
  <c r="T4" i="4"/>
  <c r="AB19" i="9"/>
  <c r="X23" i="9"/>
  <c r="Y20" i="9"/>
  <c r="W20" i="9"/>
  <c r="Q5" i="9"/>
  <c r="R5" i="9"/>
  <c r="S5" i="9" s="1"/>
  <c r="Q16" i="9"/>
  <c r="R16" i="9"/>
  <c r="S16" i="9" s="1"/>
  <c r="J6" i="8"/>
  <c r="Z17" i="4" l="1"/>
  <c r="V27" i="4" s="1"/>
  <c r="I10" i="7"/>
  <c r="L10" i="7" s="1"/>
  <c r="U21" i="4"/>
  <c r="I23" i="7"/>
  <c r="F23" i="7"/>
  <c r="L68" i="7"/>
  <c r="AB26" i="5"/>
  <c r="AA17" i="4"/>
  <c r="V28" i="4" s="1"/>
  <c r="I16" i="7"/>
  <c r="L16" i="7" s="1"/>
  <c r="T26" i="4"/>
  <c r="I24" i="7"/>
  <c r="F24" i="7"/>
  <c r="L24" i="7" s="1"/>
  <c r="N50" i="5"/>
  <c r="N49" i="9"/>
  <c r="V18" i="4"/>
  <c r="V29" i="4" s="1"/>
  <c r="I13" i="7"/>
  <c r="L13" i="7" s="1"/>
  <c r="T27" i="4"/>
  <c r="I25" i="7"/>
  <c r="F25" i="7"/>
  <c r="X16" i="5"/>
  <c r="L41" i="7"/>
  <c r="T18" i="4"/>
  <c r="V24" i="4" s="1"/>
  <c r="I7" i="7"/>
  <c r="AB24" i="5"/>
  <c r="W26" i="5"/>
  <c r="N48" i="5"/>
  <c r="AB29" i="9"/>
  <c r="L7" i="7"/>
  <c r="AA20" i="4"/>
  <c r="T28" i="4" s="1"/>
  <c r="I31" i="7"/>
  <c r="F31" i="7"/>
  <c r="L31" i="7" s="1"/>
  <c r="V21" i="4"/>
  <c r="I28" i="7"/>
  <c r="F28" i="7"/>
  <c r="AC24" i="9"/>
  <c r="AC27" i="9"/>
  <c r="Y17" i="4"/>
  <c r="V26" i="4" s="1"/>
  <c r="I9" i="7"/>
  <c r="L9" i="7" s="1"/>
  <c r="AB27" i="5"/>
  <c r="AC23" i="9"/>
  <c r="N48" i="9"/>
  <c r="U18" i="4"/>
  <c r="V25" i="4" s="1"/>
  <c r="I8" i="7"/>
  <c r="L8" i="7" s="1"/>
  <c r="T24" i="4"/>
  <c r="I22" i="7"/>
  <c r="F22" i="7"/>
  <c r="L22" i="7" s="1"/>
  <c r="AA28" i="5"/>
  <c r="AE13" i="5"/>
  <c r="AB25" i="9"/>
  <c r="AC27" i="10"/>
  <c r="R49" i="9"/>
  <c r="R48" i="9"/>
  <c r="S6" i="9"/>
  <c r="AF23" i="5"/>
  <c r="AF33" i="5"/>
  <c r="AF31" i="5"/>
  <c r="R5" i="5"/>
  <c r="N51" i="9"/>
  <c r="V20" i="5"/>
  <c r="W28" i="5"/>
  <c r="AH13" i="9"/>
  <c r="AH28" i="9"/>
  <c r="AH32" i="9"/>
  <c r="N51" i="5"/>
  <c r="AB28" i="9"/>
  <c r="AA23" i="5"/>
  <c r="P8" i="5"/>
  <c r="Q8" i="5" s="1"/>
  <c r="R8" i="5" s="1"/>
  <c r="K44" i="7"/>
  <c r="AB27" i="9"/>
  <c r="AH17" i="9"/>
  <c r="W27" i="9"/>
  <c r="AB23" i="5"/>
  <c r="AH26" i="9"/>
  <c r="AH30" i="9"/>
  <c r="AA27" i="5"/>
  <c r="AA29" i="5"/>
  <c r="AB26" i="9"/>
  <c r="AB29" i="5"/>
  <c r="AH29" i="9"/>
  <c r="L67" i="7"/>
  <c r="M67" i="7" s="1"/>
  <c r="AD24" i="10"/>
  <c r="R50" i="9"/>
  <c r="N50" i="9"/>
  <c r="AA26" i="5"/>
  <c r="AB24" i="9"/>
  <c r="AH25" i="9"/>
  <c r="AA24" i="5"/>
  <c r="AB23" i="9"/>
  <c r="N49" i="5"/>
  <c r="M68" i="7"/>
  <c r="AH33" i="9"/>
  <c r="AH31" i="9"/>
  <c r="V25" i="5"/>
  <c r="X25" i="9"/>
  <c r="AC30" i="10"/>
  <c r="R51" i="9"/>
  <c r="AH27" i="9"/>
  <c r="AB28" i="5"/>
  <c r="AC28" i="9"/>
  <c r="AH24" i="9"/>
  <c r="AH23" i="9"/>
  <c r="AD30" i="10"/>
  <c r="E44" i="7"/>
  <c r="L25" i="7"/>
  <c r="D18" i="8"/>
  <c r="C8" i="8"/>
  <c r="C10" i="8"/>
  <c r="C12" i="8"/>
  <c r="C16" i="8"/>
  <c r="C19" i="8"/>
  <c r="D13" i="8"/>
  <c r="D17" i="8"/>
  <c r="D23" i="8"/>
  <c r="E7" i="8"/>
  <c r="E21" i="8"/>
  <c r="E23" i="8"/>
  <c r="G7" i="8"/>
  <c r="G11" i="8"/>
  <c r="G14" i="8"/>
  <c r="G21" i="8"/>
  <c r="H13" i="8"/>
  <c r="H15" i="8"/>
  <c r="H17" i="8"/>
  <c r="H21" i="8"/>
  <c r="K12" i="8"/>
  <c r="K14" i="8"/>
  <c r="K15" i="8"/>
  <c r="K16" i="8"/>
  <c r="K18" i="8"/>
  <c r="K19" i="8"/>
  <c r="L27" i="7"/>
  <c r="G44" i="7"/>
  <c r="AH31" i="10"/>
  <c r="AC26" i="10"/>
  <c r="D39" i="7" s="1"/>
  <c r="L39" i="7" s="1"/>
  <c r="AD27" i="10"/>
  <c r="AC28" i="10"/>
  <c r="AC24" i="10"/>
  <c r="D37" i="7" s="1"/>
  <c r="AD26" i="10"/>
  <c r="AC29" i="10"/>
  <c r="AD29" i="10"/>
  <c r="T21" i="4"/>
  <c r="T17" i="4"/>
  <c r="C7" i="8"/>
  <c r="C14" i="8"/>
  <c r="C17" i="8"/>
  <c r="C23" i="8"/>
  <c r="D8" i="8"/>
  <c r="E8" i="8"/>
  <c r="E22" i="8"/>
  <c r="G9" i="8"/>
  <c r="G12" i="8"/>
  <c r="G18" i="8"/>
  <c r="H12" i="8"/>
  <c r="H22" i="8"/>
  <c r="M11" i="8"/>
  <c r="N13" i="8"/>
  <c r="K7" i="8"/>
  <c r="L28" i="7"/>
  <c r="F44" i="7"/>
  <c r="L51" i="7"/>
  <c r="L52" i="7"/>
  <c r="L55" i="7"/>
  <c r="L56" i="7"/>
  <c r="L59" i="7"/>
  <c r="L60" i="7"/>
  <c r="L43" i="7"/>
  <c r="C9" i="8"/>
  <c r="C15" i="8"/>
  <c r="C22" i="8"/>
  <c r="D6" i="8"/>
  <c r="D16" i="8"/>
  <c r="D19" i="8"/>
  <c r="E10" i="8"/>
  <c r="E12" i="8"/>
  <c r="E14" i="8"/>
  <c r="E16" i="8"/>
  <c r="E18" i="8"/>
  <c r="G10" i="8"/>
  <c r="G17" i="8"/>
  <c r="G20" i="8"/>
  <c r="H11" i="8"/>
  <c r="H14" i="8"/>
  <c r="H20" i="8"/>
  <c r="N15" i="8"/>
  <c r="M19" i="8"/>
  <c r="K8" i="8"/>
  <c r="K13" i="8"/>
  <c r="J44" i="7"/>
  <c r="L50" i="7"/>
  <c r="L53" i="7"/>
  <c r="L54" i="7"/>
  <c r="L57" i="7"/>
  <c r="L58" i="7"/>
  <c r="L66" i="7"/>
  <c r="M66" i="7" s="1"/>
  <c r="C11" i="8"/>
  <c r="C18" i="8"/>
  <c r="C21" i="8"/>
  <c r="D9" i="8"/>
  <c r="D15" i="8"/>
  <c r="D21" i="8"/>
  <c r="E9" i="8"/>
  <c r="E11" i="8"/>
  <c r="E13" i="8"/>
  <c r="E15" i="8"/>
  <c r="E17" i="8"/>
  <c r="E19" i="8"/>
  <c r="G13" i="8"/>
  <c r="G16" i="8"/>
  <c r="G22" i="8"/>
  <c r="H10" i="8"/>
  <c r="H16" i="8"/>
  <c r="N20" i="8"/>
  <c r="J23" i="8"/>
  <c r="K9" i="8"/>
  <c r="K11" i="8"/>
  <c r="K20" i="8"/>
  <c r="L23" i="7"/>
  <c r="L26" i="7"/>
  <c r="L38" i="7"/>
  <c r="Z20" i="4"/>
  <c r="Z16" i="4"/>
  <c r="V17" i="4"/>
  <c r="T29" i="4"/>
  <c r="Y20" i="4"/>
  <c r="Y16" i="4"/>
  <c r="T25" i="4"/>
  <c r="Z26" i="4"/>
  <c r="Y24" i="4"/>
  <c r="I37" i="7" s="1"/>
  <c r="I44" i="7" s="1"/>
  <c r="N52" i="4"/>
  <c r="Y26" i="4"/>
  <c r="I39" i="7" s="1"/>
  <c r="O17" i="4"/>
  <c r="AD28" i="4" s="1"/>
  <c r="Y29" i="4"/>
  <c r="I42" i="7" s="1"/>
  <c r="L42" i="7" s="1"/>
  <c r="N51" i="4"/>
  <c r="Z24" i="4"/>
  <c r="Y27" i="4"/>
  <c r="I40" i="7" s="1"/>
  <c r="L40" i="7" s="1"/>
  <c r="U25" i="4"/>
  <c r="Y25" i="4"/>
  <c r="I38" i="7" s="1"/>
  <c r="Y28" i="4"/>
  <c r="I41" i="7" s="1"/>
  <c r="Z25" i="4"/>
  <c r="Z27" i="4"/>
  <c r="P28" i="4"/>
  <c r="N53" i="4"/>
  <c r="Z29" i="4"/>
  <c r="Z28" i="4"/>
  <c r="AB32" i="11"/>
  <c r="AB33" i="11" s="1"/>
  <c r="AH32" i="10"/>
  <c r="N6" i="8"/>
  <c r="M6" i="8"/>
  <c r="N19" i="8"/>
  <c r="M16" i="8"/>
  <c r="N16" i="8"/>
  <c r="M8" i="8"/>
  <c r="N8" i="8"/>
  <c r="M9" i="8"/>
  <c r="N9" i="8"/>
  <c r="N11" i="8"/>
  <c r="M13" i="8"/>
  <c r="N17" i="8"/>
  <c r="M17" i="8"/>
  <c r="N10" i="8"/>
  <c r="M10" i="8"/>
  <c r="M12" i="8"/>
  <c r="N12" i="8"/>
  <c r="H7" i="8"/>
  <c r="N14" i="8"/>
  <c r="M14" i="8"/>
  <c r="N18" i="8"/>
  <c r="M18" i="8"/>
  <c r="D69" i="7"/>
  <c r="C44" i="7"/>
  <c r="I6" i="8"/>
  <c r="I23" i="8" s="1"/>
  <c r="N7" i="8"/>
  <c r="L37" i="7" l="1"/>
  <c r="AB31" i="5"/>
  <c r="D44" i="7"/>
  <c r="L44" i="7" s="1"/>
  <c r="AH28" i="10"/>
  <c r="AH34" i="10"/>
  <c r="AF24" i="5"/>
  <c r="AB32" i="5"/>
  <c r="AB33" i="5" s="1"/>
  <c r="Q49" i="5"/>
  <c r="AF25" i="5"/>
  <c r="AF32" i="5"/>
  <c r="AF26" i="5"/>
  <c r="AF27" i="5"/>
  <c r="AH24" i="10"/>
  <c r="AF28" i="5"/>
  <c r="AC31" i="9"/>
  <c r="AF29" i="5"/>
  <c r="AH25" i="10"/>
  <c r="AH26" i="10"/>
  <c r="Q51" i="5"/>
  <c r="AF30" i="5"/>
  <c r="AH27" i="10"/>
  <c r="Q48" i="5"/>
  <c r="AH33" i="10"/>
  <c r="AH29" i="10"/>
  <c r="AH30" i="10"/>
  <c r="Q50" i="5"/>
  <c r="K23" i="8"/>
  <c r="AD32" i="10"/>
  <c r="AD33" i="10" s="1"/>
  <c r="AD34" i="10" s="1"/>
  <c r="M15" i="8"/>
  <c r="M21" i="8" s="1"/>
  <c r="M20" i="8"/>
  <c r="H23" i="8"/>
  <c r="D12" i="8"/>
  <c r="D24" i="8" s="1"/>
  <c r="AD25" i="4"/>
  <c r="O52" i="4"/>
  <c r="AD26" i="4"/>
  <c r="AD24" i="4"/>
  <c r="AD33" i="4"/>
  <c r="O53" i="4"/>
  <c r="Z32" i="4"/>
  <c r="Z33" i="4" s="1"/>
  <c r="Z34" i="4" s="1"/>
  <c r="O51" i="4"/>
  <c r="AD29" i="4"/>
  <c r="P17" i="4"/>
  <c r="P53" i="4" s="1"/>
  <c r="AD31" i="4"/>
  <c r="AD27" i="4"/>
  <c r="AD30" i="4"/>
  <c r="AD32" i="4"/>
  <c r="AD34" i="4"/>
  <c r="E6" i="8"/>
  <c r="E24" i="8" s="1"/>
  <c r="N21" i="8"/>
  <c r="G6" i="8"/>
  <c r="G23" i="8" s="1"/>
  <c r="C6" i="8"/>
  <c r="C24" i="8" s="1"/>
  <c r="AC32" i="9" l="1"/>
  <c r="AC33" i="9" s="1"/>
  <c r="P51" i="4"/>
  <c r="P52" i="4"/>
</calcChain>
</file>

<file path=xl/sharedStrings.xml><?xml version="1.0" encoding="utf-8"?>
<sst xmlns="http://schemas.openxmlformats.org/spreadsheetml/2006/main" count="2884" uniqueCount="454">
  <si>
    <t>CLASS TEACHER: MR.</t>
  </si>
  <si>
    <t>RANGE</t>
  </si>
  <si>
    <t>TAM</t>
  </si>
  <si>
    <t>ENG</t>
  </si>
  <si>
    <t>MAT</t>
  </si>
  <si>
    <t>PHY</t>
  </si>
  <si>
    <t>CHE</t>
  </si>
  <si>
    <t>CS</t>
  </si>
  <si>
    <t>S.NO</t>
  </si>
  <si>
    <t>SEC</t>
  </si>
  <si>
    <t>B/G</t>
  </si>
  <si>
    <t>NAME OF STUDENT</t>
  </si>
  <si>
    <t>FAIL</t>
  </si>
  <si>
    <t>AB</t>
  </si>
  <si>
    <t xml:space="preserve">TAM </t>
  </si>
  <si>
    <t>G.TOT</t>
  </si>
  <si>
    <t>%</t>
  </si>
  <si>
    <t>RANK</t>
  </si>
  <si>
    <t>*</t>
  </si>
  <si>
    <t>80-84</t>
  </si>
  <si>
    <t>60-64</t>
  </si>
  <si>
    <t>70-79</t>
  </si>
  <si>
    <t>50-59</t>
  </si>
  <si>
    <t>60-69</t>
  </si>
  <si>
    <t>40-49</t>
  </si>
  <si>
    <t>35-39</t>
  </si>
  <si>
    <t>45-49</t>
  </si>
  <si>
    <t>30-34</t>
  </si>
  <si>
    <t>40-44</t>
  </si>
  <si>
    <t>below-30</t>
  </si>
  <si>
    <t>below-40</t>
  </si>
  <si>
    <t xml:space="preserve">ABS </t>
  </si>
  <si>
    <t>AVE</t>
  </si>
  <si>
    <t>HIGH</t>
  </si>
  <si>
    <t>LOW</t>
  </si>
  <si>
    <t>FAILS</t>
  </si>
  <si>
    <t>SUB</t>
  </si>
  <si>
    <t>ABS</t>
  </si>
  <si>
    <t>1-SUB</t>
  </si>
  <si>
    <t>ABOVE 570</t>
  </si>
  <si>
    <t xml:space="preserve">2-SUB </t>
  </si>
  <si>
    <t>560-569</t>
  </si>
  <si>
    <t>3-SUB</t>
  </si>
  <si>
    <t>550-559</t>
  </si>
  <si>
    <t>4-SUB</t>
  </si>
  <si>
    <t>540-549</t>
  </si>
  <si>
    <t>5-SUB</t>
  </si>
  <si>
    <t>530-539</t>
  </si>
  <si>
    <t xml:space="preserve">6-SUB </t>
  </si>
  <si>
    <t>500-529</t>
  </si>
  <si>
    <t xml:space="preserve">7-SUB </t>
  </si>
  <si>
    <t>450-499</t>
  </si>
  <si>
    <t>RANKERS</t>
  </si>
  <si>
    <t>400-449</t>
  </si>
  <si>
    <t>NON RANKERS</t>
  </si>
  <si>
    <t>350-399</t>
  </si>
  <si>
    <t>ABSENTEES</t>
  </si>
  <si>
    <t>300-349</t>
  </si>
  <si>
    <t>TOTAL</t>
  </si>
  <si>
    <t>BELOW 300</t>
  </si>
  <si>
    <t>DEAN</t>
  </si>
  <si>
    <t>PRINCIPAL</t>
  </si>
  <si>
    <t>NO.OF FAILS</t>
  </si>
  <si>
    <t xml:space="preserve">XII- </t>
  </si>
  <si>
    <t>I-33% EXAM COSOLIDATION 2023-24</t>
  </si>
  <si>
    <t>BOT</t>
  </si>
  <si>
    <t>ZOO</t>
  </si>
  <si>
    <t>BIO</t>
  </si>
  <si>
    <t>K1</t>
  </si>
  <si>
    <t>26-29</t>
  </si>
  <si>
    <t>18-25</t>
  </si>
  <si>
    <t>15-17</t>
  </si>
  <si>
    <t>below-15</t>
  </si>
  <si>
    <t xml:space="preserve">BOT </t>
  </si>
  <si>
    <t xml:space="preserve">SRI VIJAY VIDYALAYA MAT HR SEC SCHOOL- </t>
  </si>
  <si>
    <t xml:space="preserve">XII-  I-33% EXAM  RANGE LIST- </t>
  </si>
  <si>
    <t xml:space="preserve">XII- C1  I-33% EXAM  RANGE LIST- </t>
  </si>
  <si>
    <t>XII - I-33% EXAM - 2023-24</t>
  </si>
  <si>
    <t>RANGES</t>
  </si>
  <si>
    <t>TAMIL</t>
  </si>
  <si>
    <t>AVE-1</t>
  </si>
  <si>
    <t>AVE-2(SL)</t>
  </si>
  <si>
    <t>TOT</t>
  </si>
  <si>
    <t>K2</t>
  </si>
  <si>
    <t>V1</t>
  </si>
  <si>
    <t>V2</t>
  </si>
  <si>
    <t>V3</t>
  </si>
  <si>
    <t>V4-CS</t>
  </si>
  <si>
    <t>V4-PS</t>
  </si>
  <si>
    <t>C2-CS</t>
  </si>
  <si>
    <t>Strength</t>
  </si>
  <si>
    <t>STAFF</t>
  </si>
  <si>
    <t>ENGLISH</t>
  </si>
  <si>
    <t>MATHS</t>
  </si>
  <si>
    <t>AVE-2 (SL)</t>
  </si>
  <si>
    <t>PHYSICS</t>
  </si>
  <si>
    <t>CHEMISTRY</t>
  </si>
  <si>
    <t>BOTANY</t>
  </si>
  <si>
    <t>P.BOT</t>
  </si>
  <si>
    <t>ZOOLOGY</t>
  </si>
  <si>
    <t>P.ZOO</t>
  </si>
  <si>
    <t>SUB-AVERRAGE</t>
  </si>
  <si>
    <t>BIO-BOT</t>
  </si>
  <si>
    <t>BIO-ZOO</t>
  </si>
  <si>
    <t>SUB-FAILURES</t>
  </si>
  <si>
    <t>NO.OF SUB-FAILURES</t>
  </si>
  <si>
    <t xml:space="preserve">1 SUB </t>
  </si>
  <si>
    <t xml:space="preserve">2 SUB </t>
  </si>
  <si>
    <t xml:space="preserve">3 SUB </t>
  </si>
  <si>
    <t xml:space="preserve">4 SUB </t>
  </si>
  <si>
    <t xml:space="preserve">5 SUB </t>
  </si>
  <si>
    <t xml:space="preserve">6 SUB </t>
  </si>
  <si>
    <t xml:space="preserve">7 SUB </t>
  </si>
  <si>
    <t>GRANT TOTAL RANGE</t>
  </si>
  <si>
    <t>Above 570</t>
  </si>
  <si>
    <t>Below 300</t>
  </si>
  <si>
    <t xml:space="preserve"> RANKERS</t>
  </si>
  <si>
    <t xml:space="preserve"> NON RANKERS</t>
  </si>
  <si>
    <t>RANK %</t>
  </si>
  <si>
    <t>XII -I-33% EXAM  - 2023-24</t>
  </si>
  <si>
    <t>OVERALL SUBJECT RANGE</t>
  </si>
  <si>
    <t>SRI VIJAY VIDYALAYA MAT.HR.SEC.SCHOOL-</t>
  </si>
  <si>
    <t>B</t>
  </si>
  <si>
    <t>NADHISH S A</t>
  </si>
  <si>
    <t>NISHANTH G A</t>
  </si>
  <si>
    <t>PREMKISHORE  S</t>
  </si>
  <si>
    <t>RAGHAV S S</t>
  </si>
  <si>
    <t>RAGUL M</t>
  </si>
  <si>
    <t>SARAN K</t>
  </si>
  <si>
    <t>SARVESHWARAN M</t>
  </si>
  <si>
    <t>SOORYASANKAR S</t>
  </si>
  <si>
    <t>THARUN S</t>
  </si>
  <si>
    <t>THARUNMANI M</t>
  </si>
  <si>
    <t>THIRINESH KUMAR S</t>
  </si>
  <si>
    <t>THIRUKUMARAN K</t>
  </si>
  <si>
    <t>THIRUNAVUKARASU M</t>
  </si>
  <si>
    <t>THIRUPUGAL E</t>
  </si>
  <si>
    <t>UMASHANKAR K</t>
  </si>
  <si>
    <t>VEDHANAYAGAN M</t>
  </si>
  <si>
    <t>YUKESH C</t>
  </si>
  <si>
    <t>ASIR IMMANUEL R</t>
  </si>
  <si>
    <t>DINESH M</t>
  </si>
  <si>
    <t>GEETHAN E T</t>
  </si>
  <si>
    <t>INBAVARMA S</t>
  </si>
  <si>
    <t xml:space="preserve">JANARDHANAN S </t>
  </si>
  <si>
    <t>KOWSHIK RAJ N</t>
  </si>
  <si>
    <t>LITHISH KUMAR M</t>
  </si>
  <si>
    <t>LOKESH A</t>
  </si>
  <si>
    <t xml:space="preserve">MAHIZHAN K </t>
  </si>
  <si>
    <t>SUGUNTHAN M S</t>
  </si>
  <si>
    <t>ABISHEK K</t>
  </si>
  <si>
    <t>KAVIAMUTHAN M</t>
  </si>
  <si>
    <t>SIDHARTH S</t>
  </si>
  <si>
    <t>ALLWIN MATTHEWS S</t>
  </si>
  <si>
    <t>ARUL M</t>
  </si>
  <si>
    <t>DHAANESH G</t>
  </si>
  <si>
    <t>DINESH KUMAR M</t>
  </si>
  <si>
    <t>HARISH R</t>
  </si>
  <si>
    <t>HARISH A</t>
  </si>
  <si>
    <t>KAVIN KESHORE A</t>
  </si>
  <si>
    <t>MAHILARASAN V</t>
  </si>
  <si>
    <t>MOHAMMED BILAL M</t>
  </si>
  <si>
    <t>XII- V1</t>
  </si>
  <si>
    <t>I-33% EXAM COSOLIDATION 2024-25</t>
  </si>
  <si>
    <t>XII- V2</t>
  </si>
  <si>
    <t xml:space="preserve">CLASS TEACHER: </t>
  </si>
  <si>
    <t>ABISHEK S</t>
  </si>
  <si>
    <t>BOOPATHI S</t>
  </si>
  <si>
    <t xml:space="preserve">CHIRANJEEVIRAJ K </t>
  </si>
  <si>
    <t>DHARANI KUMAR S</t>
  </si>
  <si>
    <t xml:space="preserve">DHIVYA PRAKASH S T </t>
  </si>
  <si>
    <t>ELANGO V</t>
  </si>
  <si>
    <t>GANGESH S</t>
  </si>
  <si>
    <t>GOKUL S</t>
  </si>
  <si>
    <t>HARIPRASANA S V</t>
  </si>
  <si>
    <t>KIRUTHICK M</t>
  </si>
  <si>
    <t xml:space="preserve">KAMESH V </t>
  </si>
  <si>
    <t>MAGESHWARAN N</t>
  </si>
  <si>
    <t xml:space="preserve">MOHAMED ISMAIL M </t>
  </si>
  <si>
    <t>MUGUNDHAN P</t>
  </si>
  <si>
    <t>NOWFAL MUSTHAQ S N</t>
  </si>
  <si>
    <t>PRASANNA KRISHNA A</t>
  </si>
  <si>
    <t>PRASANTH M</t>
  </si>
  <si>
    <t>SABARESAN S</t>
  </si>
  <si>
    <t>SANJAY SRINIVASH S</t>
  </si>
  <si>
    <t>VENKATRAMAN A S</t>
  </si>
  <si>
    <t>VELU PRAKASH A S</t>
  </si>
  <si>
    <t>PRAGADEESH S</t>
  </si>
  <si>
    <t>G</t>
  </si>
  <si>
    <t>ARCHANA N</t>
  </si>
  <si>
    <t>DANISHKA J</t>
  </si>
  <si>
    <t>DEVIKALA K</t>
  </si>
  <si>
    <t>DHARANIPRIYA B</t>
  </si>
  <si>
    <t>DHIVYA PRANAVA SREE S S</t>
  </si>
  <si>
    <t xml:space="preserve">GAYATHRI  K </t>
  </si>
  <si>
    <t>HARSHINI S</t>
  </si>
  <si>
    <t>HEMA SRI S</t>
  </si>
  <si>
    <t>HEMAYUTHIKA K P</t>
  </si>
  <si>
    <t>JEEVITHA K</t>
  </si>
  <si>
    <t xml:space="preserve">JIYA S </t>
  </si>
  <si>
    <t>KALKI S</t>
  </si>
  <si>
    <t>KANISHKA M</t>
  </si>
  <si>
    <t>KEERTHANA M</t>
  </si>
  <si>
    <t>LITHIKA S</t>
  </si>
  <si>
    <t>MALAVIKA M</t>
  </si>
  <si>
    <t>MANIMEGALA R</t>
  </si>
  <si>
    <t>MITHRA SHREE V S</t>
  </si>
  <si>
    <t>MONIKA V</t>
  </si>
  <si>
    <t>MULUMATHI V</t>
  </si>
  <si>
    <t>NATRAMIZH R</t>
  </si>
  <si>
    <t>NIHA FARHIN R</t>
  </si>
  <si>
    <t>POOJA C</t>
  </si>
  <si>
    <t>POOJA HASHNI</t>
  </si>
  <si>
    <t>POONGUZHALI V</t>
  </si>
  <si>
    <t>POOVARASI V</t>
  </si>
  <si>
    <t>PREMA M</t>
  </si>
  <si>
    <t>PRIYADHARSHINI M</t>
  </si>
  <si>
    <t>PRIYADHARSHINI V</t>
  </si>
  <si>
    <t>PRIYANKA J</t>
  </si>
  <si>
    <t>RAGAVI R S</t>
  </si>
  <si>
    <t>RASIGAPRIYA R</t>
  </si>
  <si>
    <t>SADHANA V</t>
  </si>
  <si>
    <t>SHRUTHI V</t>
  </si>
  <si>
    <t>SRI MATHI A</t>
  </si>
  <si>
    <t>SRI VAISHNAVI B</t>
  </si>
  <si>
    <t>SWETHA P</t>
  </si>
  <si>
    <t>TAMILMOZHI</t>
  </si>
  <si>
    <t>TEJA SRI V</t>
  </si>
  <si>
    <t xml:space="preserve">THILAGAVTHI S </t>
  </si>
  <si>
    <t xml:space="preserve">VARSHA R </t>
  </si>
  <si>
    <t>VISHALINI S</t>
  </si>
  <si>
    <t>XII-K2</t>
  </si>
  <si>
    <t>DHANUSHREE D</t>
  </si>
  <si>
    <t>GOPIKA M</t>
  </si>
  <si>
    <t>HARSHITHA SRI S K</t>
  </si>
  <si>
    <t>HEMALATHA PRIYA P M</t>
  </si>
  <si>
    <t>MANISHA B</t>
  </si>
  <si>
    <t>NITHYA B</t>
  </si>
  <si>
    <t>POOJA SRI R</t>
  </si>
  <si>
    <t>PRAGATHI K</t>
  </si>
  <si>
    <t>PREDEEPAA M</t>
  </si>
  <si>
    <t>RAKSHITHA P M</t>
  </si>
  <si>
    <t>SRINITHI K</t>
  </si>
  <si>
    <t>THIVISHA S G</t>
  </si>
  <si>
    <t xml:space="preserve">AKSHAR </t>
  </si>
  <si>
    <t>BALASUBRAMANIAN L</t>
  </si>
  <si>
    <t xml:space="preserve">BHARATHAN  M S </t>
  </si>
  <si>
    <t xml:space="preserve">CHARANKESAVAN  B </t>
  </si>
  <si>
    <t xml:space="preserve">DINESH KUMAR S </t>
  </si>
  <si>
    <t>DIVAKAR RAJ S</t>
  </si>
  <si>
    <t>GIRIDHARAN P</t>
  </si>
  <si>
    <t>GOWTHAM M</t>
  </si>
  <si>
    <t xml:space="preserve">JEEVANANTHAN E </t>
  </si>
  <si>
    <t>KANNAN S</t>
  </si>
  <si>
    <t xml:space="preserve">KARVENDHAN M K </t>
  </si>
  <si>
    <t xml:space="preserve">KISHORE S </t>
  </si>
  <si>
    <t xml:space="preserve">KRISHNAMOORTHY M </t>
  </si>
  <si>
    <t xml:space="preserve">KRISHNAPRASATH B </t>
  </si>
  <si>
    <t xml:space="preserve">MAGESH KUMAR S </t>
  </si>
  <si>
    <t xml:space="preserve">MEIKANDAR </t>
  </si>
  <si>
    <t>MONISH P</t>
  </si>
  <si>
    <t>MURALI M</t>
  </si>
  <si>
    <t>PREMANAND K (H)</t>
  </si>
  <si>
    <t>PRIYAN M S</t>
  </si>
  <si>
    <t>RAGHUL PRIYAN</t>
  </si>
  <si>
    <t>RUPESH K</t>
  </si>
  <si>
    <t>SANJAI THARUN (NEW)</t>
  </si>
  <si>
    <t xml:space="preserve">SOMESHWAR S </t>
  </si>
  <si>
    <t xml:space="preserve">SREE KRISHNA K </t>
  </si>
  <si>
    <t xml:space="preserve">SUDHARSHAN J </t>
  </si>
  <si>
    <t>SUGANTHAN P</t>
  </si>
  <si>
    <t xml:space="preserve">SURAJ </t>
  </si>
  <si>
    <t>THIRUMALAI V</t>
  </si>
  <si>
    <t>VIGNESH T</t>
  </si>
  <si>
    <t>VINNARASU M</t>
  </si>
  <si>
    <t xml:space="preserve">YUVARAJ R </t>
  </si>
  <si>
    <t>XII-K1</t>
  </si>
  <si>
    <t>ABITHA K</t>
  </si>
  <si>
    <t>AMEERA PARVIN J</t>
  </si>
  <si>
    <t>ANUSHREE K</t>
  </si>
  <si>
    <t>ARUNA S</t>
  </si>
  <si>
    <t>BAVYA M (H)</t>
  </si>
  <si>
    <t>BHUVANA STREE A</t>
  </si>
  <si>
    <t>DEEPIKA B</t>
  </si>
  <si>
    <t>DHARSHINI S</t>
  </si>
  <si>
    <t>ELAVARASI S</t>
  </si>
  <si>
    <t>HANISHA  K</t>
  </si>
  <si>
    <t>JAISHREE V</t>
  </si>
  <si>
    <t>JANANI M</t>
  </si>
  <si>
    <t>JANANI S</t>
  </si>
  <si>
    <t>JAYA AKSHAYA B</t>
  </si>
  <si>
    <t>JEEVITHA M</t>
  </si>
  <si>
    <t>KANISHIKA S M (NEW)</t>
  </si>
  <si>
    <t>KAVIYA T</t>
  </si>
  <si>
    <t>KARTHIGA DEVI S</t>
  </si>
  <si>
    <t>KEERTHAN M (NEW)</t>
  </si>
  <si>
    <t>KEERTHANA K</t>
  </si>
  <si>
    <t>KESAVARTHINI A (H)</t>
  </si>
  <si>
    <t>KIRUTHITHA K</t>
  </si>
  <si>
    <t>KOWSHIKA  R</t>
  </si>
  <si>
    <t>LAKSHANA K</t>
  </si>
  <si>
    <t>LOHITA SHREE A</t>
  </si>
  <si>
    <t>MADHU MITHRA U</t>
  </si>
  <si>
    <t>NIVETHA M A</t>
  </si>
  <si>
    <t>POORNIMA S</t>
  </si>
  <si>
    <t>RAASIGA P</t>
  </si>
  <si>
    <t>RAKCHITHA P</t>
  </si>
  <si>
    <t>RATCHANYA S</t>
  </si>
  <si>
    <t>SAGITHA T</t>
  </si>
  <si>
    <t xml:space="preserve">SHARMILA P </t>
  </si>
  <si>
    <t>SHRI RAKSHA N S</t>
  </si>
  <si>
    <t>SHYAMALA (NEW)</t>
  </si>
  <si>
    <t>SOWNDHARYA V</t>
  </si>
  <si>
    <t>SRIMATHI G</t>
  </si>
  <si>
    <t>SRIMATHI R</t>
  </si>
  <si>
    <t>SRINIDHI D</t>
  </si>
  <si>
    <t>UDHAYA SRI S</t>
  </si>
  <si>
    <t>VARSHIKA R B</t>
  </si>
  <si>
    <t>YASHWINIE N</t>
  </si>
  <si>
    <t>YAZHINI R</t>
  </si>
  <si>
    <t>YAZHINI S (NEW)</t>
  </si>
  <si>
    <t>YAZHINI M</t>
  </si>
  <si>
    <t>ADITHYA P</t>
  </si>
  <si>
    <t>ANBUSELVAN M</t>
  </si>
  <si>
    <t>BORES ADHI NARAYANAN</t>
  </si>
  <si>
    <t>DHARANIDHARAN T</t>
  </si>
  <si>
    <t>DHARSHAN K</t>
  </si>
  <si>
    <t>ENIYAN S M</t>
  </si>
  <si>
    <t>GURU PRIYAN K</t>
  </si>
  <si>
    <t>HARIHARAN M S</t>
  </si>
  <si>
    <t>JAHADEESHWARAN G B</t>
  </si>
  <si>
    <t>KARTHIKEYAN S</t>
  </si>
  <si>
    <t xml:space="preserve">KEERTHIVASAN </t>
  </si>
  <si>
    <t>KOWSHIK KUMAR K S</t>
  </si>
  <si>
    <t xml:space="preserve">LOHIT G </t>
  </si>
  <si>
    <t>MANIBHARATHI R</t>
  </si>
  <si>
    <t>MOHAMMED AYAAN S</t>
  </si>
  <si>
    <t>MOHAN M</t>
  </si>
  <si>
    <t xml:space="preserve">MUGILAN K </t>
  </si>
  <si>
    <t>MUGILAN R</t>
  </si>
  <si>
    <t>PAVITHRAN S</t>
  </si>
  <si>
    <t xml:space="preserve">RAKESH  C S </t>
  </si>
  <si>
    <t>RAKESH R</t>
  </si>
  <si>
    <t>NEW</t>
  </si>
  <si>
    <t>RAMAN S</t>
  </si>
  <si>
    <t>RISHE DEV K V</t>
  </si>
  <si>
    <t>SATHISH V</t>
  </si>
  <si>
    <t>SUNDHAR T</t>
  </si>
  <si>
    <t xml:space="preserve">SUSINDHARAN </t>
  </si>
  <si>
    <t>SYED SALMAN S</t>
  </si>
  <si>
    <t>VINOTH KUMAR S</t>
  </si>
  <si>
    <t>VISHAL S P</t>
  </si>
  <si>
    <t xml:space="preserve">YOGESH RAJ C </t>
  </si>
  <si>
    <t>YOGESH WARAN  S</t>
  </si>
  <si>
    <t xml:space="preserve">YOGESWARAN M </t>
  </si>
  <si>
    <t>XII- V3</t>
  </si>
  <si>
    <t>AYESHA SADAF M</t>
  </si>
  <si>
    <t xml:space="preserve">DEVADHARSHINI K </t>
  </si>
  <si>
    <t>DIVYA DHARSHINI S (C.S)</t>
  </si>
  <si>
    <t>HARINISREE T</t>
  </si>
  <si>
    <t>INIYA R</t>
  </si>
  <si>
    <t>JAYASHREE J</t>
  </si>
  <si>
    <t>KAVIYA G</t>
  </si>
  <si>
    <t>MADHUMITHA R</t>
  </si>
  <si>
    <t>MONICA S</t>
  </si>
  <si>
    <t>MOUNAMBIHA C</t>
  </si>
  <si>
    <t>NITHYA G</t>
  </si>
  <si>
    <t>NITHYA SHREE J S</t>
  </si>
  <si>
    <t>POORNIMA G</t>
  </si>
  <si>
    <t>PRANAYAA S (C.S)</t>
  </si>
  <si>
    <t>PRIYADHARSHINI M (H)</t>
  </si>
  <si>
    <t>RAMYA SHREE  M</t>
  </si>
  <si>
    <t>RINITHA S</t>
  </si>
  <si>
    <t>SHANMITHRA R (C.S)</t>
  </si>
  <si>
    <t>SUBIKSHA V</t>
  </si>
  <si>
    <t>SUREKA T</t>
  </si>
  <si>
    <t>TEJASWINI K P</t>
  </si>
  <si>
    <t>THIMILA S M</t>
  </si>
  <si>
    <t>VARSHA A</t>
  </si>
  <si>
    <t>YUVASRI M</t>
  </si>
  <si>
    <t>AJAY S</t>
  </si>
  <si>
    <t>KOWSHIK J R</t>
  </si>
  <si>
    <t>PERARASU M (H)</t>
  </si>
  <si>
    <t>RACHITH D</t>
  </si>
  <si>
    <t>RANJITH K B</t>
  </si>
  <si>
    <t>SAKESH KUMAR K</t>
  </si>
  <si>
    <t xml:space="preserve">XII-JB2 </t>
  </si>
  <si>
    <t>SRI VIJAY VIDYALAYA MATRIC.HR.SEC.SCHOOL - DPI</t>
  </si>
  <si>
    <t>CLASS : XII - COMMERCE</t>
  </si>
  <si>
    <t>ECO</t>
  </si>
  <si>
    <t>COM</t>
  </si>
  <si>
    <t>ACC</t>
  </si>
  <si>
    <t>CA</t>
  </si>
  <si>
    <t>OT
15</t>
  </si>
  <si>
    <t>DT 
25</t>
  </si>
  <si>
    <t>KOTHAI YAZHINI J P</t>
  </si>
  <si>
    <t>MOHAMMED MAHIR ALI P A</t>
  </si>
  <si>
    <t>VASANTHA LAKSHMI M</t>
  </si>
  <si>
    <t xml:space="preserve">LOW </t>
  </si>
  <si>
    <t>NO OF FAILS</t>
  </si>
  <si>
    <t>NO OF ABS</t>
  </si>
  <si>
    <t>DT-RANGE</t>
  </si>
  <si>
    <t>SUB.FAILS</t>
  </si>
  <si>
    <t>BM</t>
  </si>
  <si>
    <t>2-SUB</t>
  </si>
  <si>
    <t>6-SUB</t>
  </si>
  <si>
    <t>7-SUB</t>
  </si>
  <si>
    <t>12--19</t>
  </si>
  <si>
    <t>BELOW-12</t>
  </si>
  <si>
    <t>NON-RANKERS</t>
  </si>
  <si>
    <t xml:space="preserve">FAIL </t>
  </si>
  <si>
    <t>GRAND TOTAL</t>
  </si>
  <si>
    <t>I-33%- CONSOLIDATION -2024-2025</t>
  </si>
  <si>
    <t xml:space="preserve">    CLASS.TEACHER : GEETHA</t>
  </si>
  <si>
    <t xml:space="preserve"> </t>
  </si>
  <si>
    <t>XII- PS</t>
  </si>
  <si>
    <t>I-33% EXAM CONSOLIDATION 2024-25</t>
  </si>
  <si>
    <t>PS</t>
  </si>
  <si>
    <t>BHAVATHARANI S</t>
  </si>
  <si>
    <t>DEEPIKA  V</t>
  </si>
  <si>
    <t>DEVIKA K</t>
  </si>
  <si>
    <t>FATHIMA SUMAN M</t>
  </si>
  <si>
    <t xml:space="preserve">HEPZIBA CRACY </t>
  </si>
  <si>
    <t xml:space="preserve">JESSICA </t>
  </si>
  <si>
    <t>KANISKHA S</t>
  </si>
  <si>
    <t xml:space="preserve">POOJA SHREE  </t>
  </si>
  <si>
    <t>SREE SHANMUGA PRIYA A</t>
  </si>
  <si>
    <t>SUVITHA S</t>
  </si>
  <si>
    <t xml:space="preserve">SHARMI </t>
  </si>
  <si>
    <t xml:space="preserve">AMEES SHERIF </t>
  </si>
  <si>
    <t xml:space="preserve">DEVBARATH </t>
  </si>
  <si>
    <t>DWARAKESH S</t>
  </si>
  <si>
    <t>GIRIPRASANTH</t>
  </si>
  <si>
    <t>SRIDHAR  R</t>
  </si>
  <si>
    <t>SRIVANCHI VISHNU V</t>
  </si>
  <si>
    <t xml:space="preserve">XII- CS  I-33% EXAM  RANGE LIST- </t>
  </si>
  <si>
    <t>XII- CS</t>
  </si>
  <si>
    <t>SRI VIJAY VIDYALAYA MAT HR SEC SCHOOL</t>
  </si>
  <si>
    <t>DHARMAPURI VIJAY NAGAR</t>
  </si>
  <si>
    <t>YUKESH B</t>
  </si>
  <si>
    <t>XII - V3</t>
  </si>
  <si>
    <t>CLASS TEACHER: SVZ</t>
  </si>
  <si>
    <t>SRI VIJAY VIDYALAYA MAT HR SEC SCHOOL- VIJAY NAGAR DHARMAPURI</t>
  </si>
  <si>
    <t>-</t>
  </si>
  <si>
    <t>CLASS TEACHER: JZ</t>
  </si>
  <si>
    <t>MUNI(M)</t>
  </si>
  <si>
    <t>CL.TR :</t>
  </si>
  <si>
    <t>CL.Tr:</t>
  </si>
  <si>
    <t>BS</t>
  </si>
  <si>
    <t>RE</t>
  </si>
  <si>
    <t>GSP</t>
  </si>
  <si>
    <t>MAHA</t>
  </si>
  <si>
    <t>`46</t>
  </si>
  <si>
    <t>k2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</si>
</sst>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##0;\-###0"/>
    <numFmt numFmtId="165" formatCode="0;[Red]0"/>
    <numFmt numFmtId="166" formatCode="dd\.mm\.yyyy;@"/>
    <numFmt numFmtId="167" formatCode="[$-409]d/mmm;@"/>
  </numFmts>
  <fonts count="8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u/>
      <sz val="22"/>
      <color theme="1"/>
      <name val="Calibri"/>
      <family val="2"/>
    </font>
    <font>
      <b/>
      <sz val="22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b/>
      <sz val="12"/>
      <color theme="1"/>
      <name val="Calibri"/>
      <family val="2"/>
    </font>
    <font>
      <b/>
      <sz val="18"/>
      <color theme="1"/>
      <name val="Calibri"/>
      <family val="2"/>
    </font>
    <font>
      <sz val="18"/>
      <color theme="1"/>
      <name val="Arial"/>
      <family val="2"/>
    </font>
    <font>
      <sz val="10"/>
      <color theme="1"/>
      <name val="Calibri"/>
      <family val="2"/>
    </font>
    <font>
      <b/>
      <sz val="16"/>
      <color theme="1"/>
      <name val="Calibri"/>
      <family val="2"/>
    </font>
    <font>
      <b/>
      <sz val="14"/>
      <color theme="1"/>
      <name val="Calibri"/>
      <family val="2"/>
    </font>
    <font>
      <b/>
      <sz val="10"/>
      <color theme="1"/>
      <name val="Calibri"/>
      <family val="2"/>
    </font>
    <font>
      <sz val="16"/>
      <name val="Arial"/>
      <family val="2"/>
    </font>
    <font>
      <sz val="11"/>
      <name val="Arial"/>
      <family val="2"/>
    </font>
    <font>
      <b/>
      <sz val="16"/>
      <name val="Calibri"/>
      <family val="2"/>
      <scheme val="minor"/>
    </font>
    <font>
      <sz val="18"/>
      <name val="Arial"/>
      <family val="2"/>
    </font>
    <font>
      <b/>
      <sz val="18"/>
      <color theme="1"/>
      <name val="Calibri"/>
      <family val="2"/>
      <scheme val="minor"/>
    </font>
    <font>
      <sz val="14"/>
      <color theme="1"/>
      <name val="Calibri"/>
      <family val="2"/>
    </font>
    <font>
      <sz val="18"/>
      <color theme="1"/>
      <name val="Calibri"/>
      <family val="2"/>
    </font>
    <font>
      <b/>
      <sz val="16"/>
      <name val="Calibri"/>
      <family val="2"/>
    </font>
    <font>
      <sz val="11"/>
      <color indexed="8"/>
      <name val="Arial"/>
      <family val="2"/>
    </font>
    <font>
      <sz val="11"/>
      <color indexed="9"/>
      <name val="Arial"/>
      <family val="2"/>
    </font>
    <font>
      <sz val="12"/>
      <color theme="1"/>
      <name val="Calibri"/>
      <family val="2"/>
      <scheme val="minor"/>
    </font>
    <font>
      <sz val="10"/>
      <color rgb="FF000000"/>
      <name val="Times New Roman"/>
      <family val="1"/>
    </font>
    <font>
      <b/>
      <sz val="8"/>
      <name val="Tahoma"/>
      <family val="2"/>
    </font>
    <font>
      <sz val="11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1"/>
      <color indexed="12"/>
      <name val="Tahoma"/>
      <family val="2"/>
    </font>
    <font>
      <sz val="11"/>
      <name val="Calibri"/>
      <family val="2"/>
    </font>
    <font>
      <sz val="10"/>
      <name val="Arial"/>
      <family val="2"/>
    </font>
    <font>
      <b/>
      <sz val="8"/>
      <color indexed="12"/>
      <name val="Tahoma"/>
      <family val="2"/>
    </font>
    <font>
      <sz val="11"/>
      <color rgb="FF000000"/>
      <name val="Calibri"/>
      <family val="2"/>
    </font>
    <font>
      <sz val="8"/>
      <color indexed="12"/>
      <name val=" "/>
      <charset val="1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b/>
      <sz val="18"/>
      <color rgb="FF1F4A7E"/>
      <name val="Cambria"/>
      <family val="2"/>
    </font>
    <font>
      <b/>
      <sz val="15"/>
      <color rgb="FF1F4A7E"/>
      <name val="Arial"/>
      <family val="2"/>
    </font>
    <font>
      <b/>
      <sz val="13"/>
      <color rgb="FF1F4A7E"/>
      <name val="Arial"/>
      <family val="2"/>
    </font>
    <font>
      <b/>
      <sz val="11"/>
      <color rgb="FF1F4A7E"/>
      <name val="Arial"/>
      <family val="2"/>
    </font>
    <font>
      <b/>
      <sz val="11"/>
      <color indexed="9"/>
      <name val="Arial"/>
      <family val="2"/>
    </font>
    <font>
      <b/>
      <sz val="11"/>
      <color indexed="8"/>
      <name val="Arial"/>
      <family val="2"/>
    </font>
    <font>
      <i/>
      <sz val="11"/>
      <color indexed="23"/>
      <name val="Arial"/>
      <family val="2"/>
    </font>
    <font>
      <sz val="11"/>
      <color indexed="10"/>
      <name val="Arial"/>
      <family val="2"/>
    </font>
    <font>
      <b/>
      <sz val="11"/>
      <color rgb="FFFA7D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sz val="11"/>
      <color rgb="FF9C6500"/>
      <name val="Arial"/>
      <family val="2"/>
    </font>
    <font>
      <sz val="11"/>
      <color rgb="FFFA7D00"/>
      <name val="Arial"/>
      <family val="2"/>
    </font>
    <font>
      <b/>
      <u/>
      <sz val="22"/>
      <color theme="1"/>
      <name val="Calibri"/>
      <family val="2"/>
      <scheme val="minor"/>
    </font>
    <font>
      <b/>
      <u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rgb="FF000000"/>
      <name val="Calibri"/>
      <family val="2"/>
      <scheme val="minor"/>
    </font>
    <font>
      <b/>
      <sz val="16"/>
      <color rgb="FF000000"/>
      <name val="Calibri"/>
      <family val="2"/>
      <scheme val="minor"/>
    </font>
    <font>
      <b/>
      <sz val="8"/>
      <color rgb="FF00000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4"/>
      <name val="Calibri"/>
      <family val="2"/>
      <scheme val="minor"/>
    </font>
    <font>
      <b/>
      <sz val="9"/>
      <color rgb="FF00000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4"/>
      <color theme="1"/>
      <name val="Bookman Old Style"/>
      <family val="1"/>
    </font>
    <font>
      <b/>
      <sz val="10"/>
      <color rgb="FF00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name val="Calibri"/>
      <family val="2"/>
      <scheme val="minor"/>
    </font>
    <font>
      <b/>
      <sz val="18"/>
      <name val="Calibri"/>
      <family val="2"/>
      <scheme val="minor"/>
    </font>
    <font>
      <b/>
      <sz val="18"/>
      <color rgb="FF00000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mbria"/>
      <family val="1"/>
      <scheme val="major"/>
    </font>
    <font>
      <b/>
      <sz val="16"/>
      <color rgb="FF000000"/>
      <name val="Cambria"/>
      <family val="1"/>
      <scheme val="major"/>
    </font>
    <font>
      <sz val="16"/>
      <color rgb="FF000000"/>
      <name val="Cambria"/>
      <family val="1"/>
      <scheme val="major"/>
    </font>
    <font>
      <b/>
      <sz val="18"/>
      <color theme="1"/>
      <name val="Cambria"/>
      <family val="1"/>
      <scheme val="major"/>
    </font>
    <font>
      <b/>
      <sz val="18"/>
      <color rgb="FF000000"/>
      <name val="Cambria"/>
      <family val="1"/>
      <scheme val="major"/>
    </font>
    <font>
      <b/>
      <sz val="16"/>
      <name val="Cambria"/>
      <family val="1"/>
      <scheme val="major"/>
    </font>
    <font>
      <b/>
      <sz val="12"/>
      <color theme="1"/>
      <name val="Calibri"/>
      <family val="2"/>
      <scheme val="minor"/>
    </font>
    <font>
      <b/>
      <sz val="8"/>
      <color theme="1"/>
      <name val="Tahoma"/>
      <family val="2"/>
    </font>
    <font>
      <b/>
      <sz val="10"/>
      <color theme="1"/>
      <name val="Cambria"/>
      <family val="1"/>
      <scheme val="major"/>
    </font>
    <font>
      <b/>
      <sz val="20"/>
      <color theme="1"/>
      <name val="Calibri"/>
      <family val="2"/>
    </font>
    <font>
      <b/>
      <sz val="20"/>
      <color rgb="FF000000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rgb="FFD0CECE"/>
        <bgColor rgb="FFD0CE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CE5F1"/>
      </patternFill>
    </fill>
    <fill>
      <patternFill patternType="solid">
        <fgColor rgb="FFF2DCDB"/>
      </patternFill>
    </fill>
    <fill>
      <patternFill patternType="solid">
        <fgColor rgb="FFEAF1DD"/>
      </patternFill>
    </fill>
    <fill>
      <patternFill patternType="solid">
        <fgColor rgb="FFE5DFEC"/>
      </patternFill>
    </fill>
    <fill>
      <patternFill patternType="solid">
        <fgColor rgb="FFDBEEF3"/>
      </patternFill>
    </fill>
    <fill>
      <patternFill patternType="solid">
        <fgColor rgb="FFFDE9D9"/>
      </patternFill>
    </fill>
    <fill>
      <patternFill patternType="solid">
        <fgColor rgb="FFB9CCE4"/>
      </patternFill>
    </fill>
    <fill>
      <patternFill patternType="solid">
        <fgColor rgb="FFE6B9B8"/>
      </patternFill>
    </fill>
    <fill>
      <patternFill patternType="solid">
        <fgColor rgb="FFD6E3BC"/>
      </patternFill>
    </fill>
    <fill>
      <patternFill patternType="solid">
        <fgColor rgb="FFCBC0D9"/>
      </patternFill>
    </fill>
    <fill>
      <patternFill patternType="solid">
        <fgColor rgb="FFB7DDE8"/>
      </patternFill>
    </fill>
    <fill>
      <patternFill patternType="solid">
        <fgColor rgb="FFFBD4B4"/>
      </patternFill>
    </fill>
    <fill>
      <patternFill patternType="solid">
        <fgColor rgb="FF96B3D7"/>
      </patternFill>
    </fill>
    <fill>
      <patternFill patternType="solid">
        <fgColor rgb="FFD99694"/>
      </patternFill>
    </fill>
    <fill>
      <patternFill patternType="solid">
        <fgColor rgb="FFC2D69B"/>
      </patternFill>
    </fill>
    <fill>
      <patternFill patternType="solid">
        <fgColor rgb="FFB2A1C6"/>
      </patternFill>
    </fill>
    <fill>
      <patternFill patternType="solid">
        <fgColor rgb="FF94CDDD"/>
      </patternFill>
    </fill>
    <fill>
      <patternFill patternType="solid">
        <fgColor rgb="FFFABF8F"/>
      </patternFill>
    </fill>
    <fill>
      <patternFill patternType="solid">
        <fgColor rgb="FF5181BD"/>
      </patternFill>
    </fill>
    <fill>
      <patternFill patternType="solid">
        <fgColor rgb="FFC0514D"/>
      </patternFill>
    </fill>
    <fill>
      <patternFill patternType="solid">
        <fgColor rgb="FF9ABA58"/>
      </patternFill>
    </fill>
    <fill>
      <patternFill patternType="solid">
        <fgColor rgb="FF7E62A1"/>
      </patternFill>
    </fill>
    <fill>
      <patternFill patternType="solid">
        <fgColor rgb="FF4CACC6"/>
      </patternFill>
    </fill>
    <fill>
      <patternFill patternType="solid">
        <fgColor rgb="FFF79544"/>
      </patternFill>
    </fill>
    <fill>
      <patternFill patternType="solid">
        <fgColor theme="0" tint="-0.14999847407452621"/>
        <bgColor rgb="FFD0CECE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rgb="FFFFFF00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32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medium">
        <color indexed="64"/>
      </right>
      <top style="medium">
        <color indexed="64"/>
      </top>
      <bottom/>
      <diagonal/>
    </border>
    <border>
      <left/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/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indexed="64"/>
      </right>
      <top/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medium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medium">
        <color indexed="64"/>
      </bottom>
      <diagonal/>
    </border>
    <border>
      <left/>
      <right/>
      <top style="thin">
        <color rgb="FF000000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ck">
        <color rgb="FF5181BD"/>
      </bottom>
      <diagonal/>
    </border>
    <border>
      <left/>
      <right/>
      <top/>
      <bottom style="thick">
        <color rgb="FFA8C0DE"/>
      </bottom>
      <diagonal/>
    </border>
    <border>
      <left/>
      <right/>
      <top/>
      <bottom style="medium">
        <color rgb="FF96B3D7"/>
      </bottom>
      <diagonal/>
    </border>
    <border>
      <left/>
      <right/>
      <top style="thin">
        <color rgb="FF5181BD"/>
      </top>
      <bottom style="double">
        <color rgb="FF5181BD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 style="thin">
        <color rgb="FF000000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166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23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9" borderId="0" applyNumberFormat="0" applyBorder="0" applyAlignment="0" applyProtection="0"/>
    <xf numFmtId="0" fontId="23" fillId="20" borderId="0" applyNumberFormat="0" applyBorder="0" applyAlignment="0" applyProtection="0"/>
    <xf numFmtId="0" fontId="23" fillId="21" borderId="0" applyNumberFormat="0" applyBorder="0" applyAlignment="0" applyProtection="0"/>
    <xf numFmtId="0" fontId="23" fillId="22" borderId="0" applyNumberFormat="0" applyBorder="0" applyAlignment="0" applyProtection="0"/>
    <xf numFmtId="0" fontId="24" fillId="23" borderId="0" applyNumberFormat="0" applyBorder="0" applyAlignment="0" applyProtection="0"/>
    <xf numFmtId="0" fontId="24" fillId="24" borderId="0" applyNumberFormat="0" applyBorder="0" applyAlignment="0" applyProtection="0"/>
    <xf numFmtId="0" fontId="24" fillId="25" borderId="0" applyNumberFormat="0" applyBorder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5" fillId="0" borderId="0"/>
    <xf numFmtId="0" fontId="26" fillId="0" borderId="0"/>
    <xf numFmtId="0" fontId="25" fillId="0" borderId="0"/>
    <xf numFmtId="0" fontId="26" fillId="0" borderId="0"/>
    <xf numFmtId="0" fontId="25" fillId="0" borderId="0"/>
    <xf numFmtId="0" fontId="26" fillId="0" borderId="0"/>
    <xf numFmtId="0" fontId="25" fillId="0" borderId="0"/>
    <xf numFmtId="0" fontId="26" fillId="0" borderId="0"/>
    <xf numFmtId="0" fontId="25" fillId="0" borderId="0"/>
    <xf numFmtId="0" fontId="26" fillId="0" borderId="0"/>
    <xf numFmtId="0" fontId="25" fillId="0" borderId="0"/>
    <xf numFmtId="0" fontId="26" fillId="0" borderId="0"/>
    <xf numFmtId="0" fontId="26" fillId="0" borderId="0"/>
    <xf numFmtId="0" fontId="25" fillId="0" borderId="0"/>
    <xf numFmtId="0" fontId="26" fillId="0" borderId="0"/>
    <xf numFmtId="0" fontId="25" fillId="0" borderId="0"/>
    <xf numFmtId="0" fontId="26" fillId="0" borderId="0"/>
    <xf numFmtId="0" fontId="25" fillId="0" borderId="0"/>
    <xf numFmtId="0" fontId="26" fillId="0" borderId="0"/>
    <xf numFmtId="0" fontId="27" fillId="0" borderId="0" applyAlignment="0">
      <alignment vertical="top" wrapText="1"/>
      <protection locked="0"/>
    </xf>
    <xf numFmtId="0" fontId="28" fillId="0" borderId="0"/>
    <xf numFmtId="0" fontId="29" fillId="0" borderId="0"/>
    <xf numFmtId="0" fontId="30" fillId="0" borderId="0" applyAlignment="0">
      <alignment vertical="top" wrapText="1"/>
      <protection locked="0"/>
    </xf>
    <xf numFmtId="0" fontId="27" fillId="0" borderId="0">
      <alignment vertical="top"/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alignment vertical="center"/>
    </xf>
    <xf numFmtId="0" fontId="31" fillId="0" borderId="0">
      <protection locked="0"/>
    </xf>
    <xf numFmtId="0" fontId="31" fillId="0" borderId="0">
      <alignment vertical="center"/>
    </xf>
    <xf numFmtId="0" fontId="32" fillId="0" borderId="0"/>
    <xf numFmtId="0" fontId="1" fillId="0" borderId="0"/>
    <xf numFmtId="0" fontId="32" fillId="0" borderId="0"/>
    <xf numFmtId="0" fontId="31" fillId="0" borderId="0">
      <protection locked="0"/>
    </xf>
    <xf numFmtId="0" fontId="31" fillId="0" borderId="0">
      <protection locked="0"/>
    </xf>
    <xf numFmtId="0" fontId="33" fillId="0" borderId="0" applyAlignment="0">
      <alignment vertical="top" wrapText="1"/>
      <protection locked="0"/>
    </xf>
    <xf numFmtId="0" fontId="33" fillId="0" borderId="0">
      <protection locked="0"/>
    </xf>
    <xf numFmtId="0" fontId="1" fillId="0" borderId="0"/>
    <xf numFmtId="0" fontId="33" fillId="0" borderId="0" applyAlignment="0">
      <alignment vertical="top" wrapText="1"/>
      <protection locked="0"/>
    </xf>
    <xf numFmtId="0" fontId="1" fillId="0" borderId="0"/>
    <xf numFmtId="0" fontId="27" fillId="0" borderId="0" applyAlignment="0">
      <alignment vertical="top" wrapText="1"/>
      <protection locked="0"/>
    </xf>
    <xf numFmtId="0" fontId="32" fillId="0" borderId="0"/>
    <xf numFmtId="0" fontId="32" fillId="0" borderId="0"/>
    <xf numFmtId="0" fontId="34" fillId="0" borderId="0"/>
    <xf numFmtId="0" fontId="26" fillId="0" borderId="0"/>
    <xf numFmtId="0" fontId="32" fillId="0" borderId="0"/>
    <xf numFmtId="0" fontId="25" fillId="0" borderId="0"/>
    <xf numFmtId="0" fontId="26" fillId="0" borderId="0"/>
    <xf numFmtId="0" fontId="25" fillId="0" borderId="0"/>
    <xf numFmtId="0" fontId="2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6" fillId="0" borderId="0"/>
    <xf numFmtId="0" fontId="27" fillId="0" borderId="0" applyAlignment="0">
      <alignment vertical="top" wrapText="1"/>
      <protection locked="0"/>
    </xf>
    <xf numFmtId="0" fontId="26" fillId="0" borderId="0"/>
    <xf numFmtId="0" fontId="1" fillId="0" borderId="0"/>
    <xf numFmtId="0" fontId="26" fillId="0" borderId="0"/>
    <xf numFmtId="0" fontId="3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0" fillId="0" borderId="0" applyAlignment="0">
      <alignment vertical="top" wrapText="1"/>
      <protection locked="0"/>
    </xf>
    <xf numFmtId="0" fontId="30" fillId="0" borderId="0" applyAlignment="0">
      <alignment vertical="top" wrapText="1"/>
      <protection locked="0"/>
    </xf>
    <xf numFmtId="0" fontId="26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7" fillId="0" borderId="0" applyAlignment="0">
      <alignment vertical="top" wrapText="1"/>
      <protection locked="0"/>
    </xf>
    <xf numFmtId="0" fontId="34" fillId="0" borderId="0"/>
    <xf numFmtId="0" fontId="2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6" fillId="0" borderId="0"/>
    <xf numFmtId="0" fontId="32" fillId="0" borderId="0"/>
    <xf numFmtId="0" fontId="31" fillId="0" borderId="0">
      <protection locked="0"/>
    </xf>
    <xf numFmtId="0" fontId="31" fillId="0" borderId="0">
      <protection locked="0"/>
    </xf>
    <xf numFmtId="0" fontId="31" fillId="0" borderId="0">
      <protection locked="0"/>
    </xf>
    <xf numFmtId="0" fontId="31" fillId="0" borderId="0">
      <alignment vertical="center"/>
    </xf>
    <xf numFmtId="0" fontId="31" fillId="0" borderId="0">
      <alignment vertical="center"/>
    </xf>
    <xf numFmtId="0" fontId="31" fillId="0" borderId="0">
      <protection locked="0"/>
    </xf>
    <xf numFmtId="0" fontId="2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4" fillId="0" borderId="0"/>
    <xf numFmtId="0" fontId="35" fillId="0" borderId="0">
      <protection locked="0"/>
    </xf>
    <xf numFmtId="0" fontId="26" fillId="0" borderId="0"/>
    <xf numFmtId="0" fontId="34" fillId="0" borderId="0"/>
    <xf numFmtId="0" fontId="26" fillId="0" borderId="0"/>
    <xf numFmtId="0" fontId="16" fillId="0" borderId="0"/>
    <xf numFmtId="0" fontId="26" fillId="0" borderId="0"/>
    <xf numFmtId="9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6" fillId="2" borderId="0" applyNumberFormat="0" applyBorder="0" applyAlignment="0" applyProtection="0"/>
    <xf numFmtId="0" fontId="37" fillId="3" borderId="0" applyNumberFormat="0" applyBorder="0" applyAlignment="0" applyProtection="0"/>
    <xf numFmtId="0" fontId="24" fillId="29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3" borderId="0" applyNumberFormat="0" applyBorder="0" applyAlignment="0" applyProtection="0"/>
    <xf numFmtId="0" fontId="24" fillId="34" borderId="0" applyNumberFormat="0" applyBorder="0" applyAlignment="0" applyProtection="0"/>
    <xf numFmtId="0" fontId="38" fillId="0" borderId="0" applyNumberFormat="0" applyFill="0" applyBorder="0" applyAlignment="0" applyProtection="0"/>
    <xf numFmtId="0" fontId="39" fillId="0" borderId="76" applyNumberFormat="0" applyFill="0" applyAlignment="0" applyProtection="0"/>
    <xf numFmtId="0" fontId="40" fillId="0" borderId="77" applyNumberFormat="0" applyFill="0" applyAlignment="0" applyProtection="0"/>
    <xf numFmtId="0" fontId="41" fillId="0" borderId="78" applyNumberFormat="0" applyFill="0" applyAlignment="0" applyProtection="0"/>
    <xf numFmtId="0" fontId="41" fillId="0" borderId="0" applyNumberFormat="0" applyFill="0" applyBorder="0" applyAlignment="0" applyProtection="0"/>
    <xf numFmtId="0" fontId="42" fillId="7" borderId="4" applyNumberFormat="0" applyAlignment="0" applyProtection="0"/>
    <xf numFmtId="0" fontId="43" fillId="0" borderId="79" applyNumberFormat="0" applyFill="0" applyAlignment="0" applyProtection="0"/>
    <xf numFmtId="0" fontId="23" fillId="8" borderId="5" applyNumberFormat="0" applyFont="0" applyAlignment="0" applyProtection="0"/>
    <xf numFmtId="0" fontId="44" fillId="0" borderId="0" applyNumberFormat="0" applyFill="0" applyBorder="0" applyAlignment="0" applyProtection="0"/>
    <xf numFmtId="0" fontId="45" fillId="0" borderId="0" applyNumberFormat="0" applyFill="0" applyBorder="0" applyAlignment="0" applyProtection="0"/>
    <xf numFmtId="0" fontId="46" fillId="6" borderId="1" applyNumberFormat="0" applyAlignment="0" applyProtection="0"/>
    <xf numFmtId="0" fontId="47" fillId="5" borderId="1" applyNumberFormat="0" applyAlignment="0" applyProtection="0"/>
    <xf numFmtId="0" fontId="48" fillId="6" borderId="2" applyNumberFormat="0" applyAlignment="0" applyProtection="0"/>
    <xf numFmtId="0" fontId="49" fillId="4" borderId="0" applyNumberFormat="0" applyBorder="0" applyAlignment="0" applyProtection="0"/>
    <xf numFmtId="0" fontId="50" fillId="0" borderId="3" applyNumberFormat="0" applyFill="0" applyAlignment="0" applyProtection="0"/>
  </cellStyleXfs>
  <cellXfs count="635">
    <xf numFmtId="0" fontId="0" fillId="0" borderId="0" xfId="0"/>
    <xf numFmtId="0" fontId="3" fillId="0" borderId="0" xfId="2"/>
    <xf numFmtId="0" fontId="5" fillId="0" borderId="0" xfId="2" applyFont="1" applyAlignment="1">
      <alignment horizontal="center" vertical="center"/>
    </xf>
    <xf numFmtId="0" fontId="6" fillId="0" borderId="0" xfId="2" applyFont="1"/>
    <xf numFmtId="0" fontId="7" fillId="0" borderId="0" xfId="2" applyFont="1" applyAlignment="1">
      <alignment vertical="center"/>
    </xf>
    <xf numFmtId="0" fontId="8" fillId="0" borderId="0" xfId="2" applyFont="1"/>
    <xf numFmtId="0" fontId="9" fillId="9" borderId="9" xfId="2" applyFont="1" applyFill="1" applyBorder="1" applyAlignment="1">
      <alignment horizontal="center" vertical="center"/>
    </xf>
    <xf numFmtId="0" fontId="9" fillId="9" borderId="10" xfId="2" applyFont="1" applyFill="1" applyBorder="1" applyAlignment="1">
      <alignment horizontal="center" vertical="center"/>
    </xf>
    <xf numFmtId="0" fontId="9" fillId="9" borderId="11" xfId="2" applyFont="1" applyFill="1" applyBorder="1" applyAlignment="1">
      <alignment horizontal="center" vertical="center"/>
    </xf>
    <xf numFmtId="0" fontId="10" fillId="0" borderId="0" xfId="2" applyFont="1" applyAlignment="1">
      <alignment vertical="center"/>
    </xf>
    <xf numFmtId="0" fontId="9" fillId="9" borderId="12" xfId="2" applyFont="1" applyFill="1" applyBorder="1" applyAlignment="1">
      <alignment horizontal="center" vertical="center"/>
    </xf>
    <xf numFmtId="0" fontId="9" fillId="9" borderId="13" xfId="2" applyFont="1" applyFill="1" applyBorder="1" applyAlignment="1">
      <alignment horizontal="center" vertical="center"/>
    </xf>
    <xf numFmtId="0" fontId="10" fillId="0" borderId="0" xfId="2" applyFont="1"/>
    <xf numFmtId="0" fontId="8" fillId="0" borderId="0" xfId="2" applyFont="1" applyAlignment="1">
      <alignment vertical="center"/>
    </xf>
    <xf numFmtId="0" fontId="11" fillId="0" borderId="0" xfId="2" applyFont="1"/>
    <xf numFmtId="0" fontId="12" fillId="9" borderId="17" xfId="2" applyFont="1" applyFill="1" applyBorder="1" applyAlignment="1">
      <alignment horizontal="center" vertical="center"/>
    </xf>
    <xf numFmtId="0" fontId="12" fillId="9" borderId="18" xfId="2" applyFont="1" applyFill="1" applyBorder="1" applyAlignment="1">
      <alignment horizontal="center" vertical="center"/>
    </xf>
    <xf numFmtId="0" fontId="12" fillId="9" borderId="15" xfId="2" applyFont="1" applyFill="1" applyBorder="1" applyAlignment="1">
      <alignment horizontal="center" vertical="center"/>
    </xf>
    <xf numFmtId="0" fontId="12" fillId="9" borderId="19" xfId="2" applyFont="1" applyFill="1" applyBorder="1" applyAlignment="1">
      <alignment horizontal="center" vertical="center"/>
    </xf>
    <xf numFmtId="0" fontId="12" fillId="9" borderId="20" xfId="2" applyFont="1" applyFill="1" applyBorder="1" applyAlignment="1">
      <alignment horizontal="center" vertical="center"/>
    </xf>
    <xf numFmtId="0" fontId="9" fillId="0" borderId="22" xfId="2" applyFont="1" applyBorder="1" applyAlignment="1">
      <alignment horizontal="center" vertical="center"/>
    </xf>
    <xf numFmtId="0" fontId="9" fillId="0" borderId="23" xfId="2" applyFont="1" applyBorder="1" applyAlignment="1">
      <alignment horizontal="center" vertical="center"/>
    </xf>
    <xf numFmtId="0" fontId="9" fillId="0" borderId="24" xfId="2" applyFont="1" applyBorder="1" applyAlignment="1">
      <alignment horizontal="center" vertical="center"/>
    </xf>
    <xf numFmtId="0" fontId="9" fillId="0" borderId="25" xfId="2" applyFont="1" applyBorder="1" applyAlignment="1">
      <alignment horizontal="center" vertical="center"/>
    </xf>
    <xf numFmtId="0" fontId="9" fillId="0" borderId="26" xfId="2" applyFont="1" applyBorder="1" applyAlignment="1">
      <alignment horizontal="center" vertical="center"/>
    </xf>
    <xf numFmtId="0" fontId="14" fillId="0" borderId="0" xfId="2" applyFont="1" applyAlignment="1">
      <alignment vertical="center"/>
    </xf>
    <xf numFmtId="0" fontId="12" fillId="9" borderId="30" xfId="2" applyFont="1" applyFill="1" applyBorder="1" applyAlignment="1">
      <alignment horizontal="center" vertical="center"/>
    </xf>
    <xf numFmtId="0" fontId="12" fillId="9" borderId="31" xfId="2" applyFont="1" applyFill="1" applyBorder="1" applyAlignment="1">
      <alignment horizontal="center" vertical="center"/>
    </xf>
    <xf numFmtId="0" fontId="12" fillId="9" borderId="32" xfId="2" applyFont="1" applyFill="1" applyBorder="1" applyAlignment="1">
      <alignment horizontal="center" vertical="center"/>
    </xf>
    <xf numFmtId="1" fontId="12" fillId="9" borderId="33" xfId="2" applyNumberFormat="1" applyFont="1" applyFill="1" applyBorder="1" applyAlignment="1">
      <alignment horizontal="center" vertical="center"/>
    </xf>
    <xf numFmtId="0" fontId="12" fillId="0" borderId="35" xfId="2" applyFont="1" applyBorder="1" applyAlignment="1">
      <alignment horizontal="center" vertical="center" wrapText="1"/>
    </xf>
    <xf numFmtId="0" fontId="17" fillId="0" borderId="36" xfId="0" applyFont="1" applyBorder="1" applyAlignment="1">
      <alignment horizontal="center" vertical="center"/>
    </xf>
    <xf numFmtId="0" fontId="17" fillId="0" borderId="36" xfId="0" applyFont="1" applyBorder="1" applyAlignment="1">
      <alignment horizontal="left" vertical="center"/>
    </xf>
    <xf numFmtId="164" fontId="12" fillId="9" borderId="36" xfId="2" applyNumberFormat="1" applyFont="1" applyFill="1" applyBorder="1" applyAlignment="1">
      <alignment horizontal="center" vertical="center"/>
    </xf>
    <xf numFmtId="164" fontId="12" fillId="0" borderId="37" xfId="2" applyNumberFormat="1" applyFont="1" applyBorder="1" applyAlignment="1">
      <alignment horizontal="center" vertical="center"/>
    </xf>
    <xf numFmtId="164" fontId="12" fillId="0" borderId="38" xfId="2" applyNumberFormat="1" applyFont="1" applyBorder="1" applyAlignment="1">
      <alignment horizontal="center" vertical="center"/>
    </xf>
    <xf numFmtId="164" fontId="12" fillId="0" borderId="39" xfId="2" applyNumberFormat="1" applyFont="1" applyBorder="1" applyAlignment="1">
      <alignment horizontal="center" vertical="center"/>
    </xf>
    <xf numFmtId="164" fontId="12" fillId="9" borderId="40" xfId="2" applyNumberFormat="1" applyFont="1" applyFill="1" applyBorder="1" applyAlignment="1">
      <alignment horizontal="center" vertical="center"/>
    </xf>
    <xf numFmtId="164" fontId="12" fillId="0" borderId="41" xfId="2" applyNumberFormat="1" applyFont="1" applyBorder="1" applyAlignment="1">
      <alignment horizontal="center" vertical="center"/>
    </xf>
    <xf numFmtId="0" fontId="12" fillId="0" borderId="22" xfId="2" applyFont="1" applyBorder="1" applyAlignment="1">
      <alignment horizontal="center" vertical="center" wrapText="1"/>
    </xf>
    <xf numFmtId="0" fontId="17" fillId="0" borderId="23" xfId="0" applyFont="1" applyBorder="1" applyAlignment="1">
      <alignment horizontal="center" vertical="center"/>
    </xf>
    <xf numFmtId="0" fontId="17" fillId="0" borderId="23" xfId="0" applyFont="1" applyBorder="1" applyAlignment="1">
      <alignment horizontal="left" vertical="center"/>
    </xf>
    <xf numFmtId="164" fontId="12" fillId="9" borderId="23" xfId="2" applyNumberFormat="1" applyFont="1" applyFill="1" applyBorder="1" applyAlignment="1">
      <alignment horizontal="center" vertical="center"/>
    </xf>
    <xf numFmtId="164" fontId="12" fillId="0" borderId="24" xfId="2" applyNumberFormat="1" applyFont="1" applyBorder="1" applyAlignment="1">
      <alignment horizontal="center" vertical="center"/>
    </xf>
    <xf numFmtId="1" fontId="9" fillId="0" borderId="26" xfId="2" applyNumberFormat="1" applyFont="1" applyBorder="1" applyAlignment="1">
      <alignment horizontal="center" vertical="center"/>
    </xf>
    <xf numFmtId="1" fontId="9" fillId="0" borderId="23" xfId="2" applyNumberFormat="1" applyFont="1" applyBorder="1" applyAlignment="1">
      <alignment horizontal="center" vertical="center"/>
    </xf>
    <xf numFmtId="1" fontId="9" fillId="0" borderId="24" xfId="2" applyNumberFormat="1" applyFont="1" applyBorder="1" applyAlignment="1">
      <alignment horizontal="center" vertical="center"/>
    </xf>
    <xf numFmtId="0" fontId="3" fillId="0" borderId="0" xfId="2" applyAlignment="1">
      <alignment vertical="center"/>
    </xf>
    <xf numFmtId="1" fontId="9" fillId="0" borderId="42" xfId="2" applyNumberFormat="1" applyFont="1" applyBorder="1" applyAlignment="1">
      <alignment horizontal="center" vertical="center"/>
    </xf>
    <xf numFmtId="0" fontId="9" fillId="0" borderId="43" xfId="2" applyFont="1" applyBorder="1" applyAlignment="1">
      <alignment horizontal="center" vertical="center"/>
    </xf>
    <xf numFmtId="0" fontId="9" fillId="0" borderId="44" xfId="2" applyFont="1" applyBorder="1" applyAlignment="1">
      <alignment horizontal="center" vertical="center"/>
    </xf>
    <xf numFmtId="0" fontId="9" fillId="0" borderId="45" xfId="2" applyFont="1" applyBorder="1" applyAlignment="1">
      <alignment horizontal="center" vertical="center"/>
    </xf>
    <xf numFmtId="0" fontId="9" fillId="9" borderId="22" xfId="2" applyFont="1" applyFill="1" applyBorder="1" applyAlignment="1">
      <alignment horizontal="center" vertical="center"/>
    </xf>
    <xf numFmtId="1" fontId="9" fillId="9" borderId="46" xfId="2" applyNumberFormat="1" applyFont="1" applyFill="1" applyBorder="1" applyAlignment="1">
      <alignment horizontal="center" vertical="center"/>
    </xf>
    <xf numFmtId="1" fontId="9" fillId="9" borderId="23" xfId="2" applyNumberFormat="1" applyFont="1" applyFill="1" applyBorder="1" applyAlignment="1">
      <alignment horizontal="center" vertical="center"/>
    </xf>
    <xf numFmtId="1" fontId="9" fillId="9" borderId="24" xfId="2" applyNumberFormat="1" applyFont="1" applyFill="1" applyBorder="1" applyAlignment="1">
      <alignment horizontal="center" vertical="center"/>
    </xf>
    <xf numFmtId="0" fontId="9" fillId="0" borderId="0" xfId="2" applyFont="1" applyAlignment="1">
      <alignment vertical="center"/>
    </xf>
    <xf numFmtId="0" fontId="9" fillId="9" borderId="47" xfId="2" applyFont="1" applyFill="1" applyBorder="1" applyAlignment="1">
      <alignment horizontal="center" vertical="center"/>
    </xf>
    <xf numFmtId="1" fontId="9" fillId="9" borderId="48" xfId="2" applyNumberFormat="1" applyFont="1" applyFill="1" applyBorder="1" applyAlignment="1">
      <alignment horizontal="center" vertical="center"/>
    </xf>
    <xf numFmtId="1" fontId="9" fillId="9" borderId="49" xfId="2" applyNumberFormat="1" applyFont="1" applyFill="1" applyBorder="1" applyAlignment="1">
      <alignment horizontal="center" vertical="center"/>
    </xf>
    <xf numFmtId="1" fontId="9" fillId="9" borderId="50" xfId="2" applyNumberFormat="1" applyFont="1" applyFill="1" applyBorder="1" applyAlignment="1">
      <alignment horizontal="center" vertical="center"/>
    </xf>
    <xf numFmtId="0" fontId="9" fillId="9" borderId="18" xfId="2" applyFont="1" applyFill="1" applyBorder="1" applyAlignment="1">
      <alignment horizontal="center" vertical="center"/>
    </xf>
    <xf numFmtId="0" fontId="9" fillId="9" borderId="51" xfId="2" applyFont="1" applyFill="1" applyBorder="1" applyAlignment="1">
      <alignment horizontal="center" vertical="center"/>
    </xf>
    <xf numFmtId="0" fontId="9" fillId="9" borderId="12" xfId="2" applyFont="1" applyFill="1" applyBorder="1" applyAlignment="1">
      <alignment vertical="center"/>
    </xf>
    <xf numFmtId="1" fontId="9" fillId="0" borderId="53" xfId="2" applyNumberFormat="1" applyFont="1" applyBorder="1" applyAlignment="1">
      <alignment horizontal="center" vertical="center"/>
    </xf>
    <xf numFmtId="0" fontId="9" fillId="0" borderId="53" xfId="2" applyFont="1" applyBorder="1" applyAlignment="1">
      <alignment horizontal="center" vertical="center"/>
    </xf>
    <xf numFmtId="0" fontId="9" fillId="0" borderId="42" xfId="2" applyFont="1" applyBorder="1" applyAlignment="1">
      <alignment horizontal="center" vertical="center"/>
    </xf>
    <xf numFmtId="0" fontId="9" fillId="0" borderId="56" xfId="2" applyFont="1" applyBorder="1" applyAlignment="1">
      <alignment horizontal="center" vertical="center"/>
    </xf>
    <xf numFmtId="1" fontId="9" fillId="0" borderId="31" xfId="2" applyNumberFormat="1" applyFont="1" applyBorder="1" applyAlignment="1">
      <alignment horizontal="center" vertical="center"/>
    </xf>
    <xf numFmtId="1" fontId="9" fillId="0" borderId="57" xfId="2" applyNumberFormat="1" applyFont="1" applyBorder="1" applyAlignment="1">
      <alignment horizontal="center" vertical="center"/>
    </xf>
    <xf numFmtId="0" fontId="9" fillId="0" borderId="31" xfId="2" applyFont="1" applyBorder="1" applyAlignment="1">
      <alignment horizontal="center" vertical="center"/>
    </xf>
    <xf numFmtId="0" fontId="9" fillId="0" borderId="57" xfId="2" applyFont="1" applyBorder="1" applyAlignment="1">
      <alignment horizontal="center" vertical="center"/>
    </xf>
    <xf numFmtId="164" fontId="9" fillId="0" borderId="51" xfId="2" applyNumberFormat="1" applyFont="1" applyBorder="1" applyAlignment="1">
      <alignment horizontal="center" vertical="center"/>
    </xf>
    <xf numFmtId="0" fontId="9" fillId="0" borderId="0" xfId="2" applyFont="1" applyAlignment="1">
      <alignment horizontal="center" vertical="center"/>
    </xf>
    <xf numFmtId="165" fontId="12" fillId="0" borderId="39" xfId="2" applyNumberFormat="1" applyFont="1" applyBorder="1" applyAlignment="1">
      <alignment horizontal="center" vertical="center"/>
    </xf>
    <xf numFmtId="0" fontId="6" fillId="0" borderId="0" xfId="2" applyFont="1" applyAlignment="1">
      <alignment vertical="center"/>
    </xf>
    <xf numFmtId="0" fontId="9" fillId="0" borderId="0" xfId="2" applyFont="1"/>
    <xf numFmtId="164" fontId="9" fillId="9" borderId="57" xfId="2" applyNumberFormat="1" applyFont="1" applyFill="1" applyBorder="1" applyAlignment="1">
      <alignment horizontal="center" vertical="center"/>
    </xf>
    <xf numFmtId="0" fontId="8" fillId="0" borderId="0" xfId="2" applyFont="1" applyAlignment="1">
      <alignment horizontal="center"/>
    </xf>
    <xf numFmtId="0" fontId="19" fillId="0" borderId="0" xfId="2" applyFont="1"/>
    <xf numFmtId="1" fontId="12" fillId="9" borderId="62" xfId="2" applyNumberFormat="1" applyFont="1" applyFill="1" applyBorder="1" applyAlignment="1">
      <alignment horizontal="center" vertical="center"/>
    </xf>
    <xf numFmtId="1" fontId="12" fillId="9" borderId="10" xfId="2" applyNumberFormat="1" applyFont="1" applyFill="1" applyBorder="1" applyAlignment="1">
      <alignment horizontal="center" vertical="center"/>
    </xf>
    <xf numFmtId="1" fontId="12" fillId="9" borderId="63" xfId="2" applyNumberFormat="1" applyFont="1" applyFill="1" applyBorder="1" applyAlignment="1">
      <alignment horizontal="center" vertical="center"/>
    </xf>
    <xf numFmtId="1" fontId="12" fillId="9" borderId="64" xfId="2" applyNumberFormat="1" applyFont="1" applyFill="1" applyBorder="1" applyAlignment="1">
      <alignment horizontal="center" vertical="center"/>
    </xf>
    <xf numFmtId="1" fontId="12" fillId="9" borderId="11" xfId="2" applyNumberFormat="1" applyFont="1" applyFill="1" applyBorder="1" applyAlignment="1">
      <alignment horizontal="center" vertical="center"/>
    </xf>
    <xf numFmtId="1" fontId="12" fillId="9" borderId="65" xfId="2" applyNumberFormat="1" applyFont="1" applyFill="1" applyBorder="1" applyAlignment="1">
      <alignment horizontal="center" vertical="center"/>
    </xf>
    <xf numFmtId="1" fontId="12" fillId="9" borderId="23" xfId="2" applyNumberFormat="1" applyFont="1" applyFill="1" applyBorder="1" applyAlignment="1">
      <alignment horizontal="center" vertical="center"/>
    </xf>
    <xf numFmtId="1" fontId="12" fillId="9" borderId="46" xfId="2" applyNumberFormat="1" applyFont="1" applyFill="1" applyBorder="1" applyAlignment="1">
      <alignment horizontal="center" vertical="center"/>
    </xf>
    <xf numFmtId="1" fontId="12" fillId="9" borderId="66" xfId="2" applyNumberFormat="1" applyFont="1" applyFill="1" applyBorder="1" applyAlignment="1">
      <alignment horizontal="center" vertical="center"/>
    </xf>
    <xf numFmtId="1" fontId="12" fillId="9" borderId="24" xfId="2" applyNumberFormat="1" applyFont="1" applyFill="1" applyBorder="1" applyAlignment="1">
      <alignment horizontal="center" vertical="center"/>
    </xf>
    <xf numFmtId="1" fontId="12" fillId="9" borderId="67" xfId="2" applyNumberFormat="1" applyFont="1" applyFill="1" applyBorder="1" applyAlignment="1">
      <alignment horizontal="center" vertical="center"/>
    </xf>
    <xf numFmtId="1" fontId="12" fillId="9" borderId="49" xfId="2" applyNumberFormat="1" applyFont="1" applyFill="1" applyBorder="1" applyAlignment="1">
      <alignment horizontal="center" vertical="center"/>
    </xf>
    <xf numFmtId="1" fontId="12" fillId="9" borderId="48" xfId="2" applyNumberFormat="1" applyFont="1" applyFill="1" applyBorder="1" applyAlignment="1">
      <alignment horizontal="center" vertical="center"/>
    </xf>
    <xf numFmtId="1" fontId="12" fillId="9" borderId="68" xfId="2" applyNumberFormat="1" applyFont="1" applyFill="1" applyBorder="1" applyAlignment="1">
      <alignment horizontal="center" vertical="center"/>
    </xf>
    <xf numFmtId="1" fontId="12" fillId="9" borderId="50" xfId="2" applyNumberFormat="1" applyFont="1" applyFill="1" applyBorder="1" applyAlignment="1">
      <alignment horizontal="center" vertical="center"/>
    </xf>
    <xf numFmtId="0" fontId="3" fillId="0" borderId="0" xfId="2" applyAlignment="1">
      <alignment horizontal="center"/>
    </xf>
    <xf numFmtId="0" fontId="12" fillId="0" borderId="0" xfId="2" applyFont="1" applyAlignment="1">
      <alignment horizontal="center" vertical="center"/>
    </xf>
    <xf numFmtId="0" fontId="12" fillId="0" borderId="0" xfId="2" applyFont="1" applyAlignment="1">
      <alignment vertical="center"/>
    </xf>
    <xf numFmtId="0" fontId="20" fillId="0" borderId="0" xfId="2" applyFont="1" applyAlignment="1">
      <alignment horizontal="center"/>
    </xf>
    <xf numFmtId="0" fontId="11" fillId="0" borderId="0" xfId="2" applyFont="1" applyAlignment="1">
      <alignment horizontal="center"/>
    </xf>
    <xf numFmtId="0" fontId="20" fillId="0" borderId="0" xfId="2" applyFont="1" applyAlignment="1">
      <alignment vertical="center"/>
    </xf>
    <xf numFmtId="0" fontId="20" fillId="0" borderId="0" xfId="2" applyFont="1" applyAlignment="1">
      <alignment horizontal="center" vertical="center"/>
    </xf>
    <xf numFmtId="0" fontId="21" fillId="0" borderId="0" xfId="2" applyFont="1"/>
    <xf numFmtId="1" fontId="20" fillId="0" borderId="0" xfId="2" applyNumberFormat="1" applyFont="1" applyAlignment="1">
      <alignment horizontal="center" vertical="center"/>
    </xf>
    <xf numFmtId="0" fontId="13" fillId="0" borderId="0" xfId="2" applyFont="1" applyAlignment="1">
      <alignment vertical="center"/>
    </xf>
    <xf numFmtId="0" fontId="12" fillId="9" borderId="69" xfId="2" applyFont="1" applyFill="1" applyBorder="1" applyAlignment="1">
      <alignment horizontal="center" vertical="center"/>
    </xf>
    <xf numFmtId="1" fontId="12" fillId="9" borderId="70" xfId="2" applyNumberFormat="1" applyFont="1" applyFill="1" applyBorder="1" applyAlignment="1">
      <alignment horizontal="center" vertical="center"/>
    </xf>
    <xf numFmtId="0" fontId="12" fillId="0" borderId="36" xfId="2" applyFont="1" applyBorder="1" applyAlignment="1">
      <alignment horizontal="center" vertical="center" wrapText="1"/>
    </xf>
    <xf numFmtId="164" fontId="12" fillId="9" borderId="39" xfId="2" applyNumberFormat="1" applyFont="1" applyFill="1" applyBorder="1" applyAlignment="1">
      <alignment horizontal="center" vertical="center"/>
    </xf>
    <xf numFmtId="164" fontId="12" fillId="0" borderId="71" xfId="2" applyNumberFormat="1" applyFont="1" applyBorder="1" applyAlignment="1">
      <alignment horizontal="center" vertical="center"/>
    </xf>
    <xf numFmtId="1" fontId="12" fillId="9" borderId="72" xfId="2" applyNumberFormat="1" applyFont="1" applyFill="1" applyBorder="1" applyAlignment="1">
      <alignment horizontal="center" vertical="center"/>
    </xf>
    <xf numFmtId="1" fontId="12" fillId="9" borderId="73" xfId="2" applyNumberFormat="1" applyFont="1" applyFill="1" applyBorder="1" applyAlignment="1">
      <alignment horizontal="center" vertical="center"/>
    </xf>
    <xf numFmtId="164" fontId="22" fillId="0" borderId="74" xfId="2" applyNumberFormat="1" applyFont="1" applyBorder="1" applyAlignment="1">
      <alignment horizontal="center" vertical="center"/>
    </xf>
    <xf numFmtId="0" fontId="12" fillId="0" borderId="23" xfId="2" applyFont="1" applyBorder="1" applyAlignment="1">
      <alignment horizontal="center" vertical="center" wrapText="1"/>
    </xf>
    <xf numFmtId="0" fontId="9" fillId="0" borderId="75" xfId="2" applyFont="1" applyBorder="1" applyAlignment="1">
      <alignment horizontal="center" vertical="center"/>
    </xf>
    <xf numFmtId="0" fontId="21" fillId="0" borderId="0" xfId="2" applyFont="1" applyAlignment="1">
      <alignment vertical="center"/>
    </xf>
    <xf numFmtId="1" fontId="12" fillId="9" borderId="9" xfId="2" applyNumberFormat="1" applyFont="1" applyFill="1" applyBorder="1" applyAlignment="1">
      <alignment horizontal="center" vertical="center"/>
    </xf>
    <xf numFmtId="1" fontId="12" fillId="9" borderId="22" xfId="2" applyNumberFormat="1" applyFont="1" applyFill="1" applyBorder="1" applyAlignment="1">
      <alignment horizontal="center" vertical="center"/>
    </xf>
    <xf numFmtId="1" fontId="12" fillId="9" borderId="47" xfId="2" applyNumberFormat="1" applyFont="1" applyFill="1" applyBorder="1" applyAlignment="1">
      <alignment horizontal="center" vertical="center"/>
    </xf>
    <xf numFmtId="0" fontId="17" fillId="10" borderId="46" xfId="137" applyFont="1" applyFill="1" applyBorder="1" applyAlignment="1">
      <alignment horizontal="center" vertical="center"/>
    </xf>
    <xf numFmtId="1" fontId="54" fillId="10" borderId="49" xfId="59" applyNumberFormat="1" applyFont="1" applyFill="1" applyBorder="1" applyAlignment="1">
      <alignment horizontal="center" vertical="center"/>
    </xf>
    <xf numFmtId="0" fontId="12" fillId="10" borderId="83" xfId="2" applyFont="1" applyFill="1" applyBorder="1" applyAlignment="1">
      <alignment horizontal="center" vertical="center"/>
    </xf>
    <xf numFmtId="1" fontId="55" fillId="0" borderId="22" xfId="137" applyNumberFormat="1" applyFont="1" applyBorder="1" applyAlignment="1">
      <alignment horizontal="center" vertical="center"/>
    </xf>
    <xf numFmtId="1" fontId="55" fillId="0" borderId="23" xfId="137" applyNumberFormat="1" applyFont="1" applyBorder="1" applyAlignment="1">
      <alignment horizontal="center" vertical="center"/>
    </xf>
    <xf numFmtId="1" fontId="55" fillId="0" borderId="24" xfId="137" applyNumberFormat="1" applyFont="1" applyBorder="1" applyAlignment="1">
      <alignment horizontal="center" vertical="center"/>
    </xf>
    <xf numFmtId="1" fontId="53" fillId="0" borderId="65" xfId="59" applyNumberFormat="1" applyFont="1" applyBorder="1" applyAlignment="1">
      <alignment horizontal="center" vertical="center"/>
    </xf>
    <xf numFmtId="1" fontId="53" fillId="0" borderId="23" xfId="59" applyNumberFormat="1" applyFont="1" applyBorder="1" applyAlignment="1">
      <alignment horizontal="center" vertical="center"/>
    </xf>
    <xf numFmtId="1" fontId="53" fillId="0" borderId="46" xfId="59" applyNumberFormat="1" applyFont="1" applyBorder="1" applyAlignment="1">
      <alignment horizontal="center" vertical="center"/>
    </xf>
    <xf numFmtId="0" fontId="12" fillId="35" borderId="83" xfId="2" applyFont="1" applyFill="1" applyBorder="1" applyAlignment="1">
      <alignment horizontal="center" vertical="center"/>
    </xf>
    <xf numFmtId="1" fontId="55" fillId="10" borderId="22" xfId="137" applyNumberFormat="1" applyFont="1" applyFill="1" applyBorder="1" applyAlignment="1">
      <alignment horizontal="center" vertical="center"/>
    </xf>
    <xf numFmtId="1" fontId="55" fillId="10" borderId="23" xfId="137" applyNumberFormat="1" applyFont="1" applyFill="1" applyBorder="1" applyAlignment="1">
      <alignment horizontal="center" vertical="center"/>
    </xf>
    <xf numFmtId="1" fontId="55" fillId="10" borderId="24" xfId="137" applyNumberFormat="1" applyFont="1" applyFill="1" applyBorder="1" applyAlignment="1">
      <alignment horizontal="center" vertical="center"/>
    </xf>
    <xf numFmtId="1" fontId="53" fillId="10" borderId="65" xfId="59" applyNumberFormat="1" applyFont="1" applyFill="1" applyBorder="1" applyAlignment="1">
      <alignment horizontal="center" vertical="center"/>
    </xf>
    <xf numFmtId="1" fontId="53" fillId="10" borderId="23" xfId="59" applyNumberFormat="1" applyFont="1" applyFill="1" applyBorder="1" applyAlignment="1">
      <alignment horizontal="center" vertical="center"/>
    </xf>
    <xf numFmtId="1" fontId="53" fillId="10" borderId="46" xfId="59" applyNumberFormat="1" applyFont="1" applyFill="1" applyBorder="1" applyAlignment="1">
      <alignment horizontal="center" vertical="center"/>
    </xf>
    <xf numFmtId="1" fontId="17" fillId="10" borderId="66" xfId="137" applyNumberFormat="1" applyFont="1" applyFill="1" applyBorder="1" applyAlignment="1">
      <alignment horizontal="center" vertical="center"/>
    </xf>
    <xf numFmtId="0" fontId="12" fillId="35" borderId="84" xfId="2" applyFont="1" applyFill="1" applyBorder="1" applyAlignment="1">
      <alignment horizontal="center" vertical="center"/>
    </xf>
    <xf numFmtId="1" fontId="17" fillId="10" borderId="85" xfId="137" applyNumberFormat="1" applyFont="1" applyFill="1" applyBorder="1" applyAlignment="1">
      <alignment horizontal="center" vertical="center"/>
    </xf>
    <xf numFmtId="0" fontId="12" fillId="35" borderId="6" xfId="2" applyFont="1" applyFill="1" applyBorder="1" applyAlignment="1">
      <alignment horizontal="center" vertical="center"/>
    </xf>
    <xf numFmtId="1" fontId="55" fillId="10" borderId="36" xfId="137" applyNumberFormat="1" applyFont="1" applyFill="1" applyBorder="1" applyAlignment="1">
      <alignment horizontal="center" vertical="center"/>
    </xf>
    <xf numFmtId="1" fontId="55" fillId="10" borderId="72" xfId="137" applyNumberFormat="1" applyFont="1" applyFill="1" applyBorder="1" applyAlignment="1">
      <alignment horizontal="center" vertical="center"/>
    </xf>
    <xf numFmtId="1" fontId="56" fillId="10" borderId="73" xfId="137" applyNumberFormat="1" applyFont="1" applyFill="1" applyBorder="1" applyAlignment="1">
      <alignment horizontal="center" vertical="center"/>
    </xf>
    <xf numFmtId="0" fontId="53" fillId="10" borderId="88" xfId="59" applyFont="1" applyFill="1" applyBorder="1" applyAlignment="1">
      <alignment horizontal="center" vertical="center"/>
    </xf>
    <xf numFmtId="1" fontId="57" fillId="10" borderId="47" xfId="137" applyNumberFormat="1" applyFont="1" applyFill="1" applyBorder="1" applyAlignment="1">
      <alignment horizontal="center" vertical="center" wrapText="1"/>
    </xf>
    <xf numFmtId="1" fontId="57" fillId="10" borderId="49" xfId="137" applyNumberFormat="1" applyFont="1" applyFill="1" applyBorder="1" applyAlignment="1">
      <alignment horizontal="center" vertical="center" wrapText="1"/>
    </xf>
    <xf numFmtId="1" fontId="57" fillId="10" borderId="50" xfId="137" applyNumberFormat="1" applyFont="1" applyFill="1" applyBorder="1" applyAlignment="1">
      <alignment horizontal="center" vertical="center" wrapText="1"/>
    </xf>
    <xf numFmtId="1" fontId="58" fillId="10" borderId="67" xfId="59" applyNumberFormat="1" applyFont="1" applyFill="1" applyBorder="1" applyAlignment="1">
      <alignment horizontal="center" vertical="center" wrapText="1"/>
    </xf>
    <xf numFmtId="1" fontId="58" fillId="10" borderId="48" xfId="59" applyNumberFormat="1" applyFont="1" applyFill="1" applyBorder="1" applyAlignment="1">
      <alignment vertical="center" wrapText="1"/>
    </xf>
    <xf numFmtId="1" fontId="58" fillId="10" borderId="89" xfId="59" applyNumberFormat="1" applyFont="1" applyFill="1" applyBorder="1" applyAlignment="1">
      <alignment vertical="center" wrapText="1"/>
    </xf>
    <xf numFmtId="0" fontId="17" fillId="10" borderId="68" xfId="137" applyFont="1" applyFill="1" applyBorder="1" applyAlignment="1">
      <alignment horizontal="center" vertical="center"/>
    </xf>
    <xf numFmtId="0" fontId="53" fillId="0" borderId="0" xfId="59" applyFont="1" applyAlignment="1">
      <alignment vertical="center"/>
    </xf>
    <xf numFmtId="1" fontId="17" fillId="10" borderId="86" xfId="137" applyNumberFormat="1" applyFont="1" applyFill="1" applyBorder="1" applyAlignment="1">
      <alignment horizontal="center" vertical="center"/>
    </xf>
    <xf numFmtId="1" fontId="59" fillId="10" borderId="47" xfId="137" applyNumberFormat="1" applyFont="1" applyFill="1" applyBorder="1" applyAlignment="1">
      <alignment vertical="center"/>
    </xf>
    <xf numFmtId="1" fontId="59" fillId="10" borderId="49" xfId="137" applyNumberFormat="1" applyFont="1" applyFill="1" applyBorder="1" applyAlignment="1">
      <alignment vertical="center"/>
    </xf>
    <xf numFmtId="1" fontId="59" fillId="10" borderId="50" xfId="137" applyNumberFormat="1" applyFont="1" applyFill="1" applyBorder="1" applyAlignment="1">
      <alignment vertical="center"/>
    </xf>
    <xf numFmtId="1" fontId="2" fillId="10" borderId="49" xfId="59" applyNumberFormat="1" applyFont="1" applyFill="1" applyBorder="1" applyAlignment="1">
      <alignment vertical="center"/>
    </xf>
    <xf numFmtId="0" fontId="17" fillId="10" borderId="94" xfId="137" applyFont="1" applyFill="1" applyBorder="1" applyAlignment="1">
      <alignment horizontal="center" vertical="center"/>
    </xf>
    <xf numFmtId="0" fontId="60" fillId="10" borderId="23" xfId="137" applyFont="1" applyFill="1" applyBorder="1" applyAlignment="1">
      <alignment horizontal="center" vertical="center"/>
    </xf>
    <xf numFmtId="0" fontId="17" fillId="10" borderId="24" xfId="137" applyFont="1" applyFill="1" applyBorder="1" applyAlignment="1">
      <alignment horizontal="center" vertical="center"/>
    </xf>
    <xf numFmtId="0" fontId="17" fillId="10" borderId="50" xfId="137" applyFont="1" applyFill="1" applyBorder="1" applyAlignment="1">
      <alignment horizontal="center" vertical="center"/>
    </xf>
    <xf numFmtId="0" fontId="12" fillId="10" borderId="35" xfId="2" applyFont="1" applyFill="1" applyBorder="1" applyAlignment="1">
      <alignment horizontal="center" vertical="center"/>
    </xf>
    <xf numFmtId="1" fontId="55" fillId="0" borderId="36" xfId="137" applyNumberFormat="1" applyFont="1" applyBorder="1" applyAlignment="1">
      <alignment horizontal="center" vertical="center"/>
    </xf>
    <xf numFmtId="1" fontId="53" fillId="0" borderId="36" xfId="59" applyNumberFormat="1" applyFont="1" applyBorder="1" applyAlignment="1">
      <alignment horizontal="center" vertical="center"/>
    </xf>
    <xf numFmtId="0" fontId="12" fillId="10" borderId="22" xfId="2" applyFont="1" applyFill="1" applyBorder="1" applyAlignment="1">
      <alignment horizontal="center" vertical="center"/>
    </xf>
    <xf numFmtId="0" fontId="12" fillId="35" borderId="22" xfId="2" applyFont="1" applyFill="1" applyBorder="1" applyAlignment="1">
      <alignment horizontal="center" vertical="center"/>
    </xf>
    <xf numFmtId="1" fontId="53" fillId="10" borderId="36" xfId="59" applyNumberFormat="1" applyFont="1" applyFill="1" applyBorder="1" applyAlignment="1">
      <alignment horizontal="center" vertical="center"/>
    </xf>
    <xf numFmtId="1" fontId="17" fillId="10" borderId="24" xfId="137" applyNumberFormat="1" applyFont="1" applyFill="1" applyBorder="1" applyAlignment="1">
      <alignment horizontal="center" vertical="center"/>
    </xf>
    <xf numFmtId="0" fontId="12" fillId="35" borderId="96" xfId="2" applyFont="1" applyFill="1" applyBorder="1" applyAlignment="1">
      <alignment horizontal="center" vertical="center"/>
    </xf>
    <xf numFmtId="1" fontId="17" fillId="10" borderId="97" xfId="137" applyNumberFormat="1" applyFont="1" applyFill="1" applyBorder="1" applyAlignment="1">
      <alignment horizontal="center" vertical="center"/>
    </xf>
    <xf numFmtId="0" fontId="12" fillId="35" borderId="98" xfId="2" applyFont="1" applyFill="1" applyBorder="1" applyAlignment="1">
      <alignment horizontal="center" vertical="center"/>
    </xf>
    <xf numFmtId="0" fontId="17" fillId="10" borderId="99" xfId="137" applyFont="1" applyFill="1" applyBorder="1" applyAlignment="1">
      <alignment horizontal="center" vertical="center"/>
    </xf>
    <xf numFmtId="1" fontId="56" fillId="10" borderId="37" xfId="137" applyNumberFormat="1" applyFont="1" applyFill="1" applyBorder="1" applyAlignment="1">
      <alignment horizontal="center" vertical="center"/>
    </xf>
    <xf numFmtId="0" fontId="53" fillId="10" borderId="47" xfId="59" applyFont="1" applyFill="1" applyBorder="1" applyAlignment="1">
      <alignment horizontal="center" vertical="center"/>
    </xf>
    <xf numFmtId="1" fontId="61" fillId="10" borderId="49" xfId="137" applyNumberFormat="1" applyFont="1" applyFill="1" applyBorder="1" applyAlignment="1">
      <alignment horizontal="center" vertical="center" wrapText="1"/>
    </xf>
    <xf numFmtId="1" fontId="62" fillId="10" borderId="49" xfId="59" applyNumberFormat="1" applyFont="1" applyFill="1" applyBorder="1" applyAlignment="1">
      <alignment horizontal="center" vertical="center" wrapText="1"/>
    </xf>
    <xf numFmtId="0" fontId="12" fillId="10" borderId="25" xfId="2" applyFont="1" applyFill="1" applyBorder="1" applyAlignment="1">
      <alignment horizontal="center" vertical="center"/>
    </xf>
    <xf numFmtId="0" fontId="12" fillId="10" borderId="43" xfId="2" applyFont="1" applyFill="1" applyBorder="1" applyAlignment="1">
      <alignment horizontal="center" vertical="center"/>
    </xf>
    <xf numFmtId="1" fontId="61" fillId="10" borderId="49" xfId="137" applyNumberFormat="1" applyFont="1" applyFill="1" applyBorder="1" applyAlignment="1">
      <alignment horizontal="center" vertical="center"/>
    </xf>
    <xf numFmtId="1" fontId="59" fillId="10" borderId="49" xfId="137" applyNumberFormat="1" applyFont="1" applyFill="1" applyBorder="1" applyAlignment="1">
      <alignment horizontal="center" vertical="center"/>
    </xf>
    <xf numFmtId="1" fontId="2" fillId="10" borderId="49" xfId="59" applyNumberFormat="1" applyFont="1" applyFill="1" applyBorder="1" applyAlignment="1">
      <alignment horizontal="center" vertical="center"/>
    </xf>
    <xf numFmtId="0" fontId="63" fillId="10" borderId="50" xfId="137" applyFont="1" applyFill="1" applyBorder="1" applyAlignment="1">
      <alignment horizontal="center" vertical="center"/>
    </xf>
    <xf numFmtId="0" fontId="60" fillId="0" borderId="0" xfId="59" applyFont="1" applyAlignment="1">
      <alignment vertical="center"/>
    </xf>
    <xf numFmtId="0" fontId="64" fillId="0" borderId="0" xfId="59" applyFont="1" applyAlignment="1">
      <alignment vertical="center"/>
    </xf>
    <xf numFmtId="1" fontId="55" fillId="0" borderId="65" xfId="137" applyNumberFormat="1" applyFont="1" applyBorder="1" applyAlignment="1">
      <alignment horizontal="center" vertical="center"/>
    </xf>
    <xf numFmtId="1" fontId="55" fillId="10" borderId="65" xfId="137" applyNumberFormat="1" applyFont="1" applyFill="1" applyBorder="1" applyAlignment="1">
      <alignment horizontal="center" vertical="center"/>
    </xf>
    <xf numFmtId="1" fontId="55" fillId="10" borderId="62" xfId="137" applyNumberFormat="1" applyFont="1" applyFill="1" applyBorder="1" applyAlignment="1">
      <alignment horizontal="center" vertical="center"/>
    </xf>
    <xf numFmtId="1" fontId="65" fillId="10" borderId="49" xfId="137" applyNumberFormat="1" applyFont="1" applyFill="1" applyBorder="1" applyAlignment="1">
      <alignment horizontal="center" vertical="center"/>
    </xf>
    <xf numFmtId="1" fontId="65" fillId="10" borderId="49" xfId="137" applyNumberFormat="1" applyFont="1" applyFill="1" applyBorder="1" applyAlignment="1">
      <alignment vertical="center"/>
    </xf>
    <xf numFmtId="1" fontId="65" fillId="10" borderId="50" xfId="137" applyNumberFormat="1" applyFont="1" applyFill="1" applyBorder="1" applyAlignment="1">
      <alignment vertical="center"/>
    </xf>
    <xf numFmtId="1" fontId="66" fillId="10" borderId="49" xfId="59" applyNumberFormat="1" applyFont="1" applyFill="1" applyBorder="1" applyAlignment="1">
      <alignment horizontal="center" vertical="center"/>
    </xf>
    <xf numFmtId="0" fontId="60" fillId="10" borderId="24" xfId="137" applyFont="1" applyFill="1" applyBorder="1" applyAlignment="1">
      <alignment horizontal="center" vertical="center"/>
    </xf>
    <xf numFmtId="1" fontId="53" fillId="0" borderId="24" xfId="59" applyNumberFormat="1" applyFont="1" applyBorder="1" applyAlignment="1">
      <alignment horizontal="center" vertical="center"/>
    </xf>
    <xf numFmtId="1" fontId="53" fillId="10" borderId="24" xfId="59" applyNumberFormat="1" applyFont="1" applyFill="1" applyBorder="1" applyAlignment="1">
      <alignment horizontal="center" vertical="center"/>
    </xf>
    <xf numFmtId="1" fontId="17" fillId="10" borderId="99" xfId="137" applyNumberFormat="1" applyFont="1" applyFill="1" applyBorder="1" applyAlignment="1">
      <alignment horizontal="center" vertical="center"/>
    </xf>
    <xf numFmtId="1" fontId="65" fillId="10" borderId="48" xfId="137" applyNumberFormat="1" applyFont="1" applyFill="1" applyBorder="1" applyAlignment="1">
      <alignment vertical="center"/>
    </xf>
    <xf numFmtId="0" fontId="12" fillId="35" borderId="47" xfId="2" applyFont="1" applyFill="1" applyBorder="1" applyAlignment="1">
      <alignment horizontal="center" vertical="center"/>
    </xf>
    <xf numFmtId="1" fontId="66" fillId="10" borderId="50" xfId="59" applyNumberFormat="1" applyFont="1" applyFill="1" applyBorder="1" applyAlignment="1">
      <alignment horizontal="center" vertical="center"/>
    </xf>
    <xf numFmtId="1" fontId="65" fillId="10" borderId="67" xfId="137" applyNumberFormat="1" applyFont="1" applyFill="1" applyBorder="1" applyAlignment="1">
      <alignment vertical="center"/>
    </xf>
    <xf numFmtId="0" fontId="17" fillId="0" borderId="0" xfId="59" applyFont="1" applyAlignment="1">
      <alignment horizontal="center" vertical="center"/>
    </xf>
    <xf numFmtId="0" fontId="69" fillId="10" borderId="22" xfId="137" applyFont="1" applyFill="1" applyBorder="1" applyAlignment="1">
      <alignment horizontal="center" vertical="center"/>
    </xf>
    <xf numFmtId="0" fontId="69" fillId="10" borderId="23" xfId="137" applyFont="1" applyFill="1" applyBorder="1" applyAlignment="1">
      <alignment horizontal="center" vertical="center"/>
    </xf>
    <xf numFmtId="0" fontId="69" fillId="10" borderId="46" xfId="137" applyFont="1" applyFill="1" applyBorder="1" applyAlignment="1">
      <alignment horizontal="center" vertical="center"/>
    </xf>
    <xf numFmtId="1" fontId="69" fillId="10" borderId="101" xfId="137" applyNumberFormat="1" applyFont="1" applyFill="1" applyBorder="1" applyAlignment="1">
      <alignment horizontal="center" vertical="center"/>
    </xf>
    <xf numFmtId="1" fontId="69" fillId="10" borderId="106" xfId="137" applyNumberFormat="1" applyFont="1" applyFill="1" applyBorder="1" applyAlignment="1">
      <alignment horizontal="center" vertical="center"/>
    </xf>
    <xf numFmtId="1" fontId="69" fillId="10" borderId="107" xfId="137" applyNumberFormat="1" applyFont="1" applyFill="1" applyBorder="1" applyAlignment="1">
      <alignment horizontal="center" vertical="center"/>
    </xf>
    <xf numFmtId="1" fontId="19" fillId="10" borderId="108" xfId="59" applyNumberFormat="1" applyFont="1" applyFill="1" applyBorder="1" applyAlignment="1">
      <alignment horizontal="center" vertical="center"/>
    </xf>
    <xf numFmtId="1" fontId="19" fillId="10" borderId="96" xfId="59" applyNumberFormat="1" applyFont="1" applyFill="1" applyBorder="1" applyAlignment="1">
      <alignment horizontal="center" vertical="center"/>
    </xf>
    <xf numFmtId="1" fontId="19" fillId="10" borderId="107" xfId="59" applyNumberFormat="1" applyFont="1" applyFill="1" applyBorder="1" applyAlignment="1">
      <alignment horizontal="center" vertical="center"/>
    </xf>
    <xf numFmtId="0" fontId="70" fillId="10" borderId="82" xfId="137" applyFont="1" applyFill="1" applyBorder="1" applyAlignment="1">
      <alignment horizontal="center" vertical="center"/>
    </xf>
    <xf numFmtId="1" fontId="70" fillId="0" borderId="9" xfId="137" applyNumberFormat="1" applyFont="1" applyBorder="1" applyAlignment="1">
      <alignment horizontal="center" vertical="center"/>
    </xf>
    <xf numFmtId="1" fontId="70" fillId="0" borderId="10" xfId="137" applyNumberFormat="1" applyFont="1" applyBorder="1" applyAlignment="1">
      <alignment horizontal="center" vertical="center"/>
    </xf>
    <xf numFmtId="1" fontId="70" fillId="0" borderId="63" xfId="137" applyNumberFormat="1" applyFont="1" applyBorder="1" applyAlignment="1">
      <alignment horizontal="center" vertical="center"/>
    </xf>
    <xf numFmtId="1" fontId="70" fillId="0" borderId="11" xfId="137" applyNumberFormat="1" applyFont="1" applyBorder="1" applyAlignment="1">
      <alignment horizontal="center" vertical="center"/>
    </xf>
    <xf numFmtId="1" fontId="19" fillId="10" borderId="94" xfId="59" applyNumberFormat="1" applyFont="1" applyFill="1" applyBorder="1" applyAlignment="1">
      <alignment horizontal="center" vertical="center"/>
    </xf>
    <xf numFmtId="0" fontId="70" fillId="10" borderId="83" xfId="137" applyFont="1" applyFill="1" applyBorder="1" applyAlignment="1">
      <alignment horizontal="center" vertical="center"/>
    </xf>
    <xf numFmtId="1" fontId="70" fillId="0" borderId="22" xfId="137" applyNumberFormat="1" applyFont="1" applyBorder="1" applyAlignment="1">
      <alignment horizontal="center" vertical="center"/>
    </xf>
    <xf numFmtId="1" fontId="70" fillId="0" borderId="23" xfId="137" applyNumberFormat="1" applyFont="1" applyBorder="1" applyAlignment="1">
      <alignment horizontal="center" vertical="center"/>
    </xf>
    <xf numFmtId="1" fontId="70" fillId="0" borderId="46" xfId="137" applyNumberFormat="1" applyFont="1" applyBorder="1" applyAlignment="1">
      <alignment horizontal="center" vertical="center"/>
    </xf>
    <xf numFmtId="1" fontId="70" fillId="0" borderId="24" xfId="137" applyNumberFormat="1" applyFont="1" applyBorder="1" applyAlignment="1">
      <alignment horizontal="center" vertical="center"/>
    </xf>
    <xf numFmtId="0" fontId="0" fillId="0" borderId="46" xfId="0" applyBorder="1"/>
    <xf numFmtId="0" fontId="0" fillId="0" borderId="23" xfId="0" applyBorder="1"/>
    <xf numFmtId="0" fontId="0" fillId="0" borderId="24" xfId="0" applyBorder="1"/>
    <xf numFmtId="1" fontId="70" fillId="0" borderId="47" xfId="137" applyNumberFormat="1" applyFont="1" applyBorder="1" applyAlignment="1">
      <alignment horizontal="center" vertical="center"/>
    </xf>
    <xf numFmtId="1" fontId="70" fillId="0" borderId="49" xfId="137" applyNumberFormat="1" applyFont="1" applyBorder="1" applyAlignment="1">
      <alignment horizontal="center" vertical="center"/>
    </xf>
    <xf numFmtId="1" fontId="70" fillId="0" borderId="48" xfId="137" applyNumberFormat="1" applyFont="1" applyBorder="1" applyAlignment="1">
      <alignment horizontal="center" vertical="center"/>
    </xf>
    <xf numFmtId="1" fontId="70" fillId="0" borderId="50" xfId="137" applyNumberFormat="1" applyFont="1" applyBorder="1" applyAlignment="1">
      <alignment horizontal="center" vertical="center"/>
    </xf>
    <xf numFmtId="0" fontId="70" fillId="0" borderId="0" xfId="137" applyFont="1" applyAlignment="1">
      <alignment horizontal="center" vertical="center"/>
    </xf>
    <xf numFmtId="1" fontId="70" fillId="0" borderId="0" xfId="137" applyNumberFormat="1" applyFont="1" applyAlignment="1">
      <alignment horizontal="center" vertical="center"/>
    </xf>
    <xf numFmtId="0" fontId="19" fillId="0" borderId="0" xfId="59" applyFont="1" applyAlignment="1">
      <alignment vertical="center"/>
    </xf>
    <xf numFmtId="1" fontId="19" fillId="10" borderId="49" xfId="59" applyNumberFormat="1" applyFont="1" applyFill="1" applyBorder="1" applyAlignment="1">
      <alignment horizontal="center" vertical="center"/>
    </xf>
    <xf numFmtId="1" fontId="69" fillId="10" borderId="111" xfId="59" applyNumberFormat="1" applyFont="1" applyFill="1" applyBorder="1" applyAlignment="1">
      <alignment horizontal="center" vertical="center"/>
    </xf>
    <xf numFmtId="1" fontId="69" fillId="10" borderId="94" xfId="59" applyNumberFormat="1" applyFont="1" applyFill="1" applyBorder="1" applyAlignment="1">
      <alignment horizontal="center" vertical="center"/>
    </xf>
    <xf numFmtId="1" fontId="69" fillId="10" borderId="68" xfId="59" applyNumberFormat="1" applyFont="1" applyFill="1" applyBorder="1" applyAlignment="1">
      <alignment horizontal="center" vertical="center"/>
    </xf>
    <xf numFmtId="0" fontId="70" fillId="10" borderId="74" xfId="137" applyFont="1" applyFill="1" applyBorder="1" applyAlignment="1">
      <alignment horizontal="center" vertical="center" wrapText="1"/>
    </xf>
    <xf numFmtId="1" fontId="69" fillId="36" borderId="35" xfId="59" applyNumberFormat="1" applyFont="1" applyFill="1" applyBorder="1" applyAlignment="1">
      <alignment horizontal="center" vertical="center"/>
    </xf>
    <xf numFmtId="1" fontId="69" fillId="36" borderId="36" xfId="59" applyNumberFormat="1" applyFont="1" applyFill="1" applyBorder="1" applyAlignment="1">
      <alignment horizontal="center" vertical="center"/>
    </xf>
    <xf numFmtId="1" fontId="69" fillId="36" borderId="72" xfId="59" applyNumberFormat="1" applyFont="1" applyFill="1" applyBorder="1" applyAlignment="1">
      <alignment horizontal="center" vertical="center"/>
    </xf>
    <xf numFmtId="0" fontId="69" fillId="0" borderId="72" xfId="59" applyFont="1" applyBorder="1" applyAlignment="1">
      <alignment horizontal="center" vertical="center"/>
    </xf>
    <xf numFmtId="0" fontId="69" fillId="0" borderId="35" xfId="59" applyFont="1" applyBorder="1" applyAlignment="1">
      <alignment horizontal="center" vertical="center"/>
    </xf>
    <xf numFmtId="0" fontId="69" fillId="0" borderId="36" xfId="59" applyFont="1" applyBorder="1" applyAlignment="1">
      <alignment horizontal="center" vertical="center"/>
    </xf>
    <xf numFmtId="1" fontId="69" fillId="10" borderId="73" xfId="59" applyNumberFormat="1" applyFont="1" applyFill="1" applyBorder="1" applyAlignment="1">
      <alignment horizontal="center" vertical="center"/>
    </xf>
    <xf numFmtId="0" fontId="70" fillId="10" borderId="54" xfId="137" applyFont="1" applyFill="1" applyBorder="1" applyAlignment="1">
      <alignment horizontal="center" vertical="center" wrapText="1"/>
    </xf>
    <xf numFmtId="1" fontId="69" fillId="10" borderId="66" xfId="59" applyNumberFormat="1" applyFont="1" applyFill="1" applyBorder="1" applyAlignment="1">
      <alignment horizontal="center" vertical="center"/>
    </xf>
    <xf numFmtId="0" fontId="70" fillId="10" borderId="112" xfId="137" applyFont="1" applyFill="1" applyBorder="1" applyAlignment="1">
      <alignment horizontal="center" vertical="center" wrapText="1"/>
    </xf>
    <xf numFmtId="1" fontId="69" fillId="10" borderId="85" xfId="59" applyNumberFormat="1" applyFont="1" applyFill="1" applyBorder="1" applyAlignment="1">
      <alignment horizontal="center" vertical="center"/>
    </xf>
    <xf numFmtId="0" fontId="70" fillId="37" borderId="6" xfId="137" applyFont="1" applyFill="1" applyBorder="1" applyAlignment="1">
      <alignment horizontal="center" wrapText="1"/>
    </xf>
    <xf numFmtId="1" fontId="69" fillId="37" borderId="113" xfId="137" applyNumberFormat="1" applyFont="1" applyFill="1" applyBorder="1" applyAlignment="1">
      <alignment horizontal="center" wrapText="1"/>
    </xf>
    <xf numFmtId="1" fontId="69" fillId="37" borderId="114" xfId="137" applyNumberFormat="1" applyFont="1" applyFill="1" applyBorder="1" applyAlignment="1">
      <alignment horizontal="center" wrapText="1"/>
    </xf>
    <xf numFmtId="1" fontId="69" fillId="37" borderId="115" xfId="137" applyNumberFormat="1" applyFont="1" applyFill="1" applyBorder="1" applyAlignment="1">
      <alignment horizontal="center" wrapText="1"/>
    </xf>
    <xf numFmtId="1" fontId="69" fillId="37" borderId="98" xfId="137" applyNumberFormat="1" applyFont="1" applyFill="1" applyBorder="1" applyAlignment="1">
      <alignment horizontal="center" wrapText="1"/>
    </xf>
    <xf numFmtId="1" fontId="69" fillId="37" borderId="116" xfId="137" applyNumberFormat="1" applyFont="1" applyFill="1" applyBorder="1" applyAlignment="1">
      <alignment horizontal="center" wrapText="1"/>
    </xf>
    <xf numFmtId="1" fontId="69" fillId="37" borderId="117" xfId="137" applyNumberFormat="1" applyFont="1" applyFill="1" applyBorder="1" applyAlignment="1">
      <alignment horizontal="center" wrapText="1"/>
    </xf>
    <xf numFmtId="1" fontId="69" fillId="10" borderId="86" xfId="59" applyNumberFormat="1" applyFont="1" applyFill="1" applyBorder="1" applyAlignment="1">
      <alignment horizontal="center"/>
    </xf>
    <xf numFmtId="0" fontId="19" fillId="10" borderId="82" xfId="0" applyFont="1" applyFill="1" applyBorder="1" applyAlignment="1">
      <alignment horizontal="center" vertical="center"/>
    </xf>
    <xf numFmtId="1" fontId="69" fillId="0" borderId="36" xfId="59" applyNumberFormat="1" applyFont="1" applyBorder="1" applyAlignment="1">
      <alignment horizontal="center" vertical="center"/>
    </xf>
    <xf numFmtId="0" fontId="19" fillId="0" borderId="72" xfId="59" applyFont="1" applyBorder="1" applyAlignment="1">
      <alignment horizontal="center" vertical="center"/>
    </xf>
    <xf numFmtId="0" fontId="19" fillId="0" borderId="35" xfId="59" applyFont="1" applyBorder="1" applyAlignment="1">
      <alignment horizontal="center" vertical="center"/>
    </xf>
    <xf numFmtId="0" fontId="19" fillId="0" borderId="36" xfId="59" applyFont="1" applyBorder="1" applyAlignment="1">
      <alignment horizontal="center" vertical="center"/>
    </xf>
    <xf numFmtId="0" fontId="19" fillId="10" borderId="83" xfId="0" applyFont="1" applyFill="1" applyBorder="1" applyAlignment="1">
      <alignment horizontal="center" vertical="center"/>
    </xf>
    <xf numFmtId="1" fontId="69" fillId="10" borderId="118" xfId="59" applyNumberFormat="1" applyFont="1" applyFill="1" applyBorder="1" applyAlignment="1">
      <alignment horizontal="center" vertical="center"/>
    </xf>
    <xf numFmtId="0" fontId="19" fillId="10" borderId="88" xfId="0" applyFont="1" applyFill="1" applyBorder="1" applyAlignment="1">
      <alignment horizontal="center" vertical="center"/>
    </xf>
    <xf numFmtId="1" fontId="69" fillId="10" borderId="82" xfId="137" applyNumberFormat="1" applyFont="1" applyFill="1" applyBorder="1" applyAlignment="1">
      <alignment horizontal="center" vertical="center" wrapText="1"/>
    </xf>
    <xf numFmtId="1" fontId="69" fillId="0" borderId="35" xfId="137" applyNumberFormat="1" applyFont="1" applyBorder="1" applyAlignment="1">
      <alignment horizontal="center" vertical="center"/>
    </xf>
    <xf numFmtId="1" fontId="69" fillId="0" borderId="36" xfId="137" applyNumberFormat="1" applyFont="1" applyBorder="1" applyAlignment="1">
      <alignment horizontal="center" vertical="center"/>
    </xf>
    <xf numFmtId="1" fontId="19" fillId="0" borderId="72" xfId="59" applyNumberFormat="1" applyFont="1" applyBorder="1" applyAlignment="1">
      <alignment horizontal="center" vertical="center"/>
    </xf>
    <xf numFmtId="1" fontId="19" fillId="0" borderId="35" xfId="59" applyNumberFormat="1" applyFont="1" applyBorder="1" applyAlignment="1">
      <alignment horizontal="center" vertical="center"/>
    </xf>
    <xf numFmtId="1" fontId="19" fillId="0" borderId="36" xfId="59" applyNumberFormat="1" applyFont="1" applyBorder="1" applyAlignment="1">
      <alignment horizontal="center" vertical="center"/>
    </xf>
    <xf numFmtId="1" fontId="71" fillId="0" borderId="0" xfId="0" applyNumberFormat="1" applyFont="1" applyAlignment="1">
      <alignment horizontal="center" vertical="center"/>
    </xf>
    <xf numFmtId="1" fontId="69" fillId="10" borderId="83" xfId="137" applyNumberFormat="1" applyFont="1" applyFill="1" applyBorder="1" applyAlignment="1">
      <alignment horizontal="center" vertical="center" wrapText="1"/>
    </xf>
    <xf numFmtId="1" fontId="69" fillId="10" borderId="84" xfId="137" applyNumberFormat="1" applyFont="1" applyFill="1" applyBorder="1" applyAlignment="1">
      <alignment horizontal="center" vertical="center" wrapText="1"/>
    </xf>
    <xf numFmtId="0" fontId="19" fillId="10" borderId="6" xfId="59" applyFont="1" applyFill="1" applyBorder="1" applyAlignment="1">
      <alignment horizontal="center" vertical="center"/>
    </xf>
    <xf numFmtId="9" fontId="69" fillId="10" borderId="98" xfId="1" applyFont="1" applyFill="1" applyBorder="1" applyAlignment="1">
      <alignment horizontal="center" vertical="center"/>
    </xf>
    <xf numFmtId="9" fontId="69" fillId="10" borderId="116" xfId="1" applyFont="1" applyFill="1" applyBorder="1" applyAlignment="1">
      <alignment horizontal="center" vertical="center"/>
    </xf>
    <xf numFmtId="9" fontId="69" fillId="10" borderId="117" xfId="1" applyFont="1" applyFill="1" applyBorder="1" applyAlignment="1">
      <alignment horizontal="center" vertical="center"/>
    </xf>
    <xf numFmtId="9" fontId="69" fillId="10" borderId="47" xfId="1" applyFont="1" applyFill="1" applyBorder="1" applyAlignment="1">
      <alignment horizontal="center" vertical="center"/>
    </xf>
    <xf numFmtId="9" fontId="69" fillId="10" borderId="49" xfId="1" applyFont="1" applyFill="1" applyBorder="1" applyAlignment="1">
      <alignment horizontal="center" vertical="center"/>
    </xf>
    <xf numFmtId="1" fontId="69" fillId="10" borderId="8" xfId="59" applyNumberFormat="1" applyFont="1" applyFill="1" applyBorder="1" applyAlignment="1">
      <alignment horizontal="center" vertical="center"/>
    </xf>
    <xf numFmtId="0" fontId="72" fillId="0" borderId="0" xfId="59" applyFont="1" applyAlignment="1">
      <alignment vertical="center"/>
    </xf>
    <xf numFmtId="0" fontId="69" fillId="0" borderId="0" xfId="59" applyFont="1" applyAlignment="1">
      <alignment vertical="center"/>
    </xf>
    <xf numFmtId="0" fontId="73" fillId="0" borderId="0" xfId="0" applyFont="1"/>
    <xf numFmtId="0" fontId="19" fillId="10" borderId="9" xfId="59" applyFont="1" applyFill="1" applyBorder="1" applyAlignment="1">
      <alignment horizontal="center" vertical="center"/>
    </xf>
    <xf numFmtId="0" fontId="69" fillId="10" borderId="10" xfId="137" applyFont="1" applyFill="1" applyBorder="1" applyAlignment="1">
      <alignment horizontal="center" vertical="center"/>
    </xf>
    <xf numFmtId="0" fontId="69" fillId="10" borderId="9" xfId="137" applyFont="1" applyFill="1" applyBorder="1" applyAlignment="1">
      <alignment horizontal="center" vertical="center"/>
    </xf>
    <xf numFmtId="0" fontId="69" fillId="10" borderId="11" xfId="137" applyFont="1" applyFill="1" applyBorder="1" applyAlignment="1">
      <alignment horizontal="center" vertical="center"/>
    </xf>
    <xf numFmtId="1" fontId="56" fillId="0" borderId="23" xfId="137" applyNumberFormat="1" applyFont="1" applyBorder="1" applyAlignment="1">
      <alignment horizontal="center" vertical="center"/>
    </xf>
    <xf numFmtId="1" fontId="54" fillId="0" borderId="23" xfId="59" applyNumberFormat="1" applyFont="1" applyBorder="1" applyAlignment="1">
      <alignment horizontal="center" vertical="center"/>
    </xf>
    <xf numFmtId="1" fontId="54" fillId="0" borderId="24" xfId="59" applyNumberFormat="1" applyFont="1" applyBorder="1" applyAlignment="1">
      <alignment horizontal="center" vertical="center"/>
    </xf>
    <xf numFmtId="0" fontId="74" fillId="0" borderId="0" xfId="0" applyFont="1"/>
    <xf numFmtId="1" fontId="54" fillId="10" borderId="23" xfId="59" applyNumberFormat="1" applyFont="1" applyFill="1" applyBorder="1" applyAlignment="1">
      <alignment horizontal="center" vertical="center"/>
    </xf>
    <xf numFmtId="1" fontId="54" fillId="10" borderId="24" xfId="59" applyNumberFormat="1" applyFont="1" applyFill="1" applyBorder="1" applyAlignment="1">
      <alignment horizontal="center" vertical="center"/>
    </xf>
    <xf numFmtId="1" fontId="56" fillId="10" borderId="23" xfId="137" applyNumberFormat="1" applyFont="1" applyFill="1" applyBorder="1" applyAlignment="1">
      <alignment horizontal="center" vertical="center"/>
    </xf>
    <xf numFmtId="0" fontId="54" fillId="10" borderId="98" xfId="59" applyFont="1" applyFill="1" applyBorder="1" applyAlignment="1">
      <alignment horizontal="center" vertical="center"/>
    </xf>
    <xf numFmtId="1" fontId="54" fillId="10" borderId="116" xfId="59" applyNumberFormat="1" applyFont="1" applyFill="1" applyBorder="1" applyAlignment="1">
      <alignment horizontal="center" vertical="center"/>
    </xf>
    <xf numFmtId="0" fontId="12" fillId="35" borderId="101" xfId="2" applyFont="1" applyFill="1" applyBorder="1" applyAlignment="1">
      <alignment horizontal="center" vertical="center"/>
    </xf>
    <xf numFmtId="1" fontId="56" fillId="10" borderId="116" xfId="137" applyNumberFormat="1" applyFont="1" applyFill="1" applyBorder="1" applyAlignment="1">
      <alignment horizontal="center" vertical="center"/>
    </xf>
    <xf numFmtId="0" fontId="72" fillId="0" borderId="0" xfId="59" applyFont="1" applyAlignment="1">
      <alignment horizontal="center" vertical="center"/>
    </xf>
    <xf numFmtId="0" fontId="75" fillId="0" borderId="23" xfId="0" applyFont="1" applyBorder="1" applyAlignment="1">
      <alignment horizontal="center" vertical="center"/>
    </xf>
    <xf numFmtId="0" fontId="75" fillId="36" borderId="23" xfId="0" applyFont="1" applyFill="1" applyBorder="1" applyAlignment="1">
      <alignment horizontal="left" vertical="center"/>
    </xf>
    <xf numFmtId="0" fontId="75" fillId="0" borderId="23" xfId="0" applyFont="1" applyBorder="1" applyAlignment="1">
      <alignment horizontal="left" vertical="center"/>
    </xf>
    <xf numFmtId="166" fontId="76" fillId="36" borderId="23" xfId="0" applyNumberFormat="1" applyFont="1" applyFill="1" applyBorder="1" applyAlignment="1">
      <alignment horizontal="center" vertical="center"/>
    </xf>
    <xf numFmtId="0" fontId="77" fillId="0" borderId="23" xfId="0" applyFont="1" applyBorder="1" applyAlignment="1">
      <alignment horizontal="center" vertical="center"/>
    </xf>
    <xf numFmtId="0" fontId="76" fillId="0" borderId="23" xfId="0" applyFont="1" applyBorder="1" applyAlignment="1">
      <alignment horizontal="left" vertical="center"/>
    </xf>
    <xf numFmtId="0" fontId="75" fillId="0" borderId="107" xfId="0" applyFont="1" applyBorder="1" applyAlignment="1">
      <alignment horizontal="center" vertical="center"/>
    </xf>
    <xf numFmtId="0" fontId="75" fillId="36" borderId="107" xfId="0" applyFont="1" applyFill="1" applyBorder="1" applyAlignment="1">
      <alignment horizontal="left" vertical="center"/>
    </xf>
    <xf numFmtId="0" fontId="75" fillId="36" borderId="23" xfId="0" applyFont="1" applyFill="1" applyBorder="1" applyAlignment="1">
      <alignment horizontal="center" vertical="center"/>
    </xf>
    <xf numFmtId="0" fontId="54" fillId="0" borderId="0" xfId="2" applyFont="1" applyAlignment="1">
      <alignment horizontal="center"/>
    </xf>
    <xf numFmtId="0" fontId="75" fillId="36" borderId="23" xfId="0" applyFont="1" applyFill="1" applyBorder="1" applyAlignment="1">
      <alignment vertical="center"/>
    </xf>
    <xf numFmtId="166" fontId="76" fillId="36" borderId="23" xfId="0" applyNumberFormat="1" applyFont="1" applyFill="1" applyBorder="1" applyAlignment="1">
      <alignment vertical="center"/>
    </xf>
    <xf numFmtId="0" fontId="75" fillId="36" borderId="23" xfId="0" applyFont="1" applyFill="1" applyBorder="1" applyAlignment="1">
      <alignment horizontal="center"/>
    </xf>
    <xf numFmtId="0" fontId="75" fillId="36" borderId="23" xfId="0" applyFont="1" applyFill="1" applyBorder="1" applyAlignment="1">
      <alignment horizontal="left"/>
    </xf>
    <xf numFmtId="166" fontId="76" fillId="36" borderId="23" xfId="0" applyNumberFormat="1" applyFont="1" applyFill="1" applyBorder="1" applyAlignment="1">
      <alignment horizontal="center"/>
    </xf>
    <xf numFmtId="166" fontId="76" fillId="36" borderId="23" xfId="0" applyNumberFormat="1" applyFont="1" applyFill="1" applyBorder="1" applyAlignment="1">
      <alignment horizontal="left" vertical="center"/>
    </xf>
    <xf numFmtId="0" fontId="78" fillId="36" borderId="23" xfId="0" applyFont="1" applyFill="1" applyBorder="1" applyAlignment="1">
      <alignment vertical="center"/>
    </xf>
    <xf numFmtId="0" fontId="78" fillId="36" borderId="23" xfId="0" applyFont="1" applyFill="1" applyBorder="1" applyAlignment="1">
      <alignment horizontal="left" vertical="center"/>
    </xf>
    <xf numFmtId="166" fontId="79" fillId="36" borderId="23" xfId="0" applyNumberFormat="1" applyFont="1" applyFill="1" applyBorder="1" applyAlignment="1">
      <alignment vertical="center"/>
    </xf>
    <xf numFmtId="0" fontId="79" fillId="36" borderId="23" xfId="0" applyFont="1" applyFill="1" applyBorder="1" applyAlignment="1">
      <alignment horizontal="left" vertical="center"/>
    </xf>
    <xf numFmtId="166" fontId="79" fillId="36" borderId="23" xfId="0" applyNumberFormat="1" applyFont="1" applyFill="1" applyBorder="1" applyAlignment="1">
      <alignment horizontal="left" vertical="center"/>
    </xf>
    <xf numFmtId="166" fontId="76" fillId="0" borderId="23" xfId="0" applyNumberFormat="1" applyFont="1" applyBorder="1" applyAlignment="1">
      <alignment horizontal="left" vertical="center"/>
    </xf>
    <xf numFmtId="164" fontId="22" fillId="0" borderId="81" xfId="2" applyNumberFormat="1" applyFont="1" applyBorder="1" applyAlignment="1">
      <alignment horizontal="center" vertical="center"/>
    </xf>
    <xf numFmtId="0" fontId="78" fillId="36" borderId="36" xfId="0" applyFont="1" applyFill="1" applyBorder="1" applyAlignment="1">
      <alignment vertical="center"/>
    </xf>
    <xf numFmtId="166" fontId="76" fillId="0" borderId="36" xfId="0" applyNumberFormat="1" applyFont="1" applyBorder="1" applyAlignment="1">
      <alignment horizontal="left" vertical="center"/>
    </xf>
    <xf numFmtId="164" fontId="12" fillId="0" borderId="72" xfId="2" applyNumberFormat="1" applyFont="1" applyBorder="1" applyAlignment="1">
      <alignment horizontal="center" vertical="center"/>
    </xf>
    <xf numFmtId="164" fontId="12" fillId="0" borderId="120" xfId="2" applyNumberFormat="1" applyFont="1" applyBorder="1" applyAlignment="1">
      <alignment horizontal="center" vertical="center"/>
    </xf>
    <xf numFmtId="164" fontId="12" fillId="0" borderId="121" xfId="2" applyNumberFormat="1" applyFont="1" applyBorder="1" applyAlignment="1">
      <alignment horizontal="center" vertical="center"/>
    </xf>
    <xf numFmtId="164" fontId="12" fillId="9" borderId="121" xfId="2" applyNumberFormat="1" applyFont="1" applyFill="1" applyBorder="1" applyAlignment="1">
      <alignment horizontal="center" vertical="center"/>
    </xf>
    <xf numFmtId="164" fontId="12" fillId="0" borderId="122" xfId="2" applyNumberFormat="1" applyFont="1" applyBorder="1" applyAlignment="1">
      <alignment horizontal="center" vertical="center"/>
    </xf>
    <xf numFmtId="1" fontId="12" fillId="9" borderId="108" xfId="2" applyNumberFormat="1" applyFont="1" applyFill="1" applyBorder="1" applyAlignment="1">
      <alignment horizontal="center" vertical="center"/>
    </xf>
    <xf numFmtId="1" fontId="12" fillId="9" borderId="85" xfId="2" applyNumberFormat="1" applyFont="1" applyFill="1" applyBorder="1" applyAlignment="1">
      <alignment horizontal="center" vertical="center"/>
    </xf>
    <xf numFmtId="164" fontId="12" fillId="0" borderId="97" xfId="2" applyNumberFormat="1" applyFont="1" applyBorder="1" applyAlignment="1">
      <alignment horizontal="center" vertical="center"/>
    </xf>
    <xf numFmtId="1" fontId="12" fillId="9" borderId="87" xfId="2" applyNumberFormat="1" applyFont="1" applyFill="1" applyBorder="1" applyAlignment="1">
      <alignment horizontal="center" vertical="center"/>
    </xf>
    <xf numFmtId="1" fontId="12" fillId="9" borderId="35" xfId="2" applyNumberFormat="1" applyFont="1" applyFill="1" applyBorder="1" applyAlignment="1">
      <alignment horizontal="center" vertical="center"/>
    </xf>
    <xf numFmtId="1" fontId="12" fillId="9" borderId="37" xfId="2" applyNumberFormat="1" applyFont="1" applyFill="1" applyBorder="1" applyAlignment="1">
      <alignment horizontal="center" vertical="center"/>
    </xf>
    <xf numFmtId="164" fontId="12" fillId="0" borderId="23" xfId="2" applyNumberFormat="1" applyFont="1" applyBorder="1" applyAlignment="1">
      <alignment horizontal="center" vertical="center"/>
    </xf>
    <xf numFmtId="164" fontId="22" fillId="0" borderId="23" xfId="2" applyNumberFormat="1" applyFont="1" applyBorder="1" applyAlignment="1">
      <alignment horizontal="center" vertical="center"/>
    </xf>
    <xf numFmtId="0" fontId="75" fillId="36" borderId="23" xfId="51" applyFont="1" applyFill="1" applyBorder="1" applyAlignment="1">
      <alignment horizontal="center" vertical="center"/>
    </xf>
    <xf numFmtId="0" fontId="75" fillId="36" borderId="23" xfId="51" applyFont="1" applyFill="1" applyBorder="1" applyAlignment="1">
      <alignment horizontal="left" vertical="center"/>
    </xf>
    <xf numFmtId="166" fontId="76" fillId="36" borderId="23" xfId="51" applyNumberFormat="1" applyFont="1" applyFill="1" applyBorder="1" applyAlignment="1">
      <alignment horizontal="center" vertical="center"/>
    </xf>
    <xf numFmtId="0" fontId="80" fillId="0" borderId="23" xfId="0" applyFont="1" applyBorder="1" applyAlignment="1">
      <alignment horizontal="left" vertical="center"/>
    </xf>
    <xf numFmtId="0" fontId="80" fillId="0" borderId="23" xfId="51" applyFont="1" applyBorder="1" applyAlignment="1">
      <alignment horizontal="center" vertical="center"/>
    </xf>
    <xf numFmtId="0" fontId="75" fillId="36" borderId="23" xfId="51" applyFont="1" applyFill="1" applyBorder="1" applyAlignment="1">
      <alignment vertical="center"/>
    </xf>
    <xf numFmtId="166" fontId="76" fillId="0" borderId="23" xfId="51" applyNumberFormat="1" applyFont="1" applyBorder="1" applyAlignment="1">
      <alignment horizontal="center" vertical="center"/>
    </xf>
    <xf numFmtId="0" fontId="75" fillId="0" borderId="23" xfId="120" applyFont="1" applyBorder="1" applyAlignment="1">
      <alignment horizontal="center" vertical="center"/>
    </xf>
    <xf numFmtId="0" fontId="75" fillId="0" borderId="23" xfId="120" applyFont="1" applyBorder="1" applyAlignment="1">
      <alignment vertical="center"/>
    </xf>
    <xf numFmtId="0" fontId="75" fillId="0" borderId="23" xfId="51" applyFont="1" applyBorder="1" applyAlignment="1">
      <alignment horizontal="center" vertical="center"/>
    </xf>
    <xf numFmtId="0" fontId="75" fillId="0" borderId="23" xfId="51" applyFont="1" applyBorder="1" applyAlignment="1">
      <alignment horizontal="left" vertical="center"/>
    </xf>
    <xf numFmtId="0" fontId="80" fillId="0" borderId="23" xfId="51" applyFont="1" applyBorder="1" applyAlignment="1">
      <alignment horizontal="left" vertical="center"/>
    </xf>
    <xf numFmtId="167" fontId="17" fillId="38" borderId="46" xfId="0" applyNumberFormat="1" applyFont="1" applyFill="1" applyBorder="1" applyAlignment="1" applyProtection="1">
      <alignment horizontal="center" vertical="center" wrapText="1"/>
      <protection locked="0"/>
    </xf>
    <xf numFmtId="167" fontId="17" fillId="38" borderId="23" xfId="0" applyNumberFormat="1" applyFont="1" applyFill="1" applyBorder="1" applyAlignment="1" applyProtection="1">
      <alignment horizontal="center" vertical="center" wrapText="1"/>
      <protection locked="0"/>
    </xf>
    <xf numFmtId="165" fontId="17" fillId="38" borderId="23" xfId="0" applyNumberFormat="1" applyFont="1" applyFill="1" applyBorder="1" applyAlignment="1" applyProtection="1">
      <alignment horizontal="center" vertical="center" wrapText="1"/>
      <protection locked="0"/>
    </xf>
    <xf numFmtId="0" fontId="17" fillId="0" borderId="23" xfId="0" applyFont="1" applyBorder="1" applyAlignment="1" applyProtection="1">
      <alignment horizontal="center" vertical="center"/>
      <protection locked="0"/>
    </xf>
    <xf numFmtId="1" fontId="17" fillId="38" borderId="23" xfId="0" applyNumberFormat="1" applyFont="1" applyFill="1" applyBorder="1" applyAlignment="1" applyProtection="1">
      <alignment horizontal="center" vertical="center"/>
      <protection locked="0"/>
    </xf>
    <xf numFmtId="0" fontId="17" fillId="38" borderId="23" xfId="0" applyFont="1" applyFill="1" applyBorder="1" applyAlignment="1" applyProtection="1">
      <alignment horizontal="center" vertical="center"/>
      <protection locked="0"/>
    </xf>
    <xf numFmtId="0" fontId="25" fillId="0" borderId="0" xfId="0" applyFont="1" applyAlignment="1" applyProtection="1">
      <alignment vertical="top"/>
      <protection locked="0"/>
    </xf>
    <xf numFmtId="0" fontId="81" fillId="0" borderId="0" xfId="0" applyFont="1" applyAlignment="1" applyProtection="1">
      <alignment horizontal="center" vertical="center"/>
      <protection locked="0"/>
    </xf>
    <xf numFmtId="0" fontId="17" fillId="0" borderId="0" xfId="0" applyFont="1" applyAlignment="1">
      <alignment vertical="center"/>
    </xf>
    <xf numFmtId="0" fontId="54" fillId="0" borderId="0" xfId="0" applyFont="1" applyAlignment="1" applyProtection="1">
      <alignment vertical="center"/>
      <protection locked="0"/>
    </xf>
    <xf numFmtId="0" fontId="82" fillId="0" borderId="0" xfId="0" applyFont="1" applyAlignment="1" applyProtection="1">
      <alignment vertical="top"/>
      <protection locked="0"/>
    </xf>
    <xf numFmtId="0" fontId="58" fillId="0" borderId="0" xfId="0" applyFont="1" applyAlignment="1" applyProtection="1">
      <alignment horizontal="center" vertical="top"/>
      <protection locked="0"/>
    </xf>
    <xf numFmtId="0" fontId="54" fillId="38" borderId="23" xfId="0" applyFont="1" applyFill="1" applyBorder="1" applyAlignment="1">
      <alignment horizontal="center" vertical="center" wrapText="1"/>
    </xf>
    <xf numFmtId="167" fontId="54" fillId="38" borderId="23" xfId="0" applyNumberFormat="1" applyFont="1" applyFill="1" applyBorder="1" applyAlignment="1" applyProtection="1">
      <alignment horizontal="center" vertical="center" wrapText="1"/>
      <protection locked="0"/>
    </xf>
    <xf numFmtId="0" fontId="58" fillId="0" borderId="0" xfId="0" applyFont="1" applyAlignment="1" applyProtection="1">
      <alignment vertical="top"/>
      <protection locked="0"/>
    </xf>
    <xf numFmtId="0" fontId="12" fillId="0" borderId="23" xfId="2" applyFont="1" applyBorder="1" applyAlignment="1">
      <alignment horizontal="center" vertical="center"/>
    </xf>
    <xf numFmtId="0" fontId="19" fillId="0" borderId="23" xfId="0" applyFont="1" applyBorder="1" applyAlignment="1">
      <alignment horizontal="center" vertical="center" wrapText="1"/>
    </xf>
    <xf numFmtId="0" fontId="54" fillId="0" borderId="23" xfId="0" applyFont="1" applyBorder="1" applyAlignment="1" applyProtection="1">
      <alignment horizontal="center" vertical="center"/>
      <protection locked="0"/>
    </xf>
    <xf numFmtId="17" fontId="54" fillId="0" borderId="23" xfId="0" applyNumberFormat="1" applyFont="1" applyBorder="1" applyAlignment="1" applyProtection="1">
      <alignment horizontal="center" vertical="center"/>
      <protection locked="0"/>
    </xf>
    <xf numFmtId="1" fontId="54" fillId="0" borderId="23" xfId="0" applyNumberFormat="1" applyFont="1" applyBorder="1" applyAlignment="1">
      <alignment horizontal="center" vertical="center"/>
    </xf>
    <xf numFmtId="1" fontId="12" fillId="0" borderId="23" xfId="2" applyNumberFormat="1" applyFont="1" applyBorder="1" applyAlignment="1">
      <alignment horizontal="center" vertical="center"/>
    </xf>
    <xf numFmtId="1" fontId="54" fillId="38" borderId="23" xfId="0" applyNumberFormat="1" applyFont="1" applyFill="1" applyBorder="1" applyAlignment="1" applyProtection="1">
      <alignment horizontal="center" vertical="center"/>
      <protection locked="0"/>
    </xf>
    <xf numFmtId="165" fontId="12" fillId="0" borderId="23" xfId="2" applyNumberFormat="1" applyFont="1" applyBorder="1" applyAlignment="1">
      <alignment horizontal="center" vertical="center"/>
    </xf>
    <xf numFmtId="0" fontId="58" fillId="0" borderId="0" xfId="0" applyFont="1" applyAlignment="1" applyProtection="1">
      <alignment horizontal="left" vertical="top"/>
      <protection locked="0"/>
    </xf>
    <xf numFmtId="1" fontId="54" fillId="0" borderId="23" xfId="0" applyNumberFormat="1" applyFont="1" applyBorder="1" applyAlignment="1" applyProtection="1">
      <alignment horizontal="center" vertical="center"/>
      <protection locked="0"/>
    </xf>
    <xf numFmtId="16" fontId="54" fillId="0" borderId="23" xfId="0" applyNumberFormat="1" applyFont="1" applyBorder="1" applyAlignment="1" applyProtection="1">
      <alignment horizontal="center" vertical="center"/>
      <protection locked="0"/>
    </xf>
    <xf numFmtId="166" fontId="76" fillId="0" borderId="23" xfId="0" applyNumberFormat="1" applyFont="1" applyBorder="1" applyAlignment="1">
      <alignment horizontal="center" vertical="center"/>
    </xf>
    <xf numFmtId="1" fontId="12" fillId="9" borderId="36" xfId="2" applyNumberFormat="1" applyFont="1" applyFill="1" applyBorder="1" applyAlignment="1">
      <alignment horizontal="center" vertical="center"/>
    </xf>
    <xf numFmtId="0" fontId="83" fillId="36" borderId="23" xfId="0" applyFont="1" applyFill="1" applyBorder="1" applyAlignment="1">
      <alignment horizontal="left" vertical="center"/>
    </xf>
    <xf numFmtId="0" fontId="4" fillId="0" borderId="0" xfId="2" applyFont="1" applyAlignment="1">
      <alignment horizontal="center" vertical="center"/>
    </xf>
    <xf numFmtId="164" fontId="12" fillId="0" borderId="123" xfId="2" applyNumberFormat="1" applyFont="1" applyBorder="1" applyAlignment="1">
      <alignment horizontal="center" vertical="center"/>
    </xf>
    <xf numFmtId="164" fontId="12" fillId="0" borderId="124" xfId="2" applyNumberFormat="1" applyFont="1" applyBorder="1" applyAlignment="1">
      <alignment horizontal="center" vertical="center"/>
    </xf>
    <xf numFmtId="164" fontId="12" fillId="0" borderId="125" xfId="2" applyNumberFormat="1" applyFont="1" applyBorder="1" applyAlignment="1">
      <alignment horizontal="center" vertical="center"/>
    </xf>
    <xf numFmtId="164" fontId="12" fillId="0" borderId="0" xfId="2" applyNumberFormat="1" applyFont="1" applyAlignment="1">
      <alignment horizontal="center" vertical="center"/>
    </xf>
    <xf numFmtId="1" fontId="12" fillId="0" borderId="0" xfId="2" applyNumberFormat="1" applyFont="1" applyAlignment="1">
      <alignment horizontal="center" vertical="center"/>
    </xf>
    <xf numFmtId="0" fontId="9" fillId="9" borderId="35" xfId="2" applyFont="1" applyFill="1" applyBorder="1" applyAlignment="1">
      <alignment horizontal="center" vertical="center"/>
    </xf>
    <xf numFmtId="0" fontId="9" fillId="9" borderId="36" xfId="2" applyFont="1" applyFill="1" applyBorder="1" applyAlignment="1">
      <alignment horizontal="center" vertical="center"/>
    </xf>
    <xf numFmtId="0" fontId="9" fillId="9" borderId="72" xfId="2" applyFont="1" applyFill="1" applyBorder="1" applyAlignment="1">
      <alignment horizontal="center" vertical="center"/>
    </xf>
    <xf numFmtId="0" fontId="9" fillId="9" borderId="126" xfId="2" applyFont="1" applyFill="1" applyBorder="1" applyAlignment="1">
      <alignment horizontal="center" vertical="center"/>
    </xf>
    <xf numFmtId="0" fontId="9" fillId="9" borderId="39" xfId="2" applyFont="1" applyFill="1" applyBorder="1" applyAlignment="1">
      <alignment horizontal="center" vertical="center"/>
    </xf>
    <xf numFmtId="0" fontId="9" fillId="9" borderId="41" xfId="2" applyFont="1" applyFill="1" applyBorder="1" applyAlignment="1">
      <alignment horizontal="center" vertical="center"/>
    </xf>
    <xf numFmtId="0" fontId="9" fillId="9" borderId="37" xfId="2" applyFont="1" applyFill="1" applyBorder="1" applyAlignment="1">
      <alignment horizontal="center" vertical="center"/>
    </xf>
    <xf numFmtId="164" fontId="9" fillId="0" borderId="23" xfId="2" applyNumberFormat="1" applyFont="1" applyBorder="1" applyAlignment="1">
      <alignment horizontal="center" vertical="center"/>
    </xf>
    <xf numFmtId="0" fontId="53" fillId="10" borderId="82" xfId="59" applyFont="1" applyFill="1" applyBorder="1" applyAlignment="1">
      <alignment horizontal="center" vertical="center"/>
    </xf>
    <xf numFmtId="0" fontId="17" fillId="10" borderId="64" xfId="137" applyFont="1" applyFill="1" applyBorder="1" applyAlignment="1">
      <alignment horizontal="center" vertical="center"/>
    </xf>
    <xf numFmtId="0" fontId="17" fillId="10" borderId="66" xfId="137" applyFont="1" applyFill="1" applyBorder="1" applyAlignment="1">
      <alignment horizontal="center" vertical="center"/>
    </xf>
    <xf numFmtId="1" fontId="65" fillId="10" borderId="67" xfId="137" applyNumberFormat="1" applyFont="1" applyFill="1" applyBorder="1" applyAlignment="1">
      <alignment horizontal="center" vertical="center"/>
    </xf>
    <xf numFmtId="1" fontId="2" fillId="10" borderId="48" xfId="59" applyNumberFormat="1" applyFont="1" applyFill="1" applyBorder="1" applyAlignment="1">
      <alignment horizontal="center" vertical="center"/>
    </xf>
    <xf numFmtId="1" fontId="2" fillId="10" borderId="67" xfId="59" applyNumberFormat="1" applyFont="1" applyFill="1" applyBorder="1" applyAlignment="1">
      <alignment horizontal="center" vertical="center"/>
    </xf>
    <xf numFmtId="0" fontId="17" fillId="10" borderId="23" xfId="137" applyFont="1" applyFill="1" applyBorder="1" applyAlignment="1">
      <alignment horizontal="center" vertical="center"/>
    </xf>
    <xf numFmtId="0" fontId="53" fillId="10" borderId="35" xfId="59" applyFont="1" applyFill="1" applyBorder="1" applyAlignment="1">
      <alignment horizontal="center" vertical="center"/>
    </xf>
    <xf numFmtId="0" fontId="53" fillId="10" borderId="22" xfId="59" applyFont="1" applyFill="1" applyBorder="1" applyAlignment="1">
      <alignment horizontal="center" vertical="center"/>
    </xf>
    <xf numFmtId="0" fontId="53" fillId="10" borderId="9" xfId="59" applyFont="1" applyFill="1" applyBorder="1" applyAlignment="1">
      <alignment horizontal="center" vertical="center"/>
    </xf>
    <xf numFmtId="0" fontId="54" fillId="0" borderId="0" xfId="59" applyFont="1" applyAlignment="1">
      <alignment horizontal="center" vertical="center"/>
    </xf>
    <xf numFmtId="0" fontId="12" fillId="9" borderId="38" xfId="2" applyFont="1" applyFill="1" applyBorder="1" applyAlignment="1">
      <alignment horizontal="center" vertical="center"/>
    </xf>
    <xf numFmtId="0" fontId="12" fillId="9" borderId="39" xfId="2" applyFont="1" applyFill="1" applyBorder="1" applyAlignment="1">
      <alignment horizontal="center" vertical="center"/>
    </xf>
    <xf numFmtId="0" fontId="12" fillId="9" borderId="121" xfId="2" applyFont="1" applyFill="1" applyBorder="1" applyAlignment="1">
      <alignment horizontal="center" vertical="center"/>
    </xf>
    <xf numFmtId="0" fontId="12" fillId="9" borderId="122" xfId="2" applyFont="1" applyFill="1" applyBorder="1" applyAlignment="1">
      <alignment horizontal="center" vertical="center"/>
    </xf>
    <xf numFmtId="0" fontId="12" fillId="9" borderId="93" xfId="2" applyFont="1" applyFill="1" applyBorder="1" applyAlignment="1">
      <alignment horizontal="center" vertical="center"/>
    </xf>
    <xf numFmtId="0" fontId="54" fillId="0" borderId="39" xfId="2" applyFont="1" applyBorder="1" applyAlignment="1">
      <alignment horizontal="center"/>
    </xf>
    <xf numFmtId="0" fontId="3" fillId="0" borderId="23" xfId="2" applyBorder="1"/>
    <xf numFmtId="0" fontId="6" fillId="0" borderId="23" xfId="2" applyFont="1" applyBorder="1"/>
    <xf numFmtId="0" fontId="0" fillId="0" borderId="24" xfId="0" applyBorder="1" applyAlignment="1">
      <alignment horizontal="center"/>
    </xf>
    <xf numFmtId="0" fontId="9" fillId="0" borderId="7" xfId="2" applyFont="1" applyBorder="1" applyAlignment="1">
      <alignment vertical="center"/>
    </xf>
    <xf numFmtId="0" fontId="17" fillId="10" borderId="72" xfId="137" applyFont="1" applyFill="1" applyBorder="1" applyAlignment="1">
      <alignment horizontal="center" vertical="center"/>
    </xf>
    <xf numFmtId="0" fontId="84" fillId="0" borderId="23" xfId="2" applyFont="1" applyBorder="1" applyAlignment="1">
      <alignment horizontal="center" vertical="center"/>
    </xf>
    <xf numFmtId="1" fontId="85" fillId="0" borderId="23" xfId="137" applyNumberFormat="1" applyFont="1" applyBorder="1" applyAlignment="1">
      <alignment horizontal="center" vertical="center"/>
    </xf>
    <xf numFmtId="1" fontId="85" fillId="0" borderId="24" xfId="137" applyNumberFormat="1" applyFont="1" applyBorder="1" applyAlignment="1">
      <alignment horizontal="center" vertical="center"/>
    </xf>
    <xf numFmtId="1" fontId="71" fillId="0" borderId="23" xfId="59" applyNumberFormat="1" applyFont="1" applyBorder="1" applyAlignment="1">
      <alignment horizontal="center" vertical="center"/>
    </xf>
    <xf numFmtId="1" fontId="71" fillId="0" borderId="46" xfId="59" applyNumberFormat="1" applyFont="1" applyBorder="1" applyAlignment="1">
      <alignment horizontal="center" vertical="center"/>
    </xf>
    <xf numFmtId="0" fontId="68" fillId="10" borderId="66" xfId="137" applyFont="1" applyFill="1" applyBorder="1" applyAlignment="1">
      <alignment horizontal="center" vertical="center"/>
    </xf>
    <xf numFmtId="1" fontId="84" fillId="0" borderId="23" xfId="2" applyNumberFormat="1" applyFont="1" applyBorder="1" applyAlignment="1">
      <alignment horizontal="center" vertical="center"/>
    </xf>
    <xf numFmtId="164" fontId="84" fillId="0" borderId="23" xfId="2" applyNumberFormat="1" applyFont="1" applyBorder="1" applyAlignment="1">
      <alignment horizontal="center" vertical="center"/>
    </xf>
    <xf numFmtId="1" fontId="84" fillId="9" borderId="23" xfId="2" applyNumberFormat="1" applyFont="1" applyFill="1" applyBorder="1" applyAlignment="1">
      <alignment horizontal="center" vertical="center"/>
    </xf>
    <xf numFmtId="1" fontId="85" fillId="10" borderId="23" xfId="137" applyNumberFormat="1" applyFont="1" applyFill="1" applyBorder="1" applyAlignment="1">
      <alignment horizontal="center" vertical="center"/>
    </xf>
    <xf numFmtId="1" fontId="85" fillId="10" borderId="24" xfId="137" applyNumberFormat="1" applyFont="1" applyFill="1" applyBorder="1" applyAlignment="1">
      <alignment horizontal="center" vertical="center"/>
    </xf>
    <xf numFmtId="1" fontId="71" fillId="10" borderId="23" xfId="59" applyNumberFormat="1" applyFont="1" applyFill="1" applyBorder="1" applyAlignment="1">
      <alignment horizontal="center" vertical="center"/>
    </xf>
    <xf numFmtId="1" fontId="71" fillId="10" borderId="46" xfId="59" applyNumberFormat="1" applyFont="1" applyFill="1" applyBorder="1" applyAlignment="1">
      <alignment horizontal="center" vertical="center"/>
    </xf>
    <xf numFmtId="1" fontId="68" fillId="10" borderId="66" xfId="137" applyNumberFormat="1" applyFont="1" applyFill="1" applyBorder="1" applyAlignment="1">
      <alignment horizontal="center" vertical="center"/>
    </xf>
    <xf numFmtId="1" fontId="68" fillId="10" borderId="85" xfId="137" applyNumberFormat="1" applyFont="1" applyFill="1" applyBorder="1" applyAlignment="1">
      <alignment horizontal="center" vertical="center"/>
    </xf>
    <xf numFmtId="1" fontId="84" fillId="9" borderId="49" xfId="2" applyNumberFormat="1" applyFont="1" applyFill="1" applyBorder="1" applyAlignment="1">
      <alignment horizontal="center" vertical="center"/>
    </xf>
    <xf numFmtId="0" fontId="68" fillId="10" borderId="86" xfId="137" applyFont="1" applyFill="1" applyBorder="1" applyAlignment="1">
      <alignment horizontal="center" vertical="center"/>
    </xf>
    <xf numFmtId="1" fontId="68" fillId="10" borderId="101" xfId="137" applyNumberFormat="1" applyFont="1" applyFill="1" applyBorder="1" applyAlignment="1">
      <alignment horizontal="center" vertical="center"/>
    </xf>
    <xf numFmtId="1" fontId="85" fillId="10" borderId="72" xfId="137" applyNumberFormat="1" applyFont="1" applyFill="1" applyBorder="1" applyAlignment="1">
      <alignment horizontal="center" vertical="center"/>
    </xf>
    <xf numFmtId="1" fontId="85" fillId="10" borderId="73" xfId="137" applyNumberFormat="1" applyFont="1" applyFill="1" applyBorder="1" applyAlignment="1">
      <alignment horizontal="center" vertical="center"/>
    </xf>
    <xf numFmtId="0" fontId="17" fillId="10" borderId="36" xfId="137" applyFont="1" applyFill="1" applyBorder="1" applyAlignment="1">
      <alignment horizontal="center" vertical="center"/>
    </xf>
    <xf numFmtId="0" fontId="17" fillId="10" borderId="37" xfId="137" applyFont="1" applyFill="1" applyBorder="1" applyAlignment="1">
      <alignment horizontal="center" vertical="center"/>
    </xf>
    <xf numFmtId="0" fontId="69" fillId="10" borderId="35" xfId="137" applyFont="1" applyFill="1" applyBorder="1" applyAlignment="1">
      <alignment horizontal="center" vertical="center"/>
    </xf>
    <xf numFmtId="0" fontId="69" fillId="10" borderId="36" xfId="137" applyFont="1" applyFill="1" applyBorder="1" applyAlignment="1">
      <alignment horizontal="center" vertical="center"/>
    </xf>
    <xf numFmtId="0" fontId="69" fillId="10" borderId="72" xfId="137" applyFont="1" applyFill="1" applyBorder="1" applyAlignment="1">
      <alignment horizontal="center" vertical="center"/>
    </xf>
    <xf numFmtId="0" fontId="12" fillId="0" borderId="22" xfId="2" applyFont="1" applyBorder="1" applyAlignment="1">
      <alignment horizontal="center" vertical="center"/>
    </xf>
    <xf numFmtId="0" fontId="17" fillId="10" borderId="123" xfId="137" applyFont="1" applyFill="1" applyBorder="1" applyAlignment="1">
      <alignment horizontal="center" vertical="center"/>
    </xf>
    <xf numFmtId="0" fontId="17" fillId="10" borderId="48" xfId="137" applyFont="1" applyFill="1" applyBorder="1" applyAlignment="1">
      <alignment horizontal="center" vertical="center"/>
    </xf>
    <xf numFmtId="1" fontId="17" fillId="10" borderId="46" xfId="137" applyNumberFormat="1" applyFont="1" applyFill="1" applyBorder="1" applyAlignment="1">
      <alignment horizontal="center" vertical="center"/>
    </xf>
    <xf numFmtId="1" fontId="17" fillId="10" borderId="108" xfId="137" applyNumberFormat="1" applyFont="1" applyFill="1" applyBorder="1" applyAlignment="1">
      <alignment horizontal="center" vertical="center"/>
    </xf>
    <xf numFmtId="0" fontId="17" fillId="10" borderId="117" xfId="137" applyFont="1" applyFill="1" applyBorder="1" applyAlignment="1">
      <alignment horizontal="center" vertical="center"/>
    </xf>
    <xf numFmtId="1" fontId="56" fillId="10" borderId="72" xfId="137" applyNumberFormat="1" applyFont="1" applyFill="1" applyBorder="1" applyAlignment="1">
      <alignment horizontal="center" vertical="center"/>
    </xf>
    <xf numFmtId="1" fontId="19" fillId="39" borderId="23" xfId="59" applyNumberFormat="1" applyFont="1" applyFill="1" applyBorder="1" applyAlignment="1">
      <alignment horizontal="center" vertical="center"/>
    </xf>
    <xf numFmtId="0" fontId="19" fillId="39" borderId="23" xfId="59" applyFont="1" applyFill="1" applyBorder="1" applyAlignment="1">
      <alignment horizontal="center" vertical="center"/>
    </xf>
    <xf numFmtId="0" fontId="17" fillId="10" borderId="86" xfId="137" applyFont="1" applyFill="1" applyBorder="1" applyAlignment="1">
      <alignment horizontal="center" vertical="center"/>
    </xf>
    <xf numFmtId="0" fontId="60" fillId="10" borderId="0" xfId="137" applyFont="1" applyFill="1" applyAlignment="1">
      <alignment horizontal="center" vertical="center"/>
    </xf>
    <xf numFmtId="1" fontId="53" fillId="0" borderId="0" xfId="59" applyNumberFormat="1" applyFont="1" applyAlignment="1">
      <alignment horizontal="center" vertical="center"/>
    </xf>
    <xf numFmtId="1" fontId="55" fillId="10" borderId="0" xfId="137" applyNumberFormat="1" applyFont="1" applyFill="1" applyAlignment="1">
      <alignment horizontal="center" vertical="center"/>
    </xf>
    <xf numFmtId="1" fontId="53" fillId="10" borderId="0" xfId="59" applyNumberFormat="1" applyFont="1" applyFill="1" applyAlignment="1">
      <alignment horizontal="center" vertical="center"/>
    </xf>
    <xf numFmtId="1" fontId="66" fillId="10" borderId="0" xfId="59" applyNumberFormat="1" applyFont="1" applyFill="1" applyAlignment="1">
      <alignment horizontal="center" vertical="center"/>
    </xf>
    <xf numFmtId="0" fontId="3" fillId="0" borderId="0" xfId="2"/>
    <xf numFmtId="0" fontId="12" fillId="9" borderId="83" xfId="2" applyFont="1" applyFill="1" applyBorder="1" applyAlignment="1">
      <alignment horizontal="center" vertical="center" wrapText="1"/>
    </xf>
    <xf numFmtId="0" fontId="12" fillId="9" borderId="124" xfId="2" applyFont="1" applyFill="1" applyBorder="1" applyAlignment="1">
      <alignment horizontal="center" vertical="center" wrapText="1"/>
    </xf>
    <xf numFmtId="0" fontId="12" fillId="9" borderId="118" xfId="2" applyFont="1" applyFill="1" applyBorder="1" applyAlignment="1">
      <alignment horizontal="center" vertical="center" wrapText="1"/>
    </xf>
    <xf numFmtId="0" fontId="12" fillId="9" borderId="88" xfId="2" applyFont="1" applyFill="1" applyBorder="1" applyAlignment="1">
      <alignment horizontal="center" vertical="center" wrapText="1"/>
    </xf>
    <xf numFmtId="0" fontId="12" fillId="9" borderId="89" xfId="2" applyFont="1" applyFill="1" applyBorder="1" applyAlignment="1">
      <alignment horizontal="center" vertical="center" wrapText="1"/>
    </xf>
    <xf numFmtId="0" fontId="12" fillId="9" borderId="111" xfId="2" applyFont="1" applyFill="1" applyBorder="1" applyAlignment="1">
      <alignment horizontal="center" vertical="center" wrapText="1"/>
    </xf>
    <xf numFmtId="0" fontId="9" fillId="0" borderId="0" xfId="2" applyFont="1" applyAlignment="1">
      <alignment horizontal="center" vertical="center"/>
    </xf>
    <xf numFmtId="0" fontId="9" fillId="0" borderId="54" xfId="2" applyFont="1" applyBorder="1" applyAlignment="1">
      <alignment horizontal="center" vertical="center"/>
    </xf>
    <xf numFmtId="0" fontId="18" fillId="0" borderId="59" xfId="2" applyFont="1" applyBorder="1" applyAlignment="1">
      <alignment vertical="center"/>
    </xf>
    <xf numFmtId="0" fontId="9" fillId="0" borderId="52" xfId="2" applyFont="1" applyBorder="1" applyAlignment="1">
      <alignment horizontal="center" vertical="center"/>
    </xf>
    <xf numFmtId="0" fontId="18" fillId="0" borderId="58" xfId="2" applyFont="1" applyBorder="1" applyAlignment="1">
      <alignment vertical="center"/>
    </xf>
    <xf numFmtId="0" fontId="18" fillId="0" borderId="55" xfId="2" applyFont="1" applyBorder="1" applyAlignment="1">
      <alignment vertical="center"/>
    </xf>
    <xf numFmtId="0" fontId="9" fillId="9" borderId="60" xfId="2" applyFont="1" applyFill="1" applyBorder="1" applyAlignment="1">
      <alignment horizontal="center" vertical="center"/>
    </xf>
    <xf numFmtId="0" fontId="18" fillId="0" borderId="61" xfId="2" applyFont="1" applyBorder="1" applyAlignment="1">
      <alignment vertical="center"/>
    </xf>
    <xf numFmtId="0" fontId="9" fillId="0" borderId="60" xfId="2" applyFont="1" applyBorder="1" applyAlignment="1">
      <alignment horizontal="center" vertical="center"/>
    </xf>
    <xf numFmtId="0" fontId="18" fillId="0" borderId="30" xfId="2" applyFont="1" applyBorder="1" applyAlignment="1">
      <alignment vertical="center"/>
    </xf>
    <xf numFmtId="0" fontId="19" fillId="0" borderId="0" xfId="2" applyFont="1" applyAlignment="1">
      <alignment horizontal="center" vertical="center"/>
    </xf>
    <xf numFmtId="0" fontId="12" fillId="9" borderId="16" xfId="2" applyFont="1" applyFill="1" applyBorder="1" applyAlignment="1">
      <alignment horizontal="center" vertical="center" wrapText="1"/>
    </xf>
    <xf numFmtId="0" fontId="15" fillId="0" borderId="29" xfId="2" applyFont="1" applyBorder="1"/>
    <xf numFmtId="0" fontId="13" fillId="9" borderId="21" xfId="2" applyFont="1" applyFill="1" applyBorder="1" applyAlignment="1">
      <alignment horizontal="center" vertical="center"/>
    </xf>
    <xf numFmtId="0" fontId="16" fillId="0" borderId="34" xfId="2" applyFont="1" applyBorder="1"/>
    <xf numFmtId="0" fontId="13" fillId="9" borderId="16" xfId="2" applyFont="1" applyFill="1" applyBorder="1" applyAlignment="1">
      <alignment horizontal="center" vertical="center"/>
    </xf>
    <xf numFmtId="0" fontId="16" fillId="0" borderId="29" xfId="2" applyFont="1" applyBorder="1"/>
    <xf numFmtId="0" fontId="9" fillId="9" borderId="52" xfId="2" applyFont="1" applyFill="1" applyBorder="1" applyAlignment="1">
      <alignment horizontal="center" vertical="center"/>
    </xf>
    <xf numFmtId="0" fontId="18" fillId="0" borderId="17" xfId="2" applyFont="1" applyBorder="1" applyAlignment="1">
      <alignment vertical="center"/>
    </xf>
    <xf numFmtId="0" fontId="10" fillId="0" borderId="0" xfId="2" applyFont="1"/>
    <xf numFmtId="0" fontId="4" fillId="0" borderId="0" xfId="2" applyFont="1" applyAlignment="1">
      <alignment horizontal="center" vertical="center"/>
    </xf>
    <xf numFmtId="0" fontId="9" fillId="0" borderId="6" xfId="2" applyFont="1" applyBorder="1" applyAlignment="1">
      <alignment horizontal="center" vertical="center"/>
    </xf>
    <xf numFmtId="0" fontId="9" fillId="0" borderId="7" xfId="2" applyFont="1" applyBorder="1" applyAlignment="1">
      <alignment horizontal="center" vertical="center"/>
    </xf>
    <xf numFmtId="0" fontId="9" fillId="0" borderId="8" xfId="2" applyFont="1" applyBorder="1" applyAlignment="1">
      <alignment horizontal="center" vertical="center"/>
    </xf>
    <xf numFmtId="0" fontId="12" fillId="9" borderId="14" xfId="2" applyFont="1" applyFill="1" applyBorder="1" applyAlignment="1">
      <alignment horizontal="center" vertical="center" wrapText="1"/>
    </xf>
    <xf numFmtId="0" fontId="15" fillId="0" borderId="27" xfId="2" applyFont="1" applyBorder="1"/>
    <xf numFmtId="0" fontId="12" fillId="10" borderId="15" xfId="2" applyFont="1" applyFill="1" applyBorder="1" applyAlignment="1">
      <alignment horizontal="center" vertical="center"/>
    </xf>
    <xf numFmtId="0" fontId="15" fillId="10" borderId="28" xfId="2" applyFont="1" applyFill="1" applyBorder="1" applyAlignment="1">
      <alignment horizontal="center"/>
    </xf>
    <xf numFmtId="0" fontId="12" fillId="9" borderId="15" xfId="2" applyFont="1" applyFill="1" applyBorder="1" applyAlignment="1">
      <alignment horizontal="center" vertical="center"/>
    </xf>
    <xf numFmtId="0" fontId="15" fillId="0" borderId="28" xfId="2" applyFont="1" applyBorder="1" applyAlignment="1">
      <alignment horizontal="center"/>
    </xf>
    <xf numFmtId="0" fontId="15" fillId="0" borderId="28" xfId="2" applyFont="1" applyBorder="1"/>
    <xf numFmtId="0" fontId="12" fillId="9" borderId="15" xfId="2" applyFont="1" applyFill="1" applyBorder="1" applyAlignment="1">
      <alignment horizontal="center" vertical="center" wrapText="1"/>
    </xf>
    <xf numFmtId="0" fontId="12" fillId="9" borderId="9" xfId="2" applyFont="1" applyFill="1" applyBorder="1" applyAlignment="1">
      <alignment horizontal="center" vertical="center" wrapText="1"/>
    </xf>
    <xf numFmtId="0" fontId="15" fillId="0" borderId="10" xfId="2" applyFont="1" applyBorder="1"/>
    <xf numFmtId="0" fontId="15" fillId="0" borderId="11" xfId="2" applyFont="1" applyBorder="1"/>
    <xf numFmtId="0" fontId="12" fillId="9" borderId="22" xfId="2" applyFont="1" applyFill="1" applyBorder="1" applyAlignment="1">
      <alignment horizontal="center" vertical="center" wrapText="1"/>
    </xf>
    <xf numFmtId="0" fontId="15" fillId="0" borderId="23" xfId="2" applyFont="1" applyBorder="1"/>
    <xf numFmtId="0" fontId="15" fillId="0" borderId="24" xfId="2" applyFont="1" applyBorder="1"/>
    <xf numFmtId="0" fontId="12" fillId="9" borderId="47" xfId="2" applyFont="1" applyFill="1" applyBorder="1" applyAlignment="1">
      <alignment horizontal="center" vertical="center" wrapText="1"/>
    </xf>
    <xf numFmtId="0" fontId="15" fillId="0" borderId="49" xfId="2" applyFont="1" applyBorder="1"/>
    <xf numFmtId="0" fontId="15" fillId="0" borderId="50" xfId="2" applyFont="1" applyBorder="1"/>
    <xf numFmtId="0" fontId="12" fillId="9" borderId="14" xfId="2" applyFont="1" applyFill="1" applyBorder="1" applyAlignment="1">
      <alignment horizontal="center" vertical="center"/>
    </xf>
    <xf numFmtId="0" fontId="12" fillId="9" borderId="16" xfId="2" applyFont="1" applyFill="1" applyBorder="1" applyAlignment="1">
      <alignment horizontal="center" vertical="center"/>
    </xf>
    <xf numFmtId="0" fontId="12" fillId="9" borderId="29" xfId="2" applyFont="1" applyFill="1" applyBorder="1" applyAlignment="1">
      <alignment horizontal="center" vertical="center"/>
    </xf>
    <xf numFmtId="0" fontId="9" fillId="0" borderId="23" xfId="2" applyFont="1" applyBorder="1" applyAlignment="1">
      <alignment horizontal="center" vertical="center"/>
    </xf>
    <xf numFmtId="0" fontId="12" fillId="9" borderId="121" xfId="2" applyFont="1" applyFill="1" applyBorder="1" applyAlignment="1">
      <alignment horizontal="center" vertical="center"/>
    </xf>
    <xf numFmtId="0" fontId="12" fillId="9" borderId="121" xfId="2" applyFont="1" applyFill="1" applyBorder="1" applyAlignment="1">
      <alignment horizontal="center" vertical="center" wrapText="1"/>
    </xf>
    <xf numFmtId="0" fontId="12" fillId="9" borderId="128" xfId="2" applyFont="1" applyFill="1" applyBorder="1" applyAlignment="1">
      <alignment horizontal="center" vertical="center" wrapText="1"/>
    </xf>
    <xf numFmtId="0" fontId="12" fillId="9" borderId="129" xfId="2" applyFont="1" applyFill="1" applyBorder="1" applyAlignment="1">
      <alignment horizontal="center" vertical="center"/>
    </xf>
    <xf numFmtId="0" fontId="12" fillId="9" borderId="128" xfId="2" applyFont="1" applyFill="1" applyBorder="1" applyAlignment="1">
      <alignment horizontal="center" vertical="center"/>
    </xf>
    <xf numFmtId="0" fontId="9" fillId="0" borderId="105" xfId="2" applyFont="1" applyBorder="1" applyAlignment="1">
      <alignment horizontal="center" vertical="center"/>
    </xf>
    <xf numFmtId="0" fontId="9" fillId="0" borderId="127" xfId="2" applyFont="1" applyBorder="1" applyAlignment="1">
      <alignment horizontal="center" vertical="center"/>
    </xf>
    <xf numFmtId="0" fontId="9" fillId="0" borderId="109" xfId="2" applyFont="1" applyBorder="1" applyAlignment="1">
      <alignment horizontal="center" vertical="center"/>
    </xf>
    <xf numFmtId="0" fontId="12" fillId="9" borderId="90" xfId="2" applyFont="1" applyFill="1" applyBorder="1" applyAlignment="1">
      <alignment horizontal="center" vertical="center" wrapText="1"/>
    </xf>
    <xf numFmtId="0" fontId="12" fillId="9" borderId="91" xfId="2" applyFont="1" applyFill="1" applyBorder="1" applyAlignment="1">
      <alignment horizontal="center" vertical="center" wrapText="1"/>
    </xf>
    <xf numFmtId="0" fontId="12" fillId="9" borderId="92" xfId="2" applyFont="1" applyFill="1" applyBorder="1" applyAlignment="1">
      <alignment horizontal="center" vertical="center" wrapText="1"/>
    </xf>
    <xf numFmtId="0" fontId="12" fillId="9" borderId="67" xfId="2" applyFont="1" applyFill="1" applyBorder="1" applyAlignment="1">
      <alignment horizontal="center" vertical="center" wrapText="1"/>
    </xf>
    <xf numFmtId="0" fontId="12" fillId="9" borderId="27" xfId="2" applyFont="1" applyFill="1" applyBorder="1" applyAlignment="1">
      <alignment horizontal="center" vertical="center" wrapText="1"/>
    </xf>
    <xf numFmtId="0" fontId="12" fillId="9" borderId="28" xfId="2" applyFont="1" applyFill="1" applyBorder="1" applyAlignment="1">
      <alignment horizontal="center" vertical="center"/>
    </xf>
    <xf numFmtId="0" fontId="12" fillId="9" borderId="28" xfId="2" applyFont="1" applyFill="1" applyBorder="1" applyAlignment="1">
      <alignment horizontal="center" vertical="center" wrapText="1"/>
    </xf>
    <xf numFmtId="0" fontId="12" fillId="9" borderId="29" xfId="2" applyFont="1" applyFill="1" applyBorder="1" applyAlignment="1">
      <alignment horizontal="center" vertical="center" wrapText="1"/>
    </xf>
    <xf numFmtId="0" fontId="12" fillId="9" borderId="27" xfId="2" applyFont="1" applyFill="1" applyBorder="1" applyAlignment="1">
      <alignment horizontal="center" vertical="center"/>
    </xf>
    <xf numFmtId="0" fontId="4" fillId="0" borderId="127" xfId="2" applyFont="1" applyBorder="1" applyAlignment="1">
      <alignment horizontal="center" vertical="center"/>
    </xf>
    <xf numFmtId="0" fontId="17" fillId="10" borderId="0" xfId="137" applyFont="1" applyFill="1" applyAlignment="1">
      <alignment horizontal="center" vertical="center"/>
    </xf>
    <xf numFmtId="0" fontId="51" fillId="0" borderId="0" xfId="59" applyFont="1" applyAlignment="1">
      <alignment horizontal="center" vertical="center"/>
    </xf>
    <xf numFmtId="0" fontId="52" fillId="0" borderId="0" xfId="59" applyFont="1" applyAlignment="1">
      <alignment horizontal="center" vertical="center"/>
    </xf>
    <xf numFmtId="0" fontId="53" fillId="10" borderId="80" xfId="59" applyFont="1" applyFill="1" applyBorder="1" applyAlignment="1">
      <alignment horizontal="center" vertical="center"/>
    </xf>
    <xf numFmtId="0" fontId="53" fillId="10" borderId="81" xfId="59" applyFont="1" applyFill="1" applyBorder="1" applyAlignment="1">
      <alignment horizontal="center" vertical="center"/>
    </xf>
    <xf numFmtId="0" fontId="53" fillId="10" borderId="82" xfId="59" applyFont="1" applyFill="1" applyBorder="1" applyAlignment="1">
      <alignment horizontal="center" vertical="center"/>
    </xf>
    <xf numFmtId="0" fontId="17" fillId="10" borderId="6" xfId="137" applyFont="1" applyFill="1" applyBorder="1" applyAlignment="1">
      <alignment horizontal="center" vertical="center"/>
    </xf>
    <xf numFmtId="0" fontId="17" fillId="10" borderId="7" xfId="137" applyFont="1" applyFill="1" applyBorder="1" applyAlignment="1">
      <alignment horizontal="center" vertical="center"/>
    </xf>
    <xf numFmtId="0" fontId="17" fillId="10" borderId="8" xfId="137" applyFont="1" applyFill="1" applyBorder="1" applyAlignment="1">
      <alignment horizontal="center" vertical="center"/>
    </xf>
    <xf numFmtId="0" fontId="17" fillId="10" borderId="35" xfId="137" applyFont="1" applyFill="1" applyBorder="1" applyAlignment="1">
      <alignment horizontal="center" vertical="center"/>
    </xf>
    <xf numFmtId="0" fontId="17" fillId="10" borderId="36" xfId="137" applyFont="1" applyFill="1" applyBorder="1" applyAlignment="1">
      <alignment horizontal="center" vertical="center"/>
    </xf>
    <xf numFmtId="0" fontId="17" fillId="10" borderId="72" xfId="137" applyFont="1" applyFill="1" applyBorder="1" applyAlignment="1">
      <alignment horizontal="center" vertical="center"/>
    </xf>
    <xf numFmtId="0" fontId="17" fillId="10" borderId="9" xfId="137" applyFont="1" applyFill="1" applyBorder="1" applyAlignment="1">
      <alignment horizontal="center" vertical="center"/>
    </xf>
    <xf numFmtId="0" fontId="17" fillId="10" borderId="10" xfId="137" applyFont="1" applyFill="1" applyBorder="1" applyAlignment="1">
      <alignment horizontal="center" vertical="center"/>
    </xf>
    <xf numFmtId="0" fontId="17" fillId="10" borderId="64" xfId="137" applyFont="1" applyFill="1" applyBorder="1" applyAlignment="1">
      <alignment horizontal="center" vertical="center"/>
    </xf>
    <xf numFmtId="0" fontId="17" fillId="10" borderId="66" xfId="137" applyFont="1" applyFill="1" applyBorder="1" applyAlignment="1">
      <alignment horizontal="center" vertical="center"/>
    </xf>
    <xf numFmtId="1" fontId="58" fillId="10" borderId="49" xfId="59" applyNumberFormat="1" applyFont="1" applyFill="1" applyBorder="1" applyAlignment="1">
      <alignment horizontal="center" vertical="center" wrapText="1"/>
    </xf>
    <xf numFmtId="0" fontId="53" fillId="0" borderId="0" xfId="59" applyFont="1" applyAlignment="1">
      <alignment horizontal="center" vertical="center"/>
    </xf>
    <xf numFmtId="1" fontId="65" fillId="10" borderId="48" xfId="137" applyNumberFormat="1" applyFont="1" applyFill="1" applyBorder="1" applyAlignment="1">
      <alignment horizontal="center" vertical="center"/>
    </xf>
    <xf numFmtId="1" fontId="65" fillId="10" borderId="67" xfId="137" applyNumberFormat="1" applyFont="1" applyFill="1" applyBorder="1" applyAlignment="1">
      <alignment horizontal="center" vertical="center"/>
    </xf>
    <xf numFmtId="1" fontId="2" fillId="10" borderId="48" xfId="59" applyNumberFormat="1" applyFont="1" applyFill="1" applyBorder="1" applyAlignment="1">
      <alignment horizontal="center" vertical="center"/>
    </xf>
    <xf numFmtId="1" fontId="2" fillId="10" borderId="67" xfId="59" applyNumberFormat="1" applyFont="1" applyFill="1" applyBorder="1" applyAlignment="1">
      <alignment horizontal="center" vertical="center"/>
    </xf>
    <xf numFmtId="0" fontId="53" fillId="10" borderId="69" xfId="59" applyFont="1" applyFill="1" applyBorder="1" applyAlignment="1">
      <alignment horizontal="center" vertical="center"/>
    </xf>
    <xf numFmtId="0" fontId="53" fillId="10" borderId="93" xfId="59" applyFont="1" applyFill="1" applyBorder="1" applyAlignment="1">
      <alignment horizontal="center" vertical="center"/>
    </xf>
    <xf numFmtId="0" fontId="53" fillId="10" borderId="95" xfId="59" applyFont="1" applyFill="1" applyBorder="1" applyAlignment="1">
      <alignment horizontal="center" vertical="center"/>
    </xf>
    <xf numFmtId="0" fontId="17" fillId="10" borderId="90" xfId="137" applyFont="1" applyFill="1" applyBorder="1" applyAlignment="1">
      <alignment horizontal="center" vertical="center"/>
    </xf>
    <xf numFmtId="0" fontId="17" fillId="10" borderId="91" xfId="137" applyFont="1" applyFill="1" applyBorder="1" applyAlignment="1">
      <alignment horizontal="center" vertical="center"/>
    </xf>
    <xf numFmtId="0" fontId="17" fillId="10" borderId="23" xfId="137" applyFont="1" applyFill="1" applyBorder="1" applyAlignment="1">
      <alignment horizontal="center" vertical="center"/>
    </xf>
    <xf numFmtId="0" fontId="53" fillId="10" borderId="100" xfId="59" applyFont="1" applyFill="1" applyBorder="1" applyAlignment="1">
      <alignment horizontal="center" vertical="center"/>
    </xf>
    <xf numFmtId="0" fontId="53" fillId="10" borderId="101" xfId="59" applyFont="1" applyFill="1" applyBorder="1" applyAlignment="1">
      <alignment horizontal="center" vertical="center"/>
    </xf>
    <xf numFmtId="0" fontId="53" fillId="10" borderId="35" xfId="59" applyFont="1" applyFill="1" applyBorder="1" applyAlignment="1">
      <alignment horizontal="center" vertical="center"/>
    </xf>
    <xf numFmtId="0" fontId="17" fillId="10" borderId="130" xfId="137" applyFont="1" applyFill="1" applyBorder="1" applyAlignment="1">
      <alignment horizontal="center" vertical="center"/>
    </xf>
    <xf numFmtId="0" fontId="17" fillId="10" borderId="103" xfId="137" applyFont="1" applyFill="1" applyBorder="1" applyAlignment="1">
      <alignment horizontal="center" vertical="center"/>
    </xf>
    <xf numFmtId="0" fontId="17" fillId="10" borderId="131" xfId="137" applyFont="1" applyFill="1" applyBorder="1" applyAlignment="1">
      <alignment horizontal="center" vertical="center"/>
    </xf>
    <xf numFmtId="0" fontId="17" fillId="10" borderId="98" xfId="137" applyFont="1" applyFill="1" applyBorder="1" applyAlignment="1">
      <alignment horizontal="center" vertical="center"/>
    </xf>
    <xf numFmtId="0" fontId="17" fillId="10" borderId="116" xfId="137" applyFont="1" applyFill="1" applyBorder="1" applyAlignment="1">
      <alignment horizontal="center" vertical="center"/>
    </xf>
    <xf numFmtId="0" fontId="17" fillId="10" borderId="99" xfId="137" applyFont="1" applyFill="1" applyBorder="1" applyAlignment="1">
      <alignment horizontal="center" vertical="center"/>
    </xf>
    <xf numFmtId="0" fontId="53" fillId="10" borderId="90" xfId="59" applyFont="1" applyFill="1" applyBorder="1" applyAlignment="1">
      <alignment horizontal="center" vertical="center"/>
    </xf>
    <xf numFmtId="0" fontId="53" fillId="10" borderId="22" xfId="59" applyFont="1" applyFill="1" applyBorder="1" applyAlignment="1">
      <alignment horizontal="center" vertical="center"/>
    </xf>
    <xf numFmtId="0" fontId="53" fillId="39" borderId="107" xfId="59" applyFont="1" applyFill="1" applyBorder="1" applyAlignment="1">
      <alignment horizontal="center" vertical="center"/>
    </xf>
    <xf numFmtId="0" fontId="53" fillId="39" borderId="106" xfId="59" applyFont="1" applyFill="1" applyBorder="1" applyAlignment="1">
      <alignment horizontal="center" vertical="center"/>
    </xf>
    <xf numFmtId="0" fontId="53" fillId="39" borderId="36" xfId="59" applyFont="1" applyFill="1" applyBorder="1" applyAlignment="1">
      <alignment horizontal="center" vertical="center"/>
    </xf>
    <xf numFmtId="0" fontId="17" fillId="10" borderId="63" xfId="137" applyFont="1" applyFill="1" applyBorder="1" applyAlignment="1">
      <alignment horizontal="center" vertical="center"/>
    </xf>
    <xf numFmtId="0" fontId="17" fillId="10" borderId="92" xfId="137" applyFont="1" applyFill="1" applyBorder="1" applyAlignment="1">
      <alignment horizontal="center" vertical="center"/>
    </xf>
    <xf numFmtId="0" fontId="17" fillId="10" borderId="102" xfId="137" applyFont="1" applyFill="1" applyBorder="1" applyAlignment="1">
      <alignment horizontal="center" vertical="center"/>
    </xf>
    <xf numFmtId="0" fontId="17" fillId="10" borderId="37" xfId="137" applyFont="1" applyFill="1" applyBorder="1" applyAlignment="1">
      <alignment horizontal="center" vertical="center"/>
    </xf>
    <xf numFmtId="0" fontId="53" fillId="10" borderId="9" xfId="59" applyFont="1" applyFill="1" applyBorder="1" applyAlignment="1">
      <alignment horizontal="center" vertical="center"/>
    </xf>
    <xf numFmtId="0" fontId="67" fillId="10" borderId="22" xfId="0" applyFont="1" applyFill="1" applyBorder="1"/>
    <xf numFmtId="0" fontId="17" fillId="10" borderId="11" xfId="137" applyFont="1" applyFill="1" applyBorder="1" applyAlignment="1">
      <alignment horizontal="center" vertical="center"/>
    </xf>
    <xf numFmtId="0" fontId="54" fillId="0" borderId="103" xfId="59" applyFont="1" applyBorder="1" applyAlignment="1">
      <alignment horizontal="center" vertical="center"/>
    </xf>
    <xf numFmtId="0" fontId="54" fillId="0" borderId="0" xfId="59" applyFont="1" applyAlignment="1">
      <alignment horizontal="center" vertical="center"/>
    </xf>
    <xf numFmtId="0" fontId="19" fillId="10" borderId="80" xfId="59" applyFont="1" applyFill="1" applyBorder="1" applyAlignment="1">
      <alignment horizontal="center" vertical="center"/>
    </xf>
    <xf numFmtId="0" fontId="19" fillId="10" borderId="81" xfId="59" applyFont="1" applyFill="1" applyBorder="1" applyAlignment="1">
      <alignment horizontal="center" vertical="center"/>
    </xf>
    <xf numFmtId="0" fontId="19" fillId="10" borderId="105" xfId="59" applyFont="1" applyFill="1" applyBorder="1" applyAlignment="1">
      <alignment horizontal="center" vertical="center"/>
    </xf>
    <xf numFmtId="0" fontId="68" fillId="10" borderId="6" xfId="137" applyFont="1" applyFill="1" applyBorder="1" applyAlignment="1">
      <alignment horizontal="center" vertical="center"/>
    </xf>
    <xf numFmtId="0" fontId="68" fillId="10" borderId="7" xfId="137" applyFont="1" applyFill="1" applyBorder="1" applyAlignment="1">
      <alignment horizontal="center" vertical="center"/>
    </xf>
    <xf numFmtId="0" fontId="68" fillId="10" borderId="103" xfId="137" applyFont="1" applyFill="1" applyBorder="1" applyAlignment="1">
      <alignment horizontal="center" vertical="center"/>
    </xf>
    <xf numFmtId="0" fontId="68" fillId="10" borderId="69" xfId="59" applyFont="1" applyFill="1" applyBorder="1" applyAlignment="1">
      <alignment horizontal="center" vertical="center"/>
    </xf>
    <xf numFmtId="0" fontId="68" fillId="10" borderId="104" xfId="59" applyFont="1" applyFill="1" applyBorder="1" applyAlignment="1">
      <alignment horizontal="center" vertical="center"/>
    </xf>
    <xf numFmtId="0" fontId="68" fillId="10" borderId="109" xfId="59" applyFont="1" applyFill="1" applyBorder="1" applyAlignment="1">
      <alignment horizontal="center" vertical="center"/>
    </xf>
    <xf numFmtId="0" fontId="69" fillId="10" borderId="35" xfId="137" applyFont="1" applyFill="1" applyBorder="1" applyAlignment="1">
      <alignment horizontal="center" vertical="center"/>
    </xf>
    <xf numFmtId="0" fontId="69" fillId="10" borderId="36" xfId="137" applyFont="1" applyFill="1" applyBorder="1" applyAlignment="1">
      <alignment horizontal="center" vertical="center"/>
    </xf>
    <xf numFmtId="0" fontId="69" fillId="10" borderId="72" xfId="137" applyFont="1" applyFill="1" applyBorder="1" applyAlignment="1">
      <alignment horizontal="center" vertical="center"/>
    </xf>
    <xf numFmtId="0" fontId="69" fillId="10" borderId="9" xfId="137" applyFont="1" applyFill="1" applyBorder="1" applyAlignment="1">
      <alignment horizontal="center" vertical="center"/>
    </xf>
    <xf numFmtId="0" fontId="69" fillId="10" borderId="10" xfId="137" applyFont="1" applyFill="1" applyBorder="1" applyAlignment="1">
      <alignment horizontal="center" vertical="center"/>
    </xf>
    <xf numFmtId="0" fontId="19" fillId="10" borderId="90" xfId="59" applyFont="1" applyFill="1" applyBorder="1" applyAlignment="1">
      <alignment horizontal="center" vertical="center"/>
    </xf>
    <xf numFmtId="0" fontId="19" fillId="10" borderId="83" xfId="59" applyFont="1" applyFill="1" applyBorder="1" applyAlignment="1">
      <alignment horizontal="center" vertical="center"/>
    </xf>
    <xf numFmtId="0" fontId="19" fillId="10" borderId="88" xfId="59" applyFont="1" applyFill="1" applyBorder="1" applyAlignment="1">
      <alignment horizontal="center" vertical="center"/>
    </xf>
    <xf numFmtId="0" fontId="68" fillId="10" borderId="64" xfId="59" applyFont="1" applyFill="1" applyBorder="1" applyAlignment="1">
      <alignment horizontal="center" vertical="center"/>
    </xf>
    <xf numFmtId="0" fontId="68" fillId="10" borderId="66" xfId="59" applyFont="1" applyFill="1" applyBorder="1" applyAlignment="1">
      <alignment horizontal="center" vertical="center"/>
    </xf>
    <xf numFmtId="0" fontId="68" fillId="10" borderId="110" xfId="59" applyFont="1" applyFill="1" applyBorder="1" applyAlignment="1">
      <alignment horizontal="center" vertical="center"/>
    </xf>
    <xf numFmtId="0" fontId="72" fillId="0" borderId="0" xfId="59" applyFont="1" applyAlignment="1">
      <alignment horizontal="center" vertical="center"/>
    </xf>
    <xf numFmtId="0" fontId="68" fillId="10" borderId="8" xfId="137" applyFont="1" applyFill="1" applyBorder="1" applyAlignment="1">
      <alignment horizontal="center" vertical="center"/>
    </xf>
    <xf numFmtId="0" fontId="71" fillId="10" borderId="6" xfId="59" applyFont="1" applyFill="1" applyBorder="1" applyAlignment="1">
      <alignment horizontal="center" vertical="center"/>
    </xf>
    <xf numFmtId="0" fontId="71" fillId="10" borderId="7" xfId="59" applyFont="1" applyFill="1" applyBorder="1" applyAlignment="1">
      <alignment horizontal="center" vertical="center"/>
    </xf>
    <xf numFmtId="0" fontId="71" fillId="10" borderId="103" xfId="59" applyFont="1" applyFill="1" applyBorder="1" applyAlignment="1">
      <alignment horizontal="center" vertical="center"/>
    </xf>
    <xf numFmtId="0" fontId="69" fillId="10" borderId="64" xfId="59" applyFont="1" applyFill="1" applyBorder="1" applyAlignment="1">
      <alignment horizontal="center" vertical="center"/>
    </xf>
    <xf numFmtId="0" fontId="69" fillId="10" borderId="118" xfId="59" applyFont="1" applyFill="1" applyBorder="1" applyAlignment="1">
      <alignment horizontal="center" vertical="center"/>
    </xf>
    <xf numFmtId="0" fontId="69" fillId="10" borderId="100" xfId="137" applyFont="1" applyFill="1" applyBorder="1" applyAlignment="1">
      <alignment horizontal="center" vertical="center"/>
    </xf>
    <xf numFmtId="0" fontId="69" fillId="10" borderId="119" xfId="137" applyFont="1" applyFill="1" applyBorder="1" applyAlignment="1">
      <alignment horizontal="center" vertical="center"/>
    </xf>
    <xf numFmtId="0" fontId="69" fillId="10" borderId="102" xfId="137" applyFont="1" applyFill="1" applyBorder="1" applyAlignment="1">
      <alignment horizontal="center" vertical="center"/>
    </xf>
    <xf numFmtId="0" fontId="19" fillId="0" borderId="0" xfId="59" applyFont="1" applyAlignment="1">
      <alignment horizontal="center" vertical="center"/>
    </xf>
    <xf numFmtId="0" fontId="12" fillId="9" borderId="35" xfId="2" applyFont="1" applyFill="1" applyBorder="1" applyAlignment="1">
      <alignment horizontal="center" vertical="center" wrapText="1"/>
    </xf>
    <xf numFmtId="0" fontId="15" fillId="0" borderId="36" xfId="2" applyFont="1" applyBorder="1"/>
    <xf numFmtId="0" fontId="15" fillId="0" borderId="37" xfId="2" applyFont="1" applyBorder="1"/>
    <xf numFmtId="0" fontId="12" fillId="0" borderId="23" xfId="2" applyFont="1" applyBorder="1" applyAlignment="1">
      <alignment horizontal="center" vertical="center"/>
    </xf>
    <xf numFmtId="0" fontId="54" fillId="38" borderId="23" xfId="0" applyFont="1" applyFill="1" applyBorder="1" applyAlignment="1">
      <alignment horizontal="center" vertical="center" wrapText="1"/>
    </xf>
    <xf numFmtId="0" fontId="12" fillId="38" borderId="23" xfId="2" applyFont="1" applyFill="1" applyBorder="1" applyAlignment="1">
      <alignment horizontal="center" vertical="center"/>
    </xf>
    <xf numFmtId="0" fontId="12" fillId="0" borderId="23" xfId="2" applyFont="1" applyBorder="1" applyAlignment="1">
      <alignment horizontal="center" vertical="center" wrapText="1"/>
    </xf>
    <xf numFmtId="167" fontId="17" fillId="38" borderId="46" xfId="0" applyNumberFormat="1" applyFont="1" applyFill="1" applyBorder="1" applyAlignment="1" applyProtection="1">
      <alignment horizontal="center" vertical="center" wrapText="1"/>
      <protection locked="0"/>
    </xf>
    <xf numFmtId="167" fontId="17" fillId="38" borderId="65" xfId="0" applyNumberFormat="1" applyFont="1" applyFill="1" applyBorder="1" applyAlignment="1" applyProtection="1">
      <alignment horizontal="center" vertical="center" wrapText="1"/>
      <protection locked="0"/>
    </xf>
    <xf numFmtId="167" fontId="17" fillId="38" borderId="23" xfId="0" applyNumberFormat="1" applyFont="1" applyFill="1" applyBorder="1" applyAlignment="1" applyProtection="1">
      <alignment horizontal="center" vertical="center" wrapText="1"/>
      <protection locked="0"/>
    </xf>
    <xf numFmtId="167" fontId="17" fillId="38" borderId="107" xfId="0" applyNumberFormat="1" applyFont="1" applyFill="1" applyBorder="1" applyAlignment="1" applyProtection="1">
      <alignment horizontal="center" vertical="center" textRotation="90" wrapText="1"/>
      <protection locked="0"/>
    </xf>
    <xf numFmtId="167" fontId="17" fillId="38" borderId="36" xfId="0" applyNumberFormat="1" applyFont="1" applyFill="1" applyBorder="1" applyAlignment="1" applyProtection="1">
      <alignment horizontal="center" vertical="center" textRotation="90" wrapText="1"/>
      <protection locked="0"/>
    </xf>
    <xf numFmtId="0" fontId="17" fillId="38" borderId="46" xfId="0" applyFont="1" applyFill="1" applyBorder="1" applyAlignment="1">
      <alignment horizontal="center" vertical="center" wrapText="1"/>
    </xf>
    <xf numFmtId="0" fontId="17" fillId="38" borderId="124" xfId="0" applyFont="1" applyFill="1" applyBorder="1" applyAlignment="1">
      <alignment horizontal="center" vertical="center" wrapText="1"/>
    </xf>
    <xf numFmtId="0" fontId="17" fillId="38" borderId="65" xfId="0" applyFont="1" applyFill="1" applyBorder="1" applyAlignment="1">
      <alignment horizontal="center" vertical="center" wrapText="1"/>
    </xf>
    <xf numFmtId="0" fontId="19" fillId="38" borderId="46" xfId="0" applyFont="1" applyFill="1" applyBorder="1" applyAlignment="1" applyProtection="1">
      <alignment horizontal="center" vertical="center"/>
      <protection locked="0"/>
    </xf>
    <xf numFmtId="0" fontId="19" fillId="38" borderId="124" xfId="0" applyFont="1" applyFill="1" applyBorder="1" applyAlignment="1" applyProtection="1">
      <alignment horizontal="center" vertical="center"/>
      <protection locked="0"/>
    </xf>
    <xf numFmtId="0" fontId="12" fillId="38" borderId="46" xfId="2" applyFont="1" applyFill="1" applyBorder="1" applyAlignment="1">
      <alignment horizontal="center" vertical="center"/>
    </xf>
    <xf numFmtId="0" fontId="12" fillId="38" borderId="65" xfId="2" applyFont="1" applyFill="1" applyBorder="1" applyAlignment="1">
      <alignment horizontal="center" vertical="center"/>
    </xf>
    <xf numFmtId="0" fontId="54" fillId="0" borderId="123" xfId="0" applyFont="1" applyBorder="1" applyAlignment="1" applyProtection="1">
      <alignment horizontal="center" vertical="center"/>
      <protection locked="0"/>
    </xf>
    <xf numFmtId="0" fontId="17" fillId="38" borderId="23" xfId="0" applyFont="1" applyFill="1" applyBorder="1" applyAlignment="1" applyProtection="1">
      <alignment horizontal="center" vertical="center"/>
      <protection locked="0"/>
    </xf>
    <xf numFmtId="0" fontId="17" fillId="38" borderId="46" xfId="0" applyFont="1" applyFill="1" applyBorder="1" applyAlignment="1" applyProtection="1">
      <alignment horizontal="center" vertical="center"/>
      <protection locked="0"/>
    </xf>
    <xf numFmtId="0" fontId="17" fillId="38" borderId="124" xfId="0" applyFont="1" applyFill="1" applyBorder="1" applyAlignment="1" applyProtection="1">
      <alignment horizontal="center" vertical="center"/>
      <protection locked="0"/>
    </xf>
    <xf numFmtId="0" fontId="17" fillId="38" borderId="65" xfId="0" applyFont="1" applyFill="1" applyBorder="1" applyAlignment="1" applyProtection="1">
      <alignment horizontal="center" vertical="center"/>
      <protection locked="0"/>
    </xf>
    <xf numFmtId="0" fontId="17" fillId="38" borderId="107" xfId="0" applyFont="1" applyFill="1" applyBorder="1" applyAlignment="1" applyProtection="1">
      <alignment horizontal="center" vertical="center" textRotation="90"/>
      <protection locked="0"/>
    </xf>
    <xf numFmtId="0" fontId="17" fillId="38" borderId="36" xfId="0" applyFont="1" applyFill="1" applyBorder="1" applyAlignment="1" applyProtection="1">
      <alignment horizontal="center" vertical="center" textRotation="90"/>
      <protection locked="0"/>
    </xf>
    <xf numFmtId="0" fontId="17" fillId="38" borderId="23" xfId="0" applyFont="1" applyFill="1" applyBorder="1" applyAlignment="1">
      <alignment horizontal="center" vertical="center" wrapText="1"/>
    </xf>
    <xf numFmtId="0" fontId="17" fillId="38" borderId="23" xfId="0" applyFont="1" applyFill="1" applyBorder="1" applyAlignment="1">
      <alignment horizontal="center" vertical="center"/>
    </xf>
    <xf numFmtId="0" fontId="17" fillId="38" borderId="107" xfId="0" applyFont="1" applyFill="1" applyBorder="1" applyAlignment="1">
      <alignment horizontal="center" vertical="center" textRotation="90"/>
    </xf>
    <xf numFmtId="0" fontId="17" fillId="38" borderId="36" xfId="0" applyFont="1" applyFill="1" applyBorder="1" applyAlignment="1">
      <alignment horizontal="center" vertical="center" textRotation="90"/>
    </xf>
    <xf numFmtId="0" fontId="17" fillId="38" borderId="107" xfId="0" applyFont="1" applyFill="1" applyBorder="1" applyAlignment="1">
      <alignment horizontal="center" vertical="center" textRotation="90" wrapText="1"/>
    </xf>
    <xf numFmtId="0" fontId="17" fillId="38" borderId="36" xfId="0" applyFont="1" applyFill="1" applyBorder="1" applyAlignment="1">
      <alignment horizontal="center" vertical="center" textRotation="90" wrapText="1"/>
    </xf>
  </cellXfs>
  <cellStyles count="166">
    <cellStyle name="20% - 强调文字颜色 1" xfId="3" xr:uid="{00000000-0005-0000-0000-000000000000}"/>
    <cellStyle name="20% - 强调文字颜色 2" xfId="4" xr:uid="{00000000-0005-0000-0000-000001000000}"/>
    <cellStyle name="20% - 强调文字颜色 3" xfId="5" xr:uid="{00000000-0005-0000-0000-000002000000}"/>
    <cellStyle name="20% - 强调文字颜色 4" xfId="6" xr:uid="{00000000-0005-0000-0000-000003000000}"/>
    <cellStyle name="20% - 强调文字颜色 5" xfId="7" xr:uid="{00000000-0005-0000-0000-000004000000}"/>
    <cellStyle name="20% - 强调文字颜色 6" xfId="8" xr:uid="{00000000-0005-0000-0000-000005000000}"/>
    <cellStyle name="40% - 强调文字颜色 1" xfId="9" xr:uid="{00000000-0005-0000-0000-000006000000}"/>
    <cellStyle name="40% - 强调文字颜色 2" xfId="10" xr:uid="{00000000-0005-0000-0000-000007000000}"/>
    <cellStyle name="40% - 强调文字颜色 3" xfId="11" xr:uid="{00000000-0005-0000-0000-000008000000}"/>
    <cellStyle name="40% - 强调文字颜色 4" xfId="12" xr:uid="{00000000-0005-0000-0000-000009000000}"/>
    <cellStyle name="40% - 强调文字颜色 5" xfId="13" xr:uid="{00000000-0005-0000-0000-00000A000000}"/>
    <cellStyle name="40% - 强调文字颜色 6" xfId="14" xr:uid="{00000000-0005-0000-0000-00000B000000}"/>
    <cellStyle name="60% - 强调文字颜色 1" xfId="15" xr:uid="{00000000-0005-0000-0000-00000C000000}"/>
    <cellStyle name="60% - 强调文字颜色 2" xfId="16" xr:uid="{00000000-0005-0000-0000-00000D000000}"/>
    <cellStyle name="60% - 强调文字颜色 3" xfId="17" xr:uid="{00000000-0005-0000-0000-00000E000000}"/>
    <cellStyle name="60% - 强调文字颜色 4" xfId="18" xr:uid="{00000000-0005-0000-0000-00000F000000}"/>
    <cellStyle name="60% - 强调文字颜色 5" xfId="19" xr:uid="{00000000-0005-0000-0000-000010000000}"/>
    <cellStyle name="60% - 强调文字颜色 6" xfId="20" xr:uid="{00000000-0005-0000-0000-000011000000}"/>
    <cellStyle name="Normal" xfId="0" builtinId="0"/>
    <cellStyle name="Normal 10" xfId="21" xr:uid="{00000000-0005-0000-0000-000013000000}"/>
    <cellStyle name="Normal 10 2" xfId="22" xr:uid="{00000000-0005-0000-0000-000014000000}"/>
    <cellStyle name="Normal 11" xfId="23" xr:uid="{00000000-0005-0000-0000-000015000000}"/>
    <cellStyle name="Normal 11 2" xfId="24" xr:uid="{00000000-0005-0000-0000-000016000000}"/>
    <cellStyle name="Normal 12" xfId="25" xr:uid="{00000000-0005-0000-0000-000017000000}"/>
    <cellStyle name="Normal 12 2" xfId="26" xr:uid="{00000000-0005-0000-0000-000018000000}"/>
    <cellStyle name="Normal 13" xfId="27" xr:uid="{00000000-0005-0000-0000-000019000000}"/>
    <cellStyle name="Normal 13 2" xfId="28" xr:uid="{00000000-0005-0000-0000-00001A000000}"/>
    <cellStyle name="Normal 14" xfId="29" xr:uid="{00000000-0005-0000-0000-00001B000000}"/>
    <cellStyle name="Normal 14 2" xfId="30" xr:uid="{00000000-0005-0000-0000-00001C000000}"/>
    <cellStyle name="Normal 15" xfId="31" xr:uid="{00000000-0005-0000-0000-00001D000000}"/>
    <cellStyle name="Normal 15 2" xfId="32" xr:uid="{00000000-0005-0000-0000-00001E000000}"/>
    <cellStyle name="Normal 16" xfId="2" xr:uid="{00000000-0005-0000-0000-00001F000000}"/>
    <cellStyle name="Normal 16 2" xfId="33" xr:uid="{00000000-0005-0000-0000-000020000000}"/>
    <cellStyle name="Normal 17" xfId="34" xr:uid="{00000000-0005-0000-0000-000021000000}"/>
    <cellStyle name="Normal 17 2" xfId="35" xr:uid="{00000000-0005-0000-0000-000022000000}"/>
    <cellStyle name="Normal 18" xfId="36" xr:uid="{00000000-0005-0000-0000-000023000000}"/>
    <cellStyle name="Normal 18 2" xfId="37" xr:uid="{00000000-0005-0000-0000-000024000000}"/>
    <cellStyle name="Normal 19" xfId="38" xr:uid="{00000000-0005-0000-0000-000025000000}"/>
    <cellStyle name="Normal 19 2" xfId="39" xr:uid="{00000000-0005-0000-0000-000026000000}"/>
    <cellStyle name="Normal 2" xfId="40" xr:uid="{00000000-0005-0000-0000-000027000000}"/>
    <cellStyle name="Normal 2 10" xfId="41" xr:uid="{00000000-0005-0000-0000-000028000000}"/>
    <cellStyle name="Normal 2 11" xfId="42" xr:uid="{00000000-0005-0000-0000-000029000000}"/>
    <cellStyle name="Normal 2 2" xfId="43" xr:uid="{00000000-0005-0000-0000-00002A000000}"/>
    <cellStyle name="Normal 2 2 2" xfId="44" xr:uid="{00000000-0005-0000-0000-00002B000000}"/>
    <cellStyle name="Normal 2 2 2 2" xfId="45" xr:uid="{00000000-0005-0000-0000-00002C000000}"/>
    <cellStyle name="Normal 2 2 2 3" xfId="46" xr:uid="{00000000-0005-0000-0000-00002D000000}"/>
    <cellStyle name="Normal 2 2 2 4" xfId="47" xr:uid="{00000000-0005-0000-0000-00002E000000}"/>
    <cellStyle name="Normal 2 2 3" xfId="48" xr:uid="{00000000-0005-0000-0000-00002F000000}"/>
    <cellStyle name="Normal 2 2 4" xfId="49" xr:uid="{00000000-0005-0000-0000-000030000000}"/>
    <cellStyle name="Normal 2 2 5" xfId="50" xr:uid="{00000000-0005-0000-0000-000031000000}"/>
    <cellStyle name="Normal 2 2 6" xfId="51" xr:uid="{00000000-0005-0000-0000-000032000000}"/>
    <cellStyle name="Normal 2 3" xfId="52" xr:uid="{00000000-0005-0000-0000-000033000000}"/>
    <cellStyle name="Normal 2 3 2" xfId="53" xr:uid="{00000000-0005-0000-0000-000034000000}"/>
    <cellStyle name="Normal 2 3 3" xfId="54" xr:uid="{00000000-0005-0000-0000-000035000000}"/>
    <cellStyle name="Normal 2 4" xfId="55" xr:uid="{00000000-0005-0000-0000-000036000000}"/>
    <cellStyle name="Normal 2 4 2" xfId="56" xr:uid="{00000000-0005-0000-0000-000037000000}"/>
    <cellStyle name="Normal 2 4 2 2" xfId="57" xr:uid="{00000000-0005-0000-0000-000038000000}"/>
    <cellStyle name="Normal 2 4 2 3" xfId="58" xr:uid="{00000000-0005-0000-0000-000039000000}"/>
    <cellStyle name="Normal 2 4 3" xfId="59" xr:uid="{00000000-0005-0000-0000-00003A000000}"/>
    <cellStyle name="Normal 2 5" xfId="60" xr:uid="{00000000-0005-0000-0000-00003B000000}"/>
    <cellStyle name="Normal 2 6" xfId="61" xr:uid="{00000000-0005-0000-0000-00003C000000}"/>
    <cellStyle name="Normal 2 7" xfId="62" xr:uid="{00000000-0005-0000-0000-00003D000000}"/>
    <cellStyle name="Normal 2 8" xfId="63" xr:uid="{00000000-0005-0000-0000-00003E000000}"/>
    <cellStyle name="Normal 2 9" xfId="64" xr:uid="{00000000-0005-0000-0000-00003F000000}"/>
    <cellStyle name="Normal 2_X-A CON111" xfId="65" xr:uid="{00000000-0005-0000-0000-000040000000}"/>
    <cellStyle name="Normal 20" xfId="66" xr:uid="{00000000-0005-0000-0000-000041000000}"/>
    <cellStyle name="Normal 20 2" xfId="67" xr:uid="{00000000-0005-0000-0000-000042000000}"/>
    <cellStyle name="Normal 21" xfId="68" xr:uid="{00000000-0005-0000-0000-000043000000}"/>
    <cellStyle name="Normal 21 2" xfId="69" xr:uid="{00000000-0005-0000-0000-000044000000}"/>
    <cellStyle name="Normal 22" xfId="70" xr:uid="{00000000-0005-0000-0000-000045000000}"/>
    <cellStyle name="Normal 23" xfId="71" xr:uid="{00000000-0005-0000-0000-000046000000}"/>
    <cellStyle name="Normal 24" xfId="72" xr:uid="{00000000-0005-0000-0000-000047000000}"/>
    <cellStyle name="Normal 25" xfId="73" xr:uid="{00000000-0005-0000-0000-000048000000}"/>
    <cellStyle name="Normal 26" xfId="74" xr:uid="{00000000-0005-0000-0000-000049000000}"/>
    <cellStyle name="Normal 27" xfId="75" xr:uid="{00000000-0005-0000-0000-00004A000000}"/>
    <cellStyle name="Normal 28" xfId="76" xr:uid="{00000000-0005-0000-0000-00004B000000}"/>
    <cellStyle name="Normal 29" xfId="77" xr:uid="{00000000-0005-0000-0000-00004C000000}"/>
    <cellStyle name="Normal 3" xfId="78" xr:uid="{00000000-0005-0000-0000-00004D000000}"/>
    <cellStyle name="Normal 3 2" xfId="79" xr:uid="{00000000-0005-0000-0000-00004E000000}"/>
    <cellStyle name="Normal 3 2 2" xfId="80" xr:uid="{00000000-0005-0000-0000-00004F000000}"/>
    <cellStyle name="Normal 3 3" xfId="81" xr:uid="{00000000-0005-0000-0000-000050000000}"/>
    <cellStyle name="Normal 3 3 2" xfId="82" xr:uid="{00000000-0005-0000-0000-000051000000}"/>
    <cellStyle name="Normal 3 4" xfId="83" xr:uid="{00000000-0005-0000-0000-000052000000}"/>
    <cellStyle name="Normal 30" xfId="84" xr:uid="{00000000-0005-0000-0000-000053000000}"/>
    <cellStyle name="Normal 31" xfId="85" xr:uid="{00000000-0005-0000-0000-000054000000}"/>
    <cellStyle name="Normal 32" xfId="86" xr:uid="{00000000-0005-0000-0000-000055000000}"/>
    <cellStyle name="Normal 33" xfId="87" xr:uid="{00000000-0005-0000-0000-000056000000}"/>
    <cellStyle name="Normal 34" xfId="88" xr:uid="{00000000-0005-0000-0000-000057000000}"/>
    <cellStyle name="Normal 35" xfId="89" xr:uid="{00000000-0005-0000-0000-000058000000}"/>
    <cellStyle name="Normal 36" xfId="90" xr:uid="{00000000-0005-0000-0000-000059000000}"/>
    <cellStyle name="Normal 37" xfId="91" xr:uid="{00000000-0005-0000-0000-00005A000000}"/>
    <cellStyle name="Normal 38" xfId="92" xr:uid="{00000000-0005-0000-0000-00005B000000}"/>
    <cellStyle name="Normal 39" xfId="93" xr:uid="{00000000-0005-0000-0000-00005C000000}"/>
    <cellStyle name="Normal 4" xfId="94" xr:uid="{00000000-0005-0000-0000-00005D000000}"/>
    <cellStyle name="Normal 4 2" xfId="95" xr:uid="{00000000-0005-0000-0000-00005E000000}"/>
    <cellStyle name="Normal 4 3" xfId="96" xr:uid="{00000000-0005-0000-0000-00005F000000}"/>
    <cellStyle name="Normal 40" xfId="97" xr:uid="{00000000-0005-0000-0000-000060000000}"/>
    <cellStyle name="Normal 41" xfId="98" xr:uid="{00000000-0005-0000-0000-000061000000}"/>
    <cellStyle name="Normal 42" xfId="99" xr:uid="{00000000-0005-0000-0000-000062000000}"/>
    <cellStyle name="Normal 43" xfId="100" xr:uid="{00000000-0005-0000-0000-000063000000}"/>
    <cellStyle name="Normal 44" xfId="101" xr:uid="{00000000-0005-0000-0000-000064000000}"/>
    <cellStyle name="Normal 45" xfId="102" xr:uid="{00000000-0005-0000-0000-000065000000}"/>
    <cellStyle name="Normal 46" xfId="103" xr:uid="{00000000-0005-0000-0000-000066000000}"/>
    <cellStyle name="Normal 47" xfId="104" xr:uid="{00000000-0005-0000-0000-000067000000}"/>
    <cellStyle name="Normal 48" xfId="105" xr:uid="{00000000-0005-0000-0000-000068000000}"/>
    <cellStyle name="Normal 49" xfId="106" xr:uid="{00000000-0005-0000-0000-000069000000}"/>
    <cellStyle name="Normal 5" xfId="107" xr:uid="{00000000-0005-0000-0000-00006A000000}"/>
    <cellStyle name="Normal 5 2" xfId="108" xr:uid="{00000000-0005-0000-0000-00006B000000}"/>
    <cellStyle name="Normal 5 3" xfId="109" xr:uid="{00000000-0005-0000-0000-00006C000000}"/>
    <cellStyle name="Normal 50" xfId="110" xr:uid="{00000000-0005-0000-0000-00006D000000}"/>
    <cellStyle name="Normal 51" xfId="111" xr:uid="{00000000-0005-0000-0000-00006E000000}"/>
    <cellStyle name="Normal 52" xfId="112" xr:uid="{00000000-0005-0000-0000-00006F000000}"/>
    <cellStyle name="Normal 53" xfId="113" xr:uid="{00000000-0005-0000-0000-000070000000}"/>
    <cellStyle name="Normal 54" xfId="114" xr:uid="{00000000-0005-0000-0000-000071000000}"/>
    <cellStyle name="Normal 55" xfId="115" xr:uid="{00000000-0005-0000-0000-000072000000}"/>
    <cellStyle name="Normal 56" xfId="116" xr:uid="{00000000-0005-0000-0000-000073000000}"/>
    <cellStyle name="Normal 57" xfId="117" xr:uid="{00000000-0005-0000-0000-000074000000}"/>
    <cellStyle name="Normal 58" xfId="118" xr:uid="{00000000-0005-0000-0000-000075000000}"/>
    <cellStyle name="Normal 59" xfId="119" xr:uid="{00000000-0005-0000-0000-000076000000}"/>
    <cellStyle name="Normal 6" xfId="120" xr:uid="{00000000-0005-0000-0000-000077000000}"/>
    <cellStyle name="Normal 6 2" xfId="121" xr:uid="{00000000-0005-0000-0000-000078000000}"/>
    <cellStyle name="Normal 6 2 2" xfId="122" xr:uid="{00000000-0005-0000-0000-000079000000}"/>
    <cellStyle name="Normal 6 2 3" xfId="123" xr:uid="{00000000-0005-0000-0000-00007A000000}"/>
    <cellStyle name="Normal 6 3" xfId="124" xr:uid="{00000000-0005-0000-0000-00007B000000}"/>
    <cellStyle name="Normal 6 3 2" xfId="125" xr:uid="{00000000-0005-0000-0000-00007C000000}"/>
    <cellStyle name="Normal 6 3 3" xfId="126" xr:uid="{00000000-0005-0000-0000-00007D000000}"/>
    <cellStyle name="Normal 6 4" xfId="127" xr:uid="{00000000-0005-0000-0000-00007E000000}"/>
    <cellStyle name="Normal 6 5" xfId="128" xr:uid="{00000000-0005-0000-0000-00007F000000}"/>
    <cellStyle name="Normal 60" xfId="129" xr:uid="{00000000-0005-0000-0000-000080000000}"/>
    <cellStyle name="Normal 61" xfId="130" xr:uid="{00000000-0005-0000-0000-000081000000}"/>
    <cellStyle name="Normal 62" xfId="131" xr:uid="{00000000-0005-0000-0000-000082000000}"/>
    <cellStyle name="Normal 63" xfId="132" xr:uid="{00000000-0005-0000-0000-000083000000}"/>
    <cellStyle name="Normal 64" xfId="133" xr:uid="{00000000-0005-0000-0000-000084000000}"/>
    <cellStyle name="Normal 7" xfId="134" xr:uid="{00000000-0005-0000-0000-000085000000}"/>
    <cellStyle name="Normal 7 2" xfId="135" xr:uid="{00000000-0005-0000-0000-000086000000}"/>
    <cellStyle name="Normal 7 3" xfId="136" xr:uid="{00000000-0005-0000-0000-000087000000}"/>
    <cellStyle name="Normal 8" xfId="137" xr:uid="{00000000-0005-0000-0000-000088000000}"/>
    <cellStyle name="Normal 8 2" xfId="138" xr:uid="{00000000-0005-0000-0000-000089000000}"/>
    <cellStyle name="Normal 9" xfId="139" xr:uid="{00000000-0005-0000-0000-00008A000000}"/>
    <cellStyle name="Normal 9 2" xfId="140" xr:uid="{00000000-0005-0000-0000-00008B000000}"/>
    <cellStyle name="Percent" xfId="1" builtinId="5"/>
    <cellStyle name="Percent 2" xfId="141" xr:uid="{00000000-0005-0000-0000-00008D000000}"/>
    <cellStyle name="Percent 2 2" xfId="142" xr:uid="{00000000-0005-0000-0000-00008E000000}"/>
    <cellStyle name="好" xfId="143" xr:uid="{00000000-0005-0000-0000-00008F000000}"/>
    <cellStyle name="差" xfId="144" xr:uid="{00000000-0005-0000-0000-000090000000}"/>
    <cellStyle name="强调文字颜色 1" xfId="145" xr:uid="{00000000-0005-0000-0000-000091000000}"/>
    <cellStyle name="强调文字颜色 2" xfId="146" xr:uid="{00000000-0005-0000-0000-000092000000}"/>
    <cellStyle name="强调文字颜色 3" xfId="147" xr:uid="{00000000-0005-0000-0000-000093000000}"/>
    <cellStyle name="强调文字颜色 4" xfId="148" xr:uid="{00000000-0005-0000-0000-000094000000}"/>
    <cellStyle name="强调文字颜色 5" xfId="149" xr:uid="{00000000-0005-0000-0000-000095000000}"/>
    <cellStyle name="强调文字颜色 6" xfId="150" xr:uid="{00000000-0005-0000-0000-000096000000}"/>
    <cellStyle name="标题" xfId="151" xr:uid="{00000000-0005-0000-0000-000097000000}"/>
    <cellStyle name="标题 1" xfId="152" xr:uid="{00000000-0005-0000-0000-000098000000}"/>
    <cellStyle name="标题 2" xfId="153" xr:uid="{00000000-0005-0000-0000-000099000000}"/>
    <cellStyle name="标题 3" xfId="154" xr:uid="{00000000-0005-0000-0000-00009A000000}"/>
    <cellStyle name="标题 4" xfId="155" xr:uid="{00000000-0005-0000-0000-00009B000000}"/>
    <cellStyle name="检查单元格" xfId="156" xr:uid="{00000000-0005-0000-0000-00009C000000}"/>
    <cellStyle name="汇总" xfId="157" xr:uid="{00000000-0005-0000-0000-00009D000000}"/>
    <cellStyle name="注释" xfId="158" xr:uid="{00000000-0005-0000-0000-00009E000000}"/>
    <cellStyle name="解释性文本" xfId="159" xr:uid="{00000000-0005-0000-0000-00009F000000}"/>
    <cellStyle name="警告文本" xfId="160" xr:uid="{00000000-0005-0000-0000-0000A0000000}"/>
    <cellStyle name="计算" xfId="161" xr:uid="{00000000-0005-0000-0000-0000A1000000}"/>
    <cellStyle name="输入" xfId="162" xr:uid="{00000000-0005-0000-0000-0000A2000000}"/>
    <cellStyle name="输出" xfId="163" xr:uid="{00000000-0005-0000-0000-0000A3000000}"/>
    <cellStyle name="适中" xfId="164" xr:uid="{00000000-0005-0000-0000-0000A4000000}"/>
    <cellStyle name="链接单元格" xfId="165" xr:uid="{00000000-0005-0000-0000-0000A5000000}"/>
  </cellStyles>
  <dxfs count="69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 patternType="solid">
          <fgColor rgb="FF99CCFF"/>
          <bgColor rgb="FF99CCFF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 patternType="gray125">
          <bgColor theme="3" tint="0.59996337778862885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 patternType="gray125">
          <bgColor theme="3" tint="0.59996337778862885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 patternType="gray125">
          <bgColor theme="3" tint="0.59996337778862885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 patternType="gray125">
          <bgColor theme="3" tint="0.59996337778862885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 patternType="gray125">
          <bgColor theme="3" tint="0.59996337778862885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 patternType="gray125">
          <bgColor theme="3" tint="0.59996337778862885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2024-25/ALL%20CON/XII/XII-I-33%25%20CONSOLIDA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L-3"/>
      <sheetName val="ALL-2"/>
      <sheetName val="ALL-1"/>
      <sheetName val="XII-V4-PS"/>
      <sheetName val="XII-V4-CS"/>
      <sheetName val="XII-C2"/>
      <sheetName val="XII-C1"/>
      <sheetName val="XII-V3"/>
      <sheetName val="XII-V2"/>
      <sheetName val="XII-V1"/>
      <sheetName val="XII-K2"/>
      <sheetName val="XII-K1"/>
      <sheetName val="Sheet1"/>
      <sheetName val="XII-MAIN-"/>
      <sheetName val="Sheet2"/>
      <sheetName val="XII-CS"/>
      <sheetName val="XII-BIO"/>
      <sheetName val="Sheet3"/>
    </sheetNames>
    <sheetDataSet>
      <sheetData sheetId="0" refreshError="1"/>
      <sheetData sheetId="1" refreshError="1"/>
      <sheetData sheetId="2" refreshError="1"/>
      <sheetData sheetId="3" refreshError="1">
        <row r="4">
          <cell r="T4">
            <v>0</v>
          </cell>
          <cell r="AA4">
            <v>0</v>
          </cell>
          <cell r="AB4">
            <v>0</v>
          </cell>
        </row>
        <row r="5">
          <cell r="AA5">
            <v>0</v>
          </cell>
          <cell r="AB5">
            <v>0</v>
          </cell>
        </row>
        <row r="6">
          <cell r="AA6">
            <v>0</v>
          </cell>
          <cell r="AB6">
            <v>0</v>
          </cell>
        </row>
        <row r="7">
          <cell r="AA7">
            <v>0</v>
          </cell>
          <cell r="AB7">
            <v>0</v>
          </cell>
        </row>
        <row r="8">
          <cell r="AA8">
            <v>0</v>
          </cell>
          <cell r="AB8">
            <v>0</v>
          </cell>
        </row>
        <row r="9">
          <cell r="AA9">
            <v>0</v>
          </cell>
          <cell r="AB9">
            <v>0</v>
          </cell>
        </row>
        <row r="10">
          <cell r="AA10">
            <v>0</v>
          </cell>
          <cell r="AB10">
            <v>0</v>
          </cell>
        </row>
        <row r="11">
          <cell r="AA11">
            <v>0</v>
          </cell>
          <cell r="AB11">
            <v>0</v>
          </cell>
        </row>
        <row r="12">
          <cell r="AA12">
            <v>0</v>
          </cell>
          <cell r="AB12">
            <v>0</v>
          </cell>
        </row>
        <row r="13">
          <cell r="AA13">
            <v>0</v>
          </cell>
          <cell r="AB13">
            <v>0</v>
          </cell>
        </row>
        <row r="14">
          <cell r="AA14">
            <v>0</v>
          </cell>
          <cell r="AB14">
            <v>0</v>
          </cell>
        </row>
        <row r="15">
          <cell r="AA15">
            <v>0</v>
          </cell>
          <cell r="AB15">
            <v>0</v>
          </cell>
        </row>
        <row r="16">
          <cell r="AA16">
            <v>0</v>
          </cell>
          <cell r="AB16">
            <v>0</v>
          </cell>
        </row>
        <row r="17">
          <cell r="AA17" t="e">
            <v>#DIV/0!</v>
          </cell>
          <cell r="AB17" t="e">
            <v>#DIV/0!</v>
          </cell>
        </row>
        <row r="18">
          <cell r="AA18">
            <v>0</v>
          </cell>
          <cell r="AB18">
            <v>0</v>
          </cell>
        </row>
        <row r="19">
          <cell r="AA19">
            <v>0</v>
          </cell>
          <cell r="AB19">
            <v>0</v>
          </cell>
        </row>
        <row r="20">
          <cell r="AA20">
            <v>0</v>
          </cell>
          <cell r="AB20">
            <v>0</v>
          </cell>
        </row>
        <row r="24">
          <cell r="AD24">
            <v>0</v>
          </cell>
        </row>
        <row r="25">
          <cell r="Y25">
            <v>0</v>
          </cell>
          <cell r="AD25">
            <v>0</v>
          </cell>
        </row>
        <row r="26">
          <cell r="Y26">
            <v>0</v>
          </cell>
          <cell r="AD26">
            <v>0</v>
          </cell>
        </row>
        <row r="27">
          <cell r="AD27">
            <v>0</v>
          </cell>
        </row>
        <row r="28">
          <cell r="AD28">
            <v>0</v>
          </cell>
        </row>
        <row r="29">
          <cell r="AD29">
            <v>0</v>
          </cell>
        </row>
        <row r="30">
          <cell r="AD30">
            <v>0</v>
          </cell>
        </row>
        <row r="31">
          <cell r="Z31">
            <v>0</v>
          </cell>
          <cell r="AD31">
            <v>0</v>
          </cell>
        </row>
        <row r="32">
          <cell r="Z32">
            <v>0</v>
          </cell>
          <cell r="AD32">
            <v>0</v>
          </cell>
        </row>
        <row r="33">
          <cell r="Z33">
            <v>18</v>
          </cell>
          <cell r="AD33">
            <v>0</v>
          </cell>
        </row>
        <row r="34">
          <cell r="AD34">
            <v>18</v>
          </cell>
        </row>
      </sheetData>
      <sheetData sheetId="4" refreshError="1">
        <row r="4">
          <cell r="T4">
            <v>0</v>
          </cell>
          <cell r="AA4">
            <v>0</v>
          </cell>
        </row>
        <row r="5">
          <cell r="AA5">
            <v>0</v>
          </cell>
        </row>
        <row r="6">
          <cell r="AA6">
            <v>0</v>
          </cell>
        </row>
        <row r="7">
          <cell r="AA7">
            <v>0</v>
          </cell>
        </row>
        <row r="8">
          <cell r="AA8">
            <v>0</v>
          </cell>
        </row>
        <row r="9">
          <cell r="AA9">
            <v>0</v>
          </cell>
        </row>
        <row r="10">
          <cell r="AA10">
            <v>0</v>
          </cell>
        </row>
        <row r="11">
          <cell r="AA11">
            <v>0</v>
          </cell>
        </row>
        <row r="12">
          <cell r="AA12">
            <v>0</v>
          </cell>
        </row>
        <row r="13">
          <cell r="AA13">
            <v>0</v>
          </cell>
        </row>
        <row r="14">
          <cell r="AA14">
            <v>0</v>
          </cell>
        </row>
        <row r="15">
          <cell r="AA15">
            <v>0</v>
          </cell>
        </row>
        <row r="16">
          <cell r="AA16">
            <v>0</v>
          </cell>
        </row>
        <row r="17">
          <cell r="AA17" t="e">
            <v>#DIV/0!</v>
          </cell>
        </row>
        <row r="18">
          <cell r="AA18">
            <v>0</v>
          </cell>
        </row>
        <row r="19">
          <cell r="AA19">
            <v>0</v>
          </cell>
        </row>
        <row r="20">
          <cell r="AA20">
            <v>0</v>
          </cell>
        </row>
        <row r="24">
          <cell r="AD24">
            <v>0</v>
          </cell>
        </row>
        <row r="25">
          <cell r="AD25">
            <v>0</v>
          </cell>
        </row>
        <row r="26">
          <cell r="AD26">
            <v>0</v>
          </cell>
        </row>
        <row r="27">
          <cell r="AD27">
            <v>0</v>
          </cell>
        </row>
        <row r="28">
          <cell r="AD28">
            <v>0</v>
          </cell>
        </row>
        <row r="29">
          <cell r="AD29">
            <v>0</v>
          </cell>
        </row>
        <row r="30">
          <cell r="AD30">
            <v>0</v>
          </cell>
        </row>
        <row r="31">
          <cell r="Z31">
            <v>0</v>
          </cell>
          <cell r="AD31">
            <v>0</v>
          </cell>
        </row>
        <row r="32">
          <cell r="Z32">
            <v>0</v>
          </cell>
          <cell r="AD32">
            <v>0</v>
          </cell>
        </row>
        <row r="33">
          <cell r="Z33">
            <v>22</v>
          </cell>
          <cell r="AD33">
            <v>0</v>
          </cell>
        </row>
        <row r="34">
          <cell r="AD34">
            <v>22</v>
          </cell>
        </row>
      </sheetData>
      <sheetData sheetId="5" refreshError="1">
        <row r="4">
          <cell r="T4">
            <v>0</v>
          </cell>
          <cell r="U4">
            <v>0</v>
          </cell>
          <cell r="V4">
            <v>0</v>
          </cell>
          <cell r="Y4">
            <v>0</v>
          </cell>
          <cell r="Z4">
            <v>0</v>
          </cell>
          <cell r="AA4">
            <v>0</v>
          </cell>
        </row>
        <row r="5">
          <cell r="T5">
            <v>0</v>
          </cell>
          <cell r="U5">
            <v>0</v>
          </cell>
          <cell r="V5">
            <v>0</v>
          </cell>
          <cell r="Y5">
            <v>0</v>
          </cell>
          <cell r="Z5">
            <v>0</v>
          </cell>
          <cell r="AA5">
            <v>0</v>
          </cell>
        </row>
        <row r="6">
          <cell r="T6">
            <v>0</v>
          </cell>
          <cell r="U6">
            <v>0</v>
          </cell>
          <cell r="V6">
            <v>0</v>
          </cell>
          <cell r="Y6">
            <v>0</v>
          </cell>
          <cell r="Z6">
            <v>0</v>
          </cell>
          <cell r="AA6">
            <v>0</v>
          </cell>
        </row>
        <row r="7">
          <cell r="T7">
            <v>0</v>
          </cell>
          <cell r="U7">
            <v>0</v>
          </cell>
          <cell r="V7">
            <v>0</v>
          </cell>
          <cell r="Y7">
            <v>0</v>
          </cell>
          <cell r="Z7">
            <v>0</v>
          </cell>
          <cell r="AA7">
            <v>0</v>
          </cell>
        </row>
        <row r="8">
          <cell r="T8">
            <v>0</v>
          </cell>
          <cell r="U8">
            <v>0</v>
          </cell>
          <cell r="V8">
            <v>0</v>
          </cell>
          <cell r="Y8">
            <v>0</v>
          </cell>
          <cell r="Z8">
            <v>0</v>
          </cell>
          <cell r="AA8">
            <v>0</v>
          </cell>
        </row>
        <row r="9">
          <cell r="T9">
            <v>0</v>
          </cell>
          <cell r="U9">
            <v>0</v>
          </cell>
          <cell r="V9">
            <v>0</v>
          </cell>
          <cell r="Y9">
            <v>0</v>
          </cell>
          <cell r="Z9">
            <v>0</v>
          </cell>
          <cell r="AA9">
            <v>0</v>
          </cell>
        </row>
        <row r="10">
          <cell r="T10">
            <v>0</v>
          </cell>
          <cell r="U10">
            <v>0</v>
          </cell>
          <cell r="V10">
            <v>0</v>
          </cell>
          <cell r="Y10">
            <v>0</v>
          </cell>
          <cell r="Z10">
            <v>0</v>
          </cell>
          <cell r="AA10">
            <v>0</v>
          </cell>
        </row>
        <row r="11">
          <cell r="T11">
            <v>0</v>
          </cell>
          <cell r="U11">
            <v>0</v>
          </cell>
          <cell r="Y11">
            <v>0</v>
          </cell>
          <cell r="Z11">
            <v>0</v>
          </cell>
          <cell r="AA11">
            <v>9</v>
          </cell>
        </row>
        <row r="12">
          <cell r="T12">
            <v>0</v>
          </cell>
          <cell r="U12">
            <v>0</v>
          </cell>
          <cell r="Y12">
            <v>0</v>
          </cell>
          <cell r="Z12">
            <v>0</v>
          </cell>
          <cell r="AA12">
            <v>18</v>
          </cell>
        </row>
        <row r="13">
          <cell r="T13">
            <v>0</v>
          </cell>
          <cell r="U13">
            <v>0</v>
          </cell>
          <cell r="Y13">
            <v>0</v>
          </cell>
          <cell r="Z13">
            <v>0</v>
          </cell>
          <cell r="AA13">
            <v>7</v>
          </cell>
        </row>
        <row r="14">
          <cell r="T14">
            <v>0</v>
          </cell>
          <cell r="U14">
            <v>0</v>
          </cell>
          <cell r="Y14">
            <v>0</v>
          </cell>
          <cell r="Z14">
            <v>0</v>
          </cell>
          <cell r="AA14">
            <v>4</v>
          </cell>
        </row>
        <row r="15">
          <cell r="T15">
            <v>0</v>
          </cell>
          <cell r="U15">
            <v>0</v>
          </cell>
          <cell r="Y15">
            <v>0</v>
          </cell>
          <cell r="Z15">
            <v>0</v>
          </cell>
          <cell r="AA15">
            <v>1</v>
          </cell>
        </row>
        <row r="16">
          <cell r="T16">
            <v>0</v>
          </cell>
          <cell r="U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T17">
            <v>0</v>
          </cell>
          <cell r="U17">
            <v>0</v>
          </cell>
          <cell r="Y17" t="e">
            <v>#DIV/0!</v>
          </cell>
          <cell r="Z17" t="e">
            <v>#DIV/0!</v>
          </cell>
          <cell r="AA17">
            <v>43.384615384615387</v>
          </cell>
        </row>
        <row r="18">
          <cell r="T18" t="e">
            <v>#DIV/0!</v>
          </cell>
          <cell r="U18" t="e">
            <v>#DIV/0!</v>
          </cell>
          <cell r="Y18">
            <v>0</v>
          </cell>
          <cell r="Z18">
            <v>0</v>
          </cell>
          <cell r="AA18">
            <v>57</v>
          </cell>
        </row>
        <row r="19">
          <cell r="T19">
            <v>0</v>
          </cell>
          <cell r="U19">
            <v>0</v>
          </cell>
          <cell r="Y19">
            <v>0</v>
          </cell>
          <cell r="Z19">
            <v>0</v>
          </cell>
          <cell r="AA19">
            <v>29</v>
          </cell>
        </row>
        <row r="20">
          <cell r="T20">
            <v>0</v>
          </cell>
          <cell r="U20">
            <v>0</v>
          </cell>
          <cell r="Y20">
            <v>0</v>
          </cell>
          <cell r="Z20">
            <v>0</v>
          </cell>
          <cell r="AA20">
            <v>5</v>
          </cell>
        </row>
        <row r="21">
          <cell r="T21">
            <v>0</v>
          </cell>
          <cell r="U21">
            <v>0</v>
          </cell>
        </row>
        <row r="24">
          <cell r="T24">
            <v>0</v>
          </cell>
          <cell r="V24" t="e">
            <v>#DIV/0!</v>
          </cell>
          <cell r="Y24">
            <v>8</v>
          </cell>
          <cell r="AD24">
            <v>0</v>
          </cell>
        </row>
        <row r="25">
          <cell r="T25">
            <v>0</v>
          </cell>
          <cell r="V25" t="e">
            <v>#DIV/0!</v>
          </cell>
          <cell r="Y25">
            <v>3</v>
          </cell>
          <cell r="AD25">
            <v>0</v>
          </cell>
        </row>
        <row r="26">
          <cell r="T26">
            <v>0</v>
          </cell>
          <cell r="V26" t="e">
            <v>#DIV/0!</v>
          </cell>
          <cell r="Y26">
            <v>0</v>
          </cell>
          <cell r="AD26">
            <v>0</v>
          </cell>
        </row>
        <row r="27">
          <cell r="T27">
            <v>0</v>
          </cell>
          <cell r="V27" t="e">
            <v>#DIV/0!</v>
          </cell>
          <cell r="Y27">
            <v>0</v>
          </cell>
          <cell r="AD27">
            <v>0</v>
          </cell>
        </row>
        <row r="28">
          <cell r="T28">
            <v>5</v>
          </cell>
          <cell r="V28">
            <v>43.384615384615387</v>
          </cell>
          <cell r="Y28">
            <v>0</v>
          </cell>
          <cell r="AD28">
            <v>0</v>
          </cell>
        </row>
        <row r="29">
          <cell r="T29">
            <v>9</v>
          </cell>
          <cell r="V29">
            <v>53.230769230769234</v>
          </cell>
          <cell r="Y29">
            <v>0</v>
          </cell>
          <cell r="AD29">
            <v>0</v>
          </cell>
        </row>
        <row r="30">
          <cell r="Y30" t="str">
            <v>*</v>
          </cell>
          <cell r="AD30">
            <v>0</v>
          </cell>
        </row>
        <row r="31">
          <cell r="Z31">
            <v>0</v>
          </cell>
          <cell r="AD31">
            <v>0</v>
          </cell>
        </row>
        <row r="32">
          <cell r="Z32">
            <v>11</v>
          </cell>
          <cell r="AD32">
            <v>0</v>
          </cell>
        </row>
        <row r="33">
          <cell r="Z33">
            <v>28</v>
          </cell>
          <cell r="AD33">
            <v>0</v>
          </cell>
        </row>
        <row r="34">
          <cell r="AD34">
            <v>39</v>
          </cell>
        </row>
      </sheetData>
      <sheetData sheetId="6" refreshError="1">
        <row r="4">
          <cell r="T4">
            <v>0</v>
          </cell>
          <cell r="U4">
            <v>0</v>
          </cell>
          <cell r="V4">
            <v>0</v>
          </cell>
          <cell r="Y4">
            <v>0</v>
          </cell>
          <cell r="Z4">
            <v>0</v>
          </cell>
        </row>
        <row r="5">
          <cell r="T5">
            <v>0</v>
          </cell>
          <cell r="U5">
            <v>0</v>
          </cell>
          <cell r="V5">
            <v>0</v>
          </cell>
          <cell r="Y5">
            <v>0</v>
          </cell>
          <cell r="Z5">
            <v>0</v>
          </cell>
        </row>
        <row r="6">
          <cell r="T6">
            <v>0</v>
          </cell>
          <cell r="U6">
            <v>0</v>
          </cell>
          <cell r="V6">
            <v>0</v>
          </cell>
          <cell r="Y6">
            <v>0</v>
          </cell>
          <cell r="Z6">
            <v>0</v>
          </cell>
        </row>
        <row r="7">
          <cell r="T7">
            <v>0</v>
          </cell>
          <cell r="U7">
            <v>0</v>
          </cell>
          <cell r="V7">
            <v>0</v>
          </cell>
          <cell r="Y7">
            <v>0</v>
          </cell>
          <cell r="Z7">
            <v>0</v>
          </cell>
        </row>
        <row r="8">
          <cell r="T8">
            <v>0</v>
          </cell>
          <cell r="U8">
            <v>0</v>
          </cell>
          <cell r="V8">
            <v>0</v>
          </cell>
          <cell r="Y8">
            <v>0</v>
          </cell>
          <cell r="Z8">
            <v>0</v>
          </cell>
        </row>
        <row r="9">
          <cell r="T9">
            <v>0</v>
          </cell>
          <cell r="U9">
            <v>0</v>
          </cell>
          <cell r="V9">
            <v>0</v>
          </cell>
          <cell r="Y9">
            <v>0</v>
          </cell>
          <cell r="Z9">
            <v>0</v>
          </cell>
        </row>
        <row r="10">
          <cell r="T10">
            <v>0</v>
          </cell>
          <cell r="U10">
            <v>0</v>
          </cell>
          <cell r="V10">
            <v>0</v>
          </cell>
          <cell r="Y10">
            <v>0</v>
          </cell>
          <cell r="Z10">
            <v>0</v>
          </cell>
        </row>
        <row r="11">
          <cell r="T11">
            <v>0</v>
          </cell>
          <cell r="U11">
            <v>0</v>
          </cell>
          <cell r="V11">
            <v>0</v>
          </cell>
          <cell r="Y11">
            <v>0</v>
          </cell>
          <cell r="Z11">
            <v>0</v>
          </cell>
        </row>
        <row r="12">
          <cell r="T12">
            <v>0</v>
          </cell>
          <cell r="U12">
            <v>0</v>
          </cell>
          <cell r="V12">
            <v>0</v>
          </cell>
          <cell r="Y12">
            <v>0</v>
          </cell>
          <cell r="Z12">
            <v>0</v>
          </cell>
        </row>
        <row r="13">
          <cell r="T13">
            <v>0</v>
          </cell>
          <cell r="U13">
            <v>0</v>
          </cell>
          <cell r="V13">
            <v>0</v>
          </cell>
          <cell r="Y13">
            <v>0</v>
          </cell>
          <cell r="Z13">
            <v>0</v>
          </cell>
        </row>
        <row r="14">
          <cell r="T14">
            <v>0</v>
          </cell>
          <cell r="U14">
            <v>0</v>
          </cell>
          <cell r="V14">
            <v>0</v>
          </cell>
          <cell r="Y14">
            <v>0</v>
          </cell>
          <cell r="Z14">
            <v>0</v>
          </cell>
        </row>
        <row r="15">
          <cell r="T15">
            <v>0</v>
          </cell>
          <cell r="U15">
            <v>0</v>
          </cell>
          <cell r="V15">
            <v>0</v>
          </cell>
          <cell r="Y15">
            <v>0</v>
          </cell>
          <cell r="Z15">
            <v>0</v>
          </cell>
        </row>
        <row r="16">
          <cell r="T16">
            <v>0</v>
          </cell>
          <cell r="U16">
            <v>0</v>
          </cell>
          <cell r="V16">
            <v>0</v>
          </cell>
          <cell r="Y16">
            <v>0</v>
          </cell>
          <cell r="Z16">
            <v>0</v>
          </cell>
        </row>
        <row r="17">
          <cell r="T17">
            <v>0</v>
          </cell>
          <cell r="U17">
            <v>0</v>
          </cell>
          <cell r="V17">
            <v>0</v>
          </cell>
          <cell r="Y17" t="e">
            <v>#DIV/0!</v>
          </cell>
          <cell r="Z17" t="e">
            <v>#DIV/0!</v>
          </cell>
        </row>
        <row r="18">
          <cell r="T18" t="e">
            <v>#DIV/0!</v>
          </cell>
          <cell r="U18" t="e">
            <v>#DIV/0!</v>
          </cell>
          <cell r="V18" t="e">
            <v>#DIV/0!</v>
          </cell>
          <cell r="Y18">
            <v>0</v>
          </cell>
          <cell r="Z18">
            <v>0</v>
          </cell>
        </row>
        <row r="19">
          <cell r="T19">
            <v>0</v>
          </cell>
          <cell r="U19">
            <v>0</v>
          </cell>
          <cell r="V19">
            <v>0</v>
          </cell>
          <cell r="Y19">
            <v>0</v>
          </cell>
          <cell r="Z19">
            <v>0</v>
          </cell>
        </row>
        <row r="20">
          <cell r="T20">
            <v>0</v>
          </cell>
          <cell r="U20">
            <v>0</v>
          </cell>
          <cell r="V20">
            <v>0</v>
          </cell>
          <cell r="Y20">
            <v>0</v>
          </cell>
          <cell r="Z20">
            <v>0</v>
          </cell>
        </row>
        <row r="21">
          <cell r="T21">
            <v>0</v>
          </cell>
          <cell r="U21">
            <v>0</v>
          </cell>
          <cell r="V21">
            <v>0</v>
          </cell>
        </row>
        <row r="24">
          <cell r="Y24">
            <v>0</v>
          </cell>
          <cell r="AD24">
            <v>0</v>
          </cell>
        </row>
        <row r="25">
          <cell r="Y25">
            <v>0</v>
          </cell>
          <cell r="AD25">
            <v>0</v>
          </cell>
        </row>
        <row r="26">
          <cell r="Y26">
            <v>0</v>
          </cell>
          <cell r="AD26">
            <v>0</v>
          </cell>
        </row>
        <row r="27">
          <cell r="Y27">
            <v>0</v>
          </cell>
          <cell r="AD27">
            <v>0</v>
          </cell>
        </row>
        <row r="28">
          <cell r="Y28">
            <v>0</v>
          </cell>
          <cell r="AD28">
            <v>0</v>
          </cell>
        </row>
        <row r="29">
          <cell r="Y29">
            <v>0</v>
          </cell>
          <cell r="AD29">
            <v>0</v>
          </cell>
        </row>
        <row r="30">
          <cell r="Y30" t="str">
            <v>*</v>
          </cell>
          <cell r="AD30">
            <v>0</v>
          </cell>
        </row>
        <row r="31">
          <cell r="Z31">
            <v>0</v>
          </cell>
          <cell r="AD31">
            <v>0</v>
          </cell>
        </row>
        <row r="32">
          <cell r="Z32">
            <v>0</v>
          </cell>
          <cell r="AD32">
            <v>0</v>
          </cell>
        </row>
        <row r="33">
          <cell r="Z33">
            <v>45</v>
          </cell>
          <cell r="AD33">
            <v>0</v>
          </cell>
        </row>
        <row r="34">
          <cell r="AD34">
            <v>45</v>
          </cell>
        </row>
      </sheetData>
      <sheetData sheetId="7" refreshError="1">
        <row r="3">
          <cell r="V3">
            <v>0</v>
          </cell>
        </row>
        <row r="23">
          <cell r="AF23">
            <v>0</v>
          </cell>
        </row>
        <row r="24">
          <cell r="AF24">
            <v>0</v>
          </cell>
        </row>
        <row r="25">
          <cell r="AF25">
            <v>0</v>
          </cell>
        </row>
        <row r="26">
          <cell r="AF26">
            <v>0</v>
          </cell>
        </row>
        <row r="27">
          <cell r="AF27">
            <v>0</v>
          </cell>
        </row>
        <row r="28">
          <cell r="AF28">
            <v>0</v>
          </cell>
        </row>
        <row r="29">
          <cell r="AF29">
            <v>0</v>
          </cell>
        </row>
        <row r="30">
          <cell r="AB30">
            <v>0</v>
          </cell>
          <cell r="AF30">
            <v>0</v>
          </cell>
        </row>
        <row r="31">
          <cell r="AB31">
            <v>0</v>
          </cell>
          <cell r="AF31">
            <v>0</v>
          </cell>
        </row>
        <row r="32">
          <cell r="AB32">
            <v>36</v>
          </cell>
          <cell r="AF32">
            <v>0</v>
          </cell>
        </row>
        <row r="33">
          <cell r="AF33">
            <v>36</v>
          </cell>
        </row>
      </sheetData>
      <sheetData sheetId="8" refreshError="1">
        <row r="3">
          <cell r="V3">
            <v>0</v>
          </cell>
        </row>
        <row r="23">
          <cell r="AF23">
            <v>0</v>
          </cell>
        </row>
        <row r="24">
          <cell r="AF24">
            <v>0</v>
          </cell>
        </row>
        <row r="25">
          <cell r="AF25">
            <v>0</v>
          </cell>
        </row>
        <row r="26">
          <cell r="AF26">
            <v>0</v>
          </cell>
        </row>
        <row r="27">
          <cell r="AF27">
            <v>0</v>
          </cell>
        </row>
        <row r="28">
          <cell r="AA28">
            <v>0</v>
          </cell>
          <cell r="AF28">
            <v>0</v>
          </cell>
        </row>
        <row r="29">
          <cell r="AA29">
            <v>0</v>
          </cell>
          <cell r="AF29">
            <v>0</v>
          </cell>
        </row>
        <row r="30">
          <cell r="AB30">
            <v>0</v>
          </cell>
          <cell r="AF30">
            <v>0</v>
          </cell>
        </row>
        <row r="31">
          <cell r="AB31">
            <v>0</v>
          </cell>
          <cell r="AF31">
            <v>0</v>
          </cell>
        </row>
        <row r="32">
          <cell r="AB32">
            <v>42</v>
          </cell>
          <cell r="AF32">
            <v>0</v>
          </cell>
        </row>
        <row r="33">
          <cell r="AF33">
            <v>42</v>
          </cell>
        </row>
      </sheetData>
      <sheetData sheetId="9" refreshError="1">
        <row r="3">
          <cell r="V3">
            <v>0</v>
          </cell>
        </row>
        <row r="23">
          <cell r="AF23">
            <v>0</v>
          </cell>
        </row>
        <row r="24">
          <cell r="AF24">
            <v>0</v>
          </cell>
        </row>
        <row r="25">
          <cell r="AF25">
            <v>0</v>
          </cell>
        </row>
        <row r="26">
          <cell r="AF26">
            <v>0</v>
          </cell>
        </row>
        <row r="27">
          <cell r="AA27">
            <v>0</v>
          </cell>
          <cell r="AF27">
            <v>0</v>
          </cell>
        </row>
        <row r="28">
          <cell r="AA28">
            <v>0</v>
          </cell>
          <cell r="AF28">
            <v>0</v>
          </cell>
        </row>
        <row r="29">
          <cell r="AA29">
            <v>0</v>
          </cell>
          <cell r="AF29">
            <v>0</v>
          </cell>
        </row>
        <row r="30">
          <cell r="AB30">
            <v>0</v>
          </cell>
          <cell r="AF30">
            <v>0</v>
          </cell>
        </row>
        <row r="31">
          <cell r="AB31">
            <v>0</v>
          </cell>
          <cell r="AF31">
            <v>0</v>
          </cell>
        </row>
        <row r="32">
          <cell r="AB32">
            <v>43</v>
          </cell>
          <cell r="AF32">
            <v>0</v>
          </cell>
        </row>
        <row r="33">
          <cell r="AF33">
            <v>43</v>
          </cell>
        </row>
      </sheetData>
      <sheetData sheetId="10" refreshError="1">
        <row r="3">
          <cell r="V3">
            <v>0</v>
          </cell>
        </row>
        <row r="23">
          <cell r="AF23">
            <v>0</v>
          </cell>
        </row>
        <row r="24">
          <cell r="AF24">
            <v>0</v>
          </cell>
        </row>
        <row r="25">
          <cell r="AF25">
            <v>0</v>
          </cell>
        </row>
        <row r="26">
          <cell r="AA26">
            <v>0</v>
          </cell>
          <cell r="AF26">
            <v>0</v>
          </cell>
        </row>
        <row r="27">
          <cell r="AA27">
            <v>0</v>
          </cell>
          <cell r="AF27">
            <v>0</v>
          </cell>
        </row>
        <row r="28">
          <cell r="AA28">
            <v>0</v>
          </cell>
          <cell r="AF28">
            <v>0</v>
          </cell>
        </row>
        <row r="29">
          <cell r="AA29">
            <v>0</v>
          </cell>
          <cell r="AF29">
            <v>0</v>
          </cell>
        </row>
        <row r="30">
          <cell r="AB30">
            <v>0</v>
          </cell>
          <cell r="AF30">
            <v>0</v>
          </cell>
        </row>
        <row r="31">
          <cell r="AB31">
            <v>0</v>
          </cell>
          <cell r="AF31">
            <v>0</v>
          </cell>
        </row>
        <row r="32">
          <cell r="AB32">
            <v>44</v>
          </cell>
          <cell r="AF32">
            <v>0</v>
          </cell>
        </row>
        <row r="33">
          <cell r="AF33">
            <v>44</v>
          </cell>
        </row>
      </sheetData>
      <sheetData sheetId="11" refreshError="1">
        <row r="3">
          <cell r="V3">
            <v>0</v>
          </cell>
          <cell r="AF3">
            <v>0</v>
          </cell>
        </row>
        <row r="4">
          <cell r="AF4">
            <v>0</v>
          </cell>
        </row>
        <row r="5">
          <cell r="AF5">
            <v>0</v>
          </cell>
        </row>
        <row r="6">
          <cell r="AF6">
            <v>0</v>
          </cell>
        </row>
        <row r="7">
          <cell r="AF7">
            <v>0</v>
          </cell>
        </row>
        <row r="8">
          <cell r="AF8">
            <v>0</v>
          </cell>
        </row>
        <row r="9">
          <cell r="AF9">
            <v>0</v>
          </cell>
        </row>
        <row r="10">
          <cell r="AF10">
            <v>0</v>
          </cell>
        </row>
        <row r="11">
          <cell r="AF11">
            <v>0</v>
          </cell>
        </row>
        <row r="12">
          <cell r="AF12">
            <v>0</v>
          </cell>
        </row>
        <row r="13">
          <cell r="AF13">
            <v>0</v>
          </cell>
        </row>
        <row r="14">
          <cell r="AF14" t="e">
            <v>#DIV/0!</v>
          </cell>
        </row>
        <row r="15">
          <cell r="AF15">
            <v>0</v>
          </cell>
        </row>
        <row r="16">
          <cell r="AF16">
            <v>0</v>
          </cell>
        </row>
        <row r="17">
          <cell r="AF17">
            <v>0</v>
          </cell>
        </row>
        <row r="26">
          <cell r="AA26">
            <v>0</v>
          </cell>
        </row>
        <row r="27">
          <cell r="AA27">
            <v>0</v>
          </cell>
        </row>
        <row r="28">
          <cell r="AA28">
            <v>0</v>
          </cell>
        </row>
        <row r="29">
          <cell r="AA29">
            <v>0</v>
          </cell>
        </row>
        <row r="30">
          <cell r="AB30">
            <v>0</v>
          </cell>
        </row>
        <row r="31">
          <cell r="AB31">
            <v>0</v>
          </cell>
        </row>
        <row r="32">
          <cell r="AB32">
            <v>43</v>
          </cell>
        </row>
        <row r="33">
          <cell r="AF33">
            <v>43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013"/>
  <sheetViews>
    <sheetView topLeftCell="F1" zoomScale="70" zoomScaleNormal="70" workbookViewId="0">
      <selection activeCell="AA4" sqref="AA4:AA20"/>
    </sheetView>
  </sheetViews>
  <sheetFormatPr defaultColWidth="14.44140625" defaultRowHeight="15" customHeight="1"/>
  <cols>
    <col min="1" max="1" width="2" style="1" customWidth="1"/>
    <col min="2" max="2" width="7.6640625" style="1" customWidth="1"/>
    <col min="3" max="3" width="9.6640625" style="95" customWidth="1"/>
    <col min="4" max="4" width="8.44140625" style="95" customWidth="1"/>
    <col min="5" max="5" width="39.33203125" style="1" customWidth="1"/>
    <col min="6" max="7" width="10.33203125" style="1" customWidth="1"/>
    <col min="8" max="13" width="9.6640625" style="1" customWidth="1"/>
    <col min="14" max="14" width="9.109375" style="1" hidden="1" customWidth="1"/>
    <col min="15" max="15" width="12.6640625" style="1" customWidth="1"/>
    <col min="16" max="16" width="8.44140625" style="1" customWidth="1"/>
    <col min="17" max="17" width="10.6640625" style="1" customWidth="1"/>
    <col min="18" max="18" width="4.109375" style="1" customWidth="1"/>
    <col min="19" max="19" width="17.44140625" style="1" bestFit="1" customWidth="1"/>
    <col min="20" max="22" width="12.44140625" style="1" customWidth="1"/>
    <col min="23" max="23" width="5.109375" style="1" customWidth="1"/>
    <col min="24" max="24" width="17.44140625" style="1" bestFit="1" customWidth="1"/>
    <col min="25" max="28" width="15.6640625" style="1" customWidth="1"/>
    <col min="29" max="30" width="14.44140625" style="1" customWidth="1"/>
    <col min="31" max="31" width="8.33203125" style="1" customWidth="1"/>
    <col min="32" max="242" width="14.44140625" style="1"/>
    <col min="243" max="243" width="4.88671875" style="1" customWidth="1"/>
    <col min="244" max="244" width="7.6640625" style="1" customWidth="1"/>
    <col min="245" max="246" width="5.6640625" style="1" customWidth="1"/>
    <col min="247" max="247" width="34.5546875" style="1" customWidth="1"/>
    <col min="248" max="248" width="6.44140625" style="1" customWidth="1"/>
    <col min="249" max="249" width="5.44140625" style="1" customWidth="1"/>
    <col min="250" max="258" width="7.33203125" style="1" customWidth="1"/>
    <col min="259" max="259" width="10" style="1" customWidth="1"/>
    <col min="260" max="260" width="9.5546875" style="1" customWidth="1"/>
    <col min="261" max="261" width="7.5546875" style="1" customWidth="1"/>
    <col min="262" max="262" width="7.33203125" style="1" customWidth="1"/>
    <col min="263" max="263" width="4.6640625" style="1" customWidth="1"/>
    <col min="264" max="264" width="8.44140625" style="1" customWidth="1"/>
    <col min="265" max="265" width="18.5546875" style="1" customWidth="1"/>
    <col min="266" max="267" width="8.109375" style="1" customWidth="1"/>
    <col min="268" max="268" width="1.88671875" style="1" customWidth="1"/>
    <col min="269" max="269" width="18.5546875" style="1" customWidth="1"/>
    <col min="270" max="270" width="10" style="1" customWidth="1"/>
    <col min="271" max="271" width="1.88671875" style="1" customWidth="1"/>
    <col min="272" max="272" width="22.88671875" style="1" customWidth="1"/>
    <col min="273" max="276" width="9.33203125" style="1" customWidth="1"/>
    <col min="277" max="277" width="2.44140625" style="1" customWidth="1"/>
    <col min="278" max="278" width="11.44140625" style="1" customWidth="1"/>
    <col min="279" max="279" width="9.44140625" style="1" customWidth="1"/>
    <col min="280" max="280" width="10.33203125" style="1" customWidth="1"/>
    <col min="281" max="281" width="9.109375" style="1" customWidth="1"/>
    <col min="282" max="498" width="14.44140625" style="1"/>
    <col min="499" max="499" width="4.88671875" style="1" customWidth="1"/>
    <col min="500" max="500" width="7.6640625" style="1" customWidth="1"/>
    <col min="501" max="502" width="5.6640625" style="1" customWidth="1"/>
    <col min="503" max="503" width="34.5546875" style="1" customWidth="1"/>
    <col min="504" max="504" width="6.44140625" style="1" customWidth="1"/>
    <col min="505" max="505" width="5.44140625" style="1" customWidth="1"/>
    <col min="506" max="514" width="7.33203125" style="1" customWidth="1"/>
    <col min="515" max="515" width="10" style="1" customWidth="1"/>
    <col min="516" max="516" width="9.5546875" style="1" customWidth="1"/>
    <col min="517" max="517" width="7.5546875" style="1" customWidth="1"/>
    <col min="518" max="518" width="7.33203125" style="1" customWidth="1"/>
    <col min="519" max="519" width="4.6640625" style="1" customWidth="1"/>
    <col min="520" max="520" width="8.44140625" style="1" customWidth="1"/>
    <col min="521" max="521" width="18.5546875" style="1" customWidth="1"/>
    <col min="522" max="523" width="8.109375" style="1" customWidth="1"/>
    <col min="524" max="524" width="1.88671875" style="1" customWidth="1"/>
    <col min="525" max="525" width="18.5546875" style="1" customWidth="1"/>
    <col min="526" max="526" width="10" style="1" customWidth="1"/>
    <col min="527" max="527" width="1.88671875" style="1" customWidth="1"/>
    <col min="528" max="528" width="22.88671875" style="1" customWidth="1"/>
    <col min="529" max="532" width="9.33203125" style="1" customWidth="1"/>
    <col min="533" max="533" width="2.44140625" style="1" customWidth="1"/>
    <col min="534" max="534" width="11.44140625" style="1" customWidth="1"/>
    <col min="535" max="535" width="9.44140625" style="1" customWidth="1"/>
    <col min="536" max="536" width="10.33203125" style="1" customWidth="1"/>
    <col min="537" max="537" width="9.109375" style="1" customWidth="1"/>
    <col min="538" max="754" width="14.44140625" style="1"/>
    <col min="755" max="755" width="4.88671875" style="1" customWidth="1"/>
    <col min="756" max="756" width="7.6640625" style="1" customWidth="1"/>
    <col min="757" max="758" width="5.6640625" style="1" customWidth="1"/>
    <col min="759" max="759" width="34.5546875" style="1" customWidth="1"/>
    <col min="760" max="760" width="6.44140625" style="1" customWidth="1"/>
    <col min="761" max="761" width="5.44140625" style="1" customWidth="1"/>
    <col min="762" max="770" width="7.33203125" style="1" customWidth="1"/>
    <col min="771" max="771" width="10" style="1" customWidth="1"/>
    <col min="772" max="772" width="9.5546875" style="1" customWidth="1"/>
    <col min="773" max="773" width="7.5546875" style="1" customWidth="1"/>
    <col min="774" max="774" width="7.33203125" style="1" customWidth="1"/>
    <col min="775" max="775" width="4.6640625" style="1" customWidth="1"/>
    <col min="776" max="776" width="8.44140625" style="1" customWidth="1"/>
    <col min="777" max="777" width="18.5546875" style="1" customWidth="1"/>
    <col min="778" max="779" width="8.109375" style="1" customWidth="1"/>
    <col min="780" max="780" width="1.88671875" style="1" customWidth="1"/>
    <col min="781" max="781" width="18.5546875" style="1" customWidth="1"/>
    <col min="782" max="782" width="10" style="1" customWidth="1"/>
    <col min="783" max="783" width="1.88671875" style="1" customWidth="1"/>
    <col min="784" max="784" width="22.88671875" style="1" customWidth="1"/>
    <col min="785" max="788" width="9.33203125" style="1" customWidth="1"/>
    <col min="789" max="789" width="2.44140625" style="1" customWidth="1"/>
    <col min="790" max="790" width="11.44140625" style="1" customWidth="1"/>
    <col min="791" max="791" width="9.44140625" style="1" customWidth="1"/>
    <col min="792" max="792" width="10.33203125" style="1" customWidth="1"/>
    <col min="793" max="793" width="9.109375" style="1" customWidth="1"/>
    <col min="794" max="1010" width="14.44140625" style="1"/>
    <col min="1011" max="1011" width="4.88671875" style="1" customWidth="1"/>
    <col min="1012" max="1012" width="7.6640625" style="1" customWidth="1"/>
    <col min="1013" max="1014" width="5.6640625" style="1" customWidth="1"/>
    <col min="1015" max="1015" width="34.5546875" style="1" customWidth="1"/>
    <col min="1016" max="1016" width="6.44140625" style="1" customWidth="1"/>
    <col min="1017" max="1017" width="5.44140625" style="1" customWidth="1"/>
    <col min="1018" max="1026" width="7.33203125" style="1" customWidth="1"/>
    <col min="1027" max="1027" width="10" style="1" customWidth="1"/>
    <col min="1028" max="1028" width="9.5546875" style="1" customWidth="1"/>
    <col min="1029" max="1029" width="7.5546875" style="1" customWidth="1"/>
    <col min="1030" max="1030" width="7.33203125" style="1" customWidth="1"/>
    <col min="1031" max="1031" width="4.6640625" style="1" customWidth="1"/>
    <col min="1032" max="1032" width="8.44140625" style="1" customWidth="1"/>
    <col min="1033" max="1033" width="18.5546875" style="1" customWidth="1"/>
    <col min="1034" max="1035" width="8.109375" style="1" customWidth="1"/>
    <col min="1036" max="1036" width="1.88671875" style="1" customWidth="1"/>
    <col min="1037" max="1037" width="18.5546875" style="1" customWidth="1"/>
    <col min="1038" max="1038" width="10" style="1" customWidth="1"/>
    <col min="1039" max="1039" width="1.88671875" style="1" customWidth="1"/>
    <col min="1040" max="1040" width="22.88671875" style="1" customWidth="1"/>
    <col min="1041" max="1044" width="9.33203125" style="1" customWidth="1"/>
    <col min="1045" max="1045" width="2.44140625" style="1" customWidth="1"/>
    <col min="1046" max="1046" width="11.44140625" style="1" customWidth="1"/>
    <col min="1047" max="1047" width="9.44140625" style="1" customWidth="1"/>
    <col min="1048" max="1048" width="10.33203125" style="1" customWidth="1"/>
    <col min="1049" max="1049" width="9.109375" style="1" customWidth="1"/>
    <col min="1050" max="1266" width="14.44140625" style="1"/>
    <col min="1267" max="1267" width="4.88671875" style="1" customWidth="1"/>
    <col min="1268" max="1268" width="7.6640625" style="1" customWidth="1"/>
    <col min="1269" max="1270" width="5.6640625" style="1" customWidth="1"/>
    <col min="1271" max="1271" width="34.5546875" style="1" customWidth="1"/>
    <col min="1272" max="1272" width="6.44140625" style="1" customWidth="1"/>
    <col min="1273" max="1273" width="5.44140625" style="1" customWidth="1"/>
    <col min="1274" max="1282" width="7.33203125" style="1" customWidth="1"/>
    <col min="1283" max="1283" width="10" style="1" customWidth="1"/>
    <col min="1284" max="1284" width="9.5546875" style="1" customWidth="1"/>
    <col min="1285" max="1285" width="7.5546875" style="1" customWidth="1"/>
    <col min="1286" max="1286" width="7.33203125" style="1" customWidth="1"/>
    <col min="1287" max="1287" width="4.6640625" style="1" customWidth="1"/>
    <col min="1288" max="1288" width="8.44140625" style="1" customWidth="1"/>
    <col min="1289" max="1289" width="18.5546875" style="1" customWidth="1"/>
    <col min="1290" max="1291" width="8.109375" style="1" customWidth="1"/>
    <col min="1292" max="1292" width="1.88671875" style="1" customWidth="1"/>
    <col min="1293" max="1293" width="18.5546875" style="1" customWidth="1"/>
    <col min="1294" max="1294" width="10" style="1" customWidth="1"/>
    <col min="1295" max="1295" width="1.88671875" style="1" customWidth="1"/>
    <col min="1296" max="1296" width="22.88671875" style="1" customWidth="1"/>
    <col min="1297" max="1300" width="9.33203125" style="1" customWidth="1"/>
    <col min="1301" max="1301" width="2.44140625" style="1" customWidth="1"/>
    <col min="1302" max="1302" width="11.44140625" style="1" customWidth="1"/>
    <col min="1303" max="1303" width="9.44140625" style="1" customWidth="1"/>
    <col min="1304" max="1304" width="10.33203125" style="1" customWidth="1"/>
    <col min="1305" max="1305" width="9.109375" style="1" customWidth="1"/>
    <col min="1306" max="1522" width="14.44140625" style="1"/>
    <col min="1523" max="1523" width="4.88671875" style="1" customWidth="1"/>
    <col min="1524" max="1524" width="7.6640625" style="1" customWidth="1"/>
    <col min="1525" max="1526" width="5.6640625" style="1" customWidth="1"/>
    <col min="1527" max="1527" width="34.5546875" style="1" customWidth="1"/>
    <col min="1528" max="1528" width="6.44140625" style="1" customWidth="1"/>
    <col min="1529" max="1529" width="5.44140625" style="1" customWidth="1"/>
    <col min="1530" max="1538" width="7.33203125" style="1" customWidth="1"/>
    <col min="1539" max="1539" width="10" style="1" customWidth="1"/>
    <col min="1540" max="1540" width="9.5546875" style="1" customWidth="1"/>
    <col min="1541" max="1541" width="7.5546875" style="1" customWidth="1"/>
    <col min="1542" max="1542" width="7.33203125" style="1" customWidth="1"/>
    <col min="1543" max="1543" width="4.6640625" style="1" customWidth="1"/>
    <col min="1544" max="1544" width="8.44140625" style="1" customWidth="1"/>
    <col min="1545" max="1545" width="18.5546875" style="1" customWidth="1"/>
    <col min="1546" max="1547" width="8.109375" style="1" customWidth="1"/>
    <col min="1548" max="1548" width="1.88671875" style="1" customWidth="1"/>
    <col min="1549" max="1549" width="18.5546875" style="1" customWidth="1"/>
    <col min="1550" max="1550" width="10" style="1" customWidth="1"/>
    <col min="1551" max="1551" width="1.88671875" style="1" customWidth="1"/>
    <col min="1552" max="1552" width="22.88671875" style="1" customWidth="1"/>
    <col min="1553" max="1556" width="9.33203125" style="1" customWidth="1"/>
    <col min="1557" max="1557" width="2.44140625" style="1" customWidth="1"/>
    <col min="1558" max="1558" width="11.44140625" style="1" customWidth="1"/>
    <col min="1559" max="1559" width="9.44140625" style="1" customWidth="1"/>
    <col min="1560" max="1560" width="10.33203125" style="1" customWidth="1"/>
    <col min="1561" max="1561" width="9.109375" style="1" customWidth="1"/>
    <col min="1562" max="1778" width="14.44140625" style="1"/>
    <col min="1779" max="1779" width="4.88671875" style="1" customWidth="1"/>
    <col min="1780" max="1780" width="7.6640625" style="1" customWidth="1"/>
    <col min="1781" max="1782" width="5.6640625" style="1" customWidth="1"/>
    <col min="1783" max="1783" width="34.5546875" style="1" customWidth="1"/>
    <col min="1784" max="1784" width="6.44140625" style="1" customWidth="1"/>
    <col min="1785" max="1785" width="5.44140625" style="1" customWidth="1"/>
    <col min="1786" max="1794" width="7.33203125" style="1" customWidth="1"/>
    <col min="1795" max="1795" width="10" style="1" customWidth="1"/>
    <col min="1796" max="1796" width="9.5546875" style="1" customWidth="1"/>
    <col min="1797" max="1797" width="7.5546875" style="1" customWidth="1"/>
    <col min="1798" max="1798" width="7.33203125" style="1" customWidth="1"/>
    <col min="1799" max="1799" width="4.6640625" style="1" customWidth="1"/>
    <col min="1800" max="1800" width="8.44140625" style="1" customWidth="1"/>
    <col min="1801" max="1801" width="18.5546875" style="1" customWidth="1"/>
    <col min="1802" max="1803" width="8.109375" style="1" customWidth="1"/>
    <col min="1804" max="1804" width="1.88671875" style="1" customWidth="1"/>
    <col min="1805" max="1805" width="18.5546875" style="1" customWidth="1"/>
    <col min="1806" max="1806" width="10" style="1" customWidth="1"/>
    <col min="1807" max="1807" width="1.88671875" style="1" customWidth="1"/>
    <col min="1808" max="1808" width="22.88671875" style="1" customWidth="1"/>
    <col min="1809" max="1812" width="9.33203125" style="1" customWidth="1"/>
    <col min="1813" max="1813" width="2.44140625" style="1" customWidth="1"/>
    <col min="1814" max="1814" width="11.44140625" style="1" customWidth="1"/>
    <col min="1815" max="1815" width="9.44140625" style="1" customWidth="1"/>
    <col min="1816" max="1816" width="10.33203125" style="1" customWidth="1"/>
    <col min="1817" max="1817" width="9.109375" style="1" customWidth="1"/>
    <col min="1818" max="2034" width="14.44140625" style="1"/>
    <col min="2035" max="2035" width="4.88671875" style="1" customWidth="1"/>
    <col min="2036" max="2036" width="7.6640625" style="1" customWidth="1"/>
    <col min="2037" max="2038" width="5.6640625" style="1" customWidth="1"/>
    <col min="2039" max="2039" width="34.5546875" style="1" customWidth="1"/>
    <col min="2040" max="2040" width="6.44140625" style="1" customWidth="1"/>
    <col min="2041" max="2041" width="5.44140625" style="1" customWidth="1"/>
    <col min="2042" max="2050" width="7.33203125" style="1" customWidth="1"/>
    <col min="2051" max="2051" width="10" style="1" customWidth="1"/>
    <col min="2052" max="2052" width="9.5546875" style="1" customWidth="1"/>
    <col min="2053" max="2053" width="7.5546875" style="1" customWidth="1"/>
    <col min="2054" max="2054" width="7.33203125" style="1" customWidth="1"/>
    <col min="2055" max="2055" width="4.6640625" style="1" customWidth="1"/>
    <col min="2056" max="2056" width="8.44140625" style="1" customWidth="1"/>
    <col min="2057" max="2057" width="18.5546875" style="1" customWidth="1"/>
    <col min="2058" max="2059" width="8.109375" style="1" customWidth="1"/>
    <col min="2060" max="2060" width="1.88671875" style="1" customWidth="1"/>
    <col min="2061" max="2061" width="18.5546875" style="1" customWidth="1"/>
    <col min="2062" max="2062" width="10" style="1" customWidth="1"/>
    <col min="2063" max="2063" width="1.88671875" style="1" customWidth="1"/>
    <col min="2064" max="2064" width="22.88671875" style="1" customWidth="1"/>
    <col min="2065" max="2068" width="9.33203125" style="1" customWidth="1"/>
    <col min="2069" max="2069" width="2.44140625" style="1" customWidth="1"/>
    <col min="2070" max="2070" width="11.44140625" style="1" customWidth="1"/>
    <col min="2071" max="2071" width="9.44140625" style="1" customWidth="1"/>
    <col min="2072" max="2072" width="10.33203125" style="1" customWidth="1"/>
    <col min="2073" max="2073" width="9.109375" style="1" customWidth="1"/>
    <col min="2074" max="2290" width="14.44140625" style="1"/>
    <col min="2291" max="2291" width="4.88671875" style="1" customWidth="1"/>
    <col min="2292" max="2292" width="7.6640625" style="1" customWidth="1"/>
    <col min="2293" max="2294" width="5.6640625" style="1" customWidth="1"/>
    <col min="2295" max="2295" width="34.5546875" style="1" customWidth="1"/>
    <col min="2296" max="2296" width="6.44140625" style="1" customWidth="1"/>
    <col min="2297" max="2297" width="5.44140625" style="1" customWidth="1"/>
    <col min="2298" max="2306" width="7.33203125" style="1" customWidth="1"/>
    <col min="2307" max="2307" width="10" style="1" customWidth="1"/>
    <col min="2308" max="2308" width="9.5546875" style="1" customWidth="1"/>
    <col min="2309" max="2309" width="7.5546875" style="1" customWidth="1"/>
    <col min="2310" max="2310" width="7.33203125" style="1" customWidth="1"/>
    <col min="2311" max="2311" width="4.6640625" style="1" customWidth="1"/>
    <col min="2312" max="2312" width="8.44140625" style="1" customWidth="1"/>
    <col min="2313" max="2313" width="18.5546875" style="1" customWidth="1"/>
    <col min="2314" max="2315" width="8.109375" style="1" customWidth="1"/>
    <col min="2316" max="2316" width="1.88671875" style="1" customWidth="1"/>
    <col min="2317" max="2317" width="18.5546875" style="1" customWidth="1"/>
    <col min="2318" max="2318" width="10" style="1" customWidth="1"/>
    <col min="2319" max="2319" width="1.88671875" style="1" customWidth="1"/>
    <col min="2320" max="2320" width="22.88671875" style="1" customWidth="1"/>
    <col min="2321" max="2324" width="9.33203125" style="1" customWidth="1"/>
    <col min="2325" max="2325" width="2.44140625" style="1" customWidth="1"/>
    <col min="2326" max="2326" width="11.44140625" style="1" customWidth="1"/>
    <col min="2327" max="2327" width="9.44140625" style="1" customWidth="1"/>
    <col min="2328" max="2328" width="10.33203125" style="1" customWidth="1"/>
    <col min="2329" max="2329" width="9.109375" style="1" customWidth="1"/>
    <col min="2330" max="2546" width="14.44140625" style="1"/>
    <col min="2547" max="2547" width="4.88671875" style="1" customWidth="1"/>
    <col min="2548" max="2548" width="7.6640625" style="1" customWidth="1"/>
    <col min="2549" max="2550" width="5.6640625" style="1" customWidth="1"/>
    <col min="2551" max="2551" width="34.5546875" style="1" customWidth="1"/>
    <col min="2552" max="2552" width="6.44140625" style="1" customWidth="1"/>
    <col min="2553" max="2553" width="5.44140625" style="1" customWidth="1"/>
    <col min="2554" max="2562" width="7.33203125" style="1" customWidth="1"/>
    <col min="2563" max="2563" width="10" style="1" customWidth="1"/>
    <col min="2564" max="2564" width="9.5546875" style="1" customWidth="1"/>
    <col min="2565" max="2565" width="7.5546875" style="1" customWidth="1"/>
    <col min="2566" max="2566" width="7.33203125" style="1" customWidth="1"/>
    <col min="2567" max="2567" width="4.6640625" style="1" customWidth="1"/>
    <col min="2568" max="2568" width="8.44140625" style="1" customWidth="1"/>
    <col min="2569" max="2569" width="18.5546875" style="1" customWidth="1"/>
    <col min="2570" max="2571" width="8.109375" style="1" customWidth="1"/>
    <col min="2572" max="2572" width="1.88671875" style="1" customWidth="1"/>
    <col min="2573" max="2573" width="18.5546875" style="1" customWidth="1"/>
    <col min="2574" max="2574" width="10" style="1" customWidth="1"/>
    <col min="2575" max="2575" width="1.88671875" style="1" customWidth="1"/>
    <col min="2576" max="2576" width="22.88671875" style="1" customWidth="1"/>
    <col min="2577" max="2580" width="9.33203125" style="1" customWidth="1"/>
    <col min="2581" max="2581" width="2.44140625" style="1" customWidth="1"/>
    <col min="2582" max="2582" width="11.44140625" style="1" customWidth="1"/>
    <col min="2583" max="2583" width="9.44140625" style="1" customWidth="1"/>
    <col min="2584" max="2584" width="10.33203125" style="1" customWidth="1"/>
    <col min="2585" max="2585" width="9.109375" style="1" customWidth="1"/>
    <col min="2586" max="2802" width="14.44140625" style="1"/>
    <col min="2803" max="2803" width="4.88671875" style="1" customWidth="1"/>
    <col min="2804" max="2804" width="7.6640625" style="1" customWidth="1"/>
    <col min="2805" max="2806" width="5.6640625" style="1" customWidth="1"/>
    <col min="2807" max="2807" width="34.5546875" style="1" customWidth="1"/>
    <col min="2808" max="2808" width="6.44140625" style="1" customWidth="1"/>
    <col min="2809" max="2809" width="5.44140625" style="1" customWidth="1"/>
    <col min="2810" max="2818" width="7.33203125" style="1" customWidth="1"/>
    <col min="2819" max="2819" width="10" style="1" customWidth="1"/>
    <col min="2820" max="2820" width="9.5546875" style="1" customWidth="1"/>
    <col min="2821" max="2821" width="7.5546875" style="1" customWidth="1"/>
    <col min="2822" max="2822" width="7.33203125" style="1" customWidth="1"/>
    <col min="2823" max="2823" width="4.6640625" style="1" customWidth="1"/>
    <col min="2824" max="2824" width="8.44140625" style="1" customWidth="1"/>
    <col min="2825" max="2825" width="18.5546875" style="1" customWidth="1"/>
    <col min="2826" max="2827" width="8.109375" style="1" customWidth="1"/>
    <col min="2828" max="2828" width="1.88671875" style="1" customWidth="1"/>
    <col min="2829" max="2829" width="18.5546875" style="1" customWidth="1"/>
    <col min="2830" max="2830" width="10" style="1" customWidth="1"/>
    <col min="2831" max="2831" width="1.88671875" style="1" customWidth="1"/>
    <col min="2832" max="2832" width="22.88671875" style="1" customWidth="1"/>
    <col min="2833" max="2836" width="9.33203125" style="1" customWidth="1"/>
    <col min="2837" max="2837" width="2.44140625" style="1" customWidth="1"/>
    <col min="2838" max="2838" width="11.44140625" style="1" customWidth="1"/>
    <col min="2839" max="2839" width="9.44140625" style="1" customWidth="1"/>
    <col min="2840" max="2840" width="10.33203125" style="1" customWidth="1"/>
    <col min="2841" max="2841" width="9.109375" style="1" customWidth="1"/>
    <col min="2842" max="3058" width="14.44140625" style="1"/>
    <col min="3059" max="3059" width="4.88671875" style="1" customWidth="1"/>
    <col min="3060" max="3060" width="7.6640625" style="1" customWidth="1"/>
    <col min="3061" max="3062" width="5.6640625" style="1" customWidth="1"/>
    <col min="3063" max="3063" width="34.5546875" style="1" customWidth="1"/>
    <col min="3064" max="3064" width="6.44140625" style="1" customWidth="1"/>
    <col min="3065" max="3065" width="5.44140625" style="1" customWidth="1"/>
    <col min="3066" max="3074" width="7.33203125" style="1" customWidth="1"/>
    <col min="3075" max="3075" width="10" style="1" customWidth="1"/>
    <col min="3076" max="3076" width="9.5546875" style="1" customWidth="1"/>
    <col min="3077" max="3077" width="7.5546875" style="1" customWidth="1"/>
    <col min="3078" max="3078" width="7.33203125" style="1" customWidth="1"/>
    <col min="3079" max="3079" width="4.6640625" style="1" customWidth="1"/>
    <col min="3080" max="3080" width="8.44140625" style="1" customWidth="1"/>
    <col min="3081" max="3081" width="18.5546875" style="1" customWidth="1"/>
    <col min="3082" max="3083" width="8.109375" style="1" customWidth="1"/>
    <col min="3084" max="3084" width="1.88671875" style="1" customWidth="1"/>
    <col min="3085" max="3085" width="18.5546875" style="1" customWidth="1"/>
    <col min="3086" max="3086" width="10" style="1" customWidth="1"/>
    <col min="3087" max="3087" width="1.88671875" style="1" customWidth="1"/>
    <col min="3088" max="3088" width="22.88671875" style="1" customWidth="1"/>
    <col min="3089" max="3092" width="9.33203125" style="1" customWidth="1"/>
    <col min="3093" max="3093" width="2.44140625" style="1" customWidth="1"/>
    <col min="3094" max="3094" width="11.44140625" style="1" customWidth="1"/>
    <col min="3095" max="3095" width="9.44140625" style="1" customWidth="1"/>
    <col min="3096" max="3096" width="10.33203125" style="1" customWidth="1"/>
    <col min="3097" max="3097" width="9.109375" style="1" customWidth="1"/>
    <col min="3098" max="3314" width="14.44140625" style="1"/>
    <col min="3315" max="3315" width="4.88671875" style="1" customWidth="1"/>
    <col min="3316" max="3316" width="7.6640625" style="1" customWidth="1"/>
    <col min="3317" max="3318" width="5.6640625" style="1" customWidth="1"/>
    <col min="3319" max="3319" width="34.5546875" style="1" customWidth="1"/>
    <col min="3320" max="3320" width="6.44140625" style="1" customWidth="1"/>
    <col min="3321" max="3321" width="5.44140625" style="1" customWidth="1"/>
    <col min="3322" max="3330" width="7.33203125" style="1" customWidth="1"/>
    <col min="3331" max="3331" width="10" style="1" customWidth="1"/>
    <col min="3332" max="3332" width="9.5546875" style="1" customWidth="1"/>
    <col min="3333" max="3333" width="7.5546875" style="1" customWidth="1"/>
    <col min="3334" max="3334" width="7.33203125" style="1" customWidth="1"/>
    <col min="3335" max="3335" width="4.6640625" style="1" customWidth="1"/>
    <col min="3336" max="3336" width="8.44140625" style="1" customWidth="1"/>
    <col min="3337" max="3337" width="18.5546875" style="1" customWidth="1"/>
    <col min="3338" max="3339" width="8.109375" style="1" customWidth="1"/>
    <col min="3340" max="3340" width="1.88671875" style="1" customWidth="1"/>
    <col min="3341" max="3341" width="18.5546875" style="1" customWidth="1"/>
    <col min="3342" max="3342" width="10" style="1" customWidth="1"/>
    <col min="3343" max="3343" width="1.88671875" style="1" customWidth="1"/>
    <col min="3344" max="3344" width="22.88671875" style="1" customWidth="1"/>
    <col min="3345" max="3348" width="9.33203125" style="1" customWidth="1"/>
    <col min="3349" max="3349" width="2.44140625" style="1" customWidth="1"/>
    <col min="3350" max="3350" width="11.44140625" style="1" customWidth="1"/>
    <col min="3351" max="3351" width="9.44140625" style="1" customWidth="1"/>
    <col min="3352" max="3352" width="10.33203125" style="1" customWidth="1"/>
    <col min="3353" max="3353" width="9.109375" style="1" customWidth="1"/>
    <col min="3354" max="3570" width="14.44140625" style="1"/>
    <col min="3571" max="3571" width="4.88671875" style="1" customWidth="1"/>
    <col min="3572" max="3572" width="7.6640625" style="1" customWidth="1"/>
    <col min="3573" max="3574" width="5.6640625" style="1" customWidth="1"/>
    <col min="3575" max="3575" width="34.5546875" style="1" customWidth="1"/>
    <col min="3576" max="3576" width="6.44140625" style="1" customWidth="1"/>
    <col min="3577" max="3577" width="5.44140625" style="1" customWidth="1"/>
    <col min="3578" max="3586" width="7.33203125" style="1" customWidth="1"/>
    <col min="3587" max="3587" width="10" style="1" customWidth="1"/>
    <col min="3588" max="3588" width="9.5546875" style="1" customWidth="1"/>
    <col min="3589" max="3589" width="7.5546875" style="1" customWidth="1"/>
    <col min="3590" max="3590" width="7.33203125" style="1" customWidth="1"/>
    <col min="3591" max="3591" width="4.6640625" style="1" customWidth="1"/>
    <col min="3592" max="3592" width="8.44140625" style="1" customWidth="1"/>
    <col min="3593" max="3593" width="18.5546875" style="1" customWidth="1"/>
    <col min="3594" max="3595" width="8.109375" style="1" customWidth="1"/>
    <col min="3596" max="3596" width="1.88671875" style="1" customWidth="1"/>
    <col min="3597" max="3597" width="18.5546875" style="1" customWidth="1"/>
    <col min="3598" max="3598" width="10" style="1" customWidth="1"/>
    <col min="3599" max="3599" width="1.88671875" style="1" customWidth="1"/>
    <col min="3600" max="3600" width="22.88671875" style="1" customWidth="1"/>
    <col min="3601" max="3604" width="9.33203125" style="1" customWidth="1"/>
    <col min="3605" max="3605" width="2.44140625" style="1" customWidth="1"/>
    <col min="3606" max="3606" width="11.44140625" style="1" customWidth="1"/>
    <col min="3607" max="3607" width="9.44140625" style="1" customWidth="1"/>
    <col min="3608" max="3608" width="10.33203125" style="1" customWidth="1"/>
    <col min="3609" max="3609" width="9.109375" style="1" customWidth="1"/>
    <col min="3610" max="3826" width="14.44140625" style="1"/>
    <col min="3827" max="3827" width="4.88671875" style="1" customWidth="1"/>
    <col min="3828" max="3828" width="7.6640625" style="1" customWidth="1"/>
    <col min="3829" max="3830" width="5.6640625" style="1" customWidth="1"/>
    <col min="3831" max="3831" width="34.5546875" style="1" customWidth="1"/>
    <col min="3832" max="3832" width="6.44140625" style="1" customWidth="1"/>
    <col min="3833" max="3833" width="5.44140625" style="1" customWidth="1"/>
    <col min="3834" max="3842" width="7.33203125" style="1" customWidth="1"/>
    <col min="3843" max="3843" width="10" style="1" customWidth="1"/>
    <col min="3844" max="3844" width="9.5546875" style="1" customWidth="1"/>
    <col min="3845" max="3845" width="7.5546875" style="1" customWidth="1"/>
    <col min="3846" max="3846" width="7.33203125" style="1" customWidth="1"/>
    <col min="3847" max="3847" width="4.6640625" style="1" customWidth="1"/>
    <col min="3848" max="3848" width="8.44140625" style="1" customWidth="1"/>
    <col min="3849" max="3849" width="18.5546875" style="1" customWidth="1"/>
    <col min="3850" max="3851" width="8.109375" style="1" customWidth="1"/>
    <col min="3852" max="3852" width="1.88671875" style="1" customWidth="1"/>
    <col min="3853" max="3853" width="18.5546875" style="1" customWidth="1"/>
    <col min="3854" max="3854" width="10" style="1" customWidth="1"/>
    <col min="3855" max="3855" width="1.88671875" style="1" customWidth="1"/>
    <col min="3856" max="3856" width="22.88671875" style="1" customWidth="1"/>
    <col min="3857" max="3860" width="9.33203125" style="1" customWidth="1"/>
    <col min="3861" max="3861" width="2.44140625" style="1" customWidth="1"/>
    <col min="3862" max="3862" width="11.44140625" style="1" customWidth="1"/>
    <col min="3863" max="3863" width="9.44140625" style="1" customWidth="1"/>
    <col min="3864" max="3864" width="10.33203125" style="1" customWidth="1"/>
    <col min="3865" max="3865" width="9.109375" style="1" customWidth="1"/>
    <col min="3866" max="4082" width="14.44140625" style="1"/>
    <col min="4083" max="4083" width="4.88671875" style="1" customWidth="1"/>
    <col min="4084" max="4084" width="7.6640625" style="1" customWidth="1"/>
    <col min="4085" max="4086" width="5.6640625" style="1" customWidth="1"/>
    <col min="4087" max="4087" width="34.5546875" style="1" customWidth="1"/>
    <col min="4088" max="4088" width="6.44140625" style="1" customWidth="1"/>
    <col min="4089" max="4089" width="5.44140625" style="1" customWidth="1"/>
    <col min="4090" max="4098" width="7.33203125" style="1" customWidth="1"/>
    <col min="4099" max="4099" width="10" style="1" customWidth="1"/>
    <col min="4100" max="4100" width="9.5546875" style="1" customWidth="1"/>
    <col min="4101" max="4101" width="7.5546875" style="1" customWidth="1"/>
    <col min="4102" max="4102" width="7.33203125" style="1" customWidth="1"/>
    <col min="4103" max="4103" width="4.6640625" style="1" customWidth="1"/>
    <col min="4104" max="4104" width="8.44140625" style="1" customWidth="1"/>
    <col min="4105" max="4105" width="18.5546875" style="1" customWidth="1"/>
    <col min="4106" max="4107" width="8.109375" style="1" customWidth="1"/>
    <col min="4108" max="4108" width="1.88671875" style="1" customWidth="1"/>
    <col min="4109" max="4109" width="18.5546875" style="1" customWidth="1"/>
    <col min="4110" max="4110" width="10" style="1" customWidth="1"/>
    <col min="4111" max="4111" width="1.88671875" style="1" customWidth="1"/>
    <col min="4112" max="4112" width="22.88671875" style="1" customWidth="1"/>
    <col min="4113" max="4116" width="9.33203125" style="1" customWidth="1"/>
    <col min="4117" max="4117" width="2.44140625" style="1" customWidth="1"/>
    <col min="4118" max="4118" width="11.44140625" style="1" customWidth="1"/>
    <col min="4119" max="4119" width="9.44140625" style="1" customWidth="1"/>
    <col min="4120" max="4120" width="10.33203125" style="1" customWidth="1"/>
    <col min="4121" max="4121" width="9.109375" style="1" customWidth="1"/>
    <col min="4122" max="4338" width="14.44140625" style="1"/>
    <col min="4339" max="4339" width="4.88671875" style="1" customWidth="1"/>
    <col min="4340" max="4340" width="7.6640625" style="1" customWidth="1"/>
    <col min="4341" max="4342" width="5.6640625" style="1" customWidth="1"/>
    <col min="4343" max="4343" width="34.5546875" style="1" customWidth="1"/>
    <col min="4344" max="4344" width="6.44140625" style="1" customWidth="1"/>
    <col min="4345" max="4345" width="5.44140625" style="1" customWidth="1"/>
    <col min="4346" max="4354" width="7.33203125" style="1" customWidth="1"/>
    <col min="4355" max="4355" width="10" style="1" customWidth="1"/>
    <col min="4356" max="4356" width="9.5546875" style="1" customWidth="1"/>
    <col min="4357" max="4357" width="7.5546875" style="1" customWidth="1"/>
    <col min="4358" max="4358" width="7.33203125" style="1" customWidth="1"/>
    <col min="4359" max="4359" width="4.6640625" style="1" customWidth="1"/>
    <col min="4360" max="4360" width="8.44140625" style="1" customWidth="1"/>
    <col min="4361" max="4361" width="18.5546875" style="1" customWidth="1"/>
    <col min="4362" max="4363" width="8.109375" style="1" customWidth="1"/>
    <col min="4364" max="4364" width="1.88671875" style="1" customWidth="1"/>
    <col min="4365" max="4365" width="18.5546875" style="1" customWidth="1"/>
    <col min="4366" max="4366" width="10" style="1" customWidth="1"/>
    <col min="4367" max="4367" width="1.88671875" style="1" customWidth="1"/>
    <col min="4368" max="4368" width="22.88671875" style="1" customWidth="1"/>
    <col min="4369" max="4372" width="9.33203125" style="1" customWidth="1"/>
    <col min="4373" max="4373" width="2.44140625" style="1" customWidth="1"/>
    <col min="4374" max="4374" width="11.44140625" style="1" customWidth="1"/>
    <col min="4375" max="4375" width="9.44140625" style="1" customWidth="1"/>
    <col min="4376" max="4376" width="10.33203125" style="1" customWidth="1"/>
    <col min="4377" max="4377" width="9.109375" style="1" customWidth="1"/>
    <col min="4378" max="4594" width="14.44140625" style="1"/>
    <col min="4595" max="4595" width="4.88671875" style="1" customWidth="1"/>
    <col min="4596" max="4596" width="7.6640625" style="1" customWidth="1"/>
    <col min="4597" max="4598" width="5.6640625" style="1" customWidth="1"/>
    <col min="4599" max="4599" width="34.5546875" style="1" customWidth="1"/>
    <col min="4600" max="4600" width="6.44140625" style="1" customWidth="1"/>
    <col min="4601" max="4601" width="5.44140625" style="1" customWidth="1"/>
    <col min="4602" max="4610" width="7.33203125" style="1" customWidth="1"/>
    <col min="4611" max="4611" width="10" style="1" customWidth="1"/>
    <col min="4612" max="4612" width="9.5546875" style="1" customWidth="1"/>
    <col min="4613" max="4613" width="7.5546875" style="1" customWidth="1"/>
    <col min="4614" max="4614" width="7.33203125" style="1" customWidth="1"/>
    <col min="4615" max="4615" width="4.6640625" style="1" customWidth="1"/>
    <col min="4616" max="4616" width="8.44140625" style="1" customWidth="1"/>
    <col min="4617" max="4617" width="18.5546875" style="1" customWidth="1"/>
    <col min="4618" max="4619" width="8.109375" style="1" customWidth="1"/>
    <col min="4620" max="4620" width="1.88671875" style="1" customWidth="1"/>
    <col min="4621" max="4621" width="18.5546875" style="1" customWidth="1"/>
    <col min="4622" max="4622" width="10" style="1" customWidth="1"/>
    <col min="4623" max="4623" width="1.88671875" style="1" customWidth="1"/>
    <col min="4624" max="4624" width="22.88671875" style="1" customWidth="1"/>
    <col min="4625" max="4628" width="9.33203125" style="1" customWidth="1"/>
    <col min="4629" max="4629" width="2.44140625" style="1" customWidth="1"/>
    <col min="4630" max="4630" width="11.44140625" style="1" customWidth="1"/>
    <col min="4631" max="4631" width="9.44140625" style="1" customWidth="1"/>
    <col min="4632" max="4632" width="10.33203125" style="1" customWidth="1"/>
    <col min="4633" max="4633" width="9.109375" style="1" customWidth="1"/>
    <col min="4634" max="4850" width="14.44140625" style="1"/>
    <col min="4851" max="4851" width="4.88671875" style="1" customWidth="1"/>
    <col min="4852" max="4852" width="7.6640625" style="1" customWidth="1"/>
    <col min="4853" max="4854" width="5.6640625" style="1" customWidth="1"/>
    <col min="4855" max="4855" width="34.5546875" style="1" customWidth="1"/>
    <col min="4856" max="4856" width="6.44140625" style="1" customWidth="1"/>
    <col min="4857" max="4857" width="5.44140625" style="1" customWidth="1"/>
    <col min="4858" max="4866" width="7.33203125" style="1" customWidth="1"/>
    <col min="4867" max="4867" width="10" style="1" customWidth="1"/>
    <col min="4868" max="4868" width="9.5546875" style="1" customWidth="1"/>
    <col min="4869" max="4869" width="7.5546875" style="1" customWidth="1"/>
    <col min="4870" max="4870" width="7.33203125" style="1" customWidth="1"/>
    <col min="4871" max="4871" width="4.6640625" style="1" customWidth="1"/>
    <col min="4872" max="4872" width="8.44140625" style="1" customWidth="1"/>
    <col min="4873" max="4873" width="18.5546875" style="1" customWidth="1"/>
    <col min="4874" max="4875" width="8.109375" style="1" customWidth="1"/>
    <col min="4876" max="4876" width="1.88671875" style="1" customWidth="1"/>
    <col min="4877" max="4877" width="18.5546875" style="1" customWidth="1"/>
    <col min="4878" max="4878" width="10" style="1" customWidth="1"/>
    <col min="4879" max="4879" width="1.88671875" style="1" customWidth="1"/>
    <col min="4880" max="4880" width="22.88671875" style="1" customWidth="1"/>
    <col min="4881" max="4884" width="9.33203125" style="1" customWidth="1"/>
    <col min="4885" max="4885" width="2.44140625" style="1" customWidth="1"/>
    <col min="4886" max="4886" width="11.44140625" style="1" customWidth="1"/>
    <col min="4887" max="4887" width="9.44140625" style="1" customWidth="1"/>
    <col min="4888" max="4888" width="10.33203125" style="1" customWidth="1"/>
    <col min="4889" max="4889" width="9.109375" style="1" customWidth="1"/>
    <col min="4890" max="5106" width="14.44140625" style="1"/>
    <col min="5107" max="5107" width="4.88671875" style="1" customWidth="1"/>
    <col min="5108" max="5108" width="7.6640625" style="1" customWidth="1"/>
    <col min="5109" max="5110" width="5.6640625" style="1" customWidth="1"/>
    <col min="5111" max="5111" width="34.5546875" style="1" customWidth="1"/>
    <col min="5112" max="5112" width="6.44140625" style="1" customWidth="1"/>
    <col min="5113" max="5113" width="5.44140625" style="1" customWidth="1"/>
    <col min="5114" max="5122" width="7.33203125" style="1" customWidth="1"/>
    <col min="5123" max="5123" width="10" style="1" customWidth="1"/>
    <col min="5124" max="5124" width="9.5546875" style="1" customWidth="1"/>
    <col min="5125" max="5125" width="7.5546875" style="1" customWidth="1"/>
    <col min="5126" max="5126" width="7.33203125" style="1" customWidth="1"/>
    <col min="5127" max="5127" width="4.6640625" style="1" customWidth="1"/>
    <col min="5128" max="5128" width="8.44140625" style="1" customWidth="1"/>
    <col min="5129" max="5129" width="18.5546875" style="1" customWidth="1"/>
    <col min="5130" max="5131" width="8.109375" style="1" customWidth="1"/>
    <col min="5132" max="5132" width="1.88671875" style="1" customWidth="1"/>
    <col min="5133" max="5133" width="18.5546875" style="1" customWidth="1"/>
    <col min="5134" max="5134" width="10" style="1" customWidth="1"/>
    <col min="5135" max="5135" width="1.88671875" style="1" customWidth="1"/>
    <col min="5136" max="5136" width="22.88671875" style="1" customWidth="1"/>
    <col min="5137" max="5140" width="9.33203125" style="1" customWidth="1"/>
    <col min="5141" max="5141" width="2.44140625" style="1" customWidth="1"/>
    <col min="5142" max="5142" width="11.44140625" style="1" customWidth="1"/>
    <col min="5143" max="5143" width="9.44140625" style="1" customWidth="1"/>
    <col min="5144" max="5144" width="10.33203125" style="1" customWidth="1"/>
    <col min="5145" max="5145" width="9.109375" style="1" customWidth="1"/>
    <col min="5146" max="5362" width="14.44140625" style="1"/>
    <col min="5363" max="5363" width="4.88671875" style="1" customWidth="1"/>
    <col min="5364" max="5364" width="7.6640625" style="1" customWidth="1"/>
    <col min="5365" max="5366" width="5.6640625" style="1" customWidth="1"/>
    <col min="5367" max="5367" width="34.5546875" style="1" customWidth="1"/>
    <col min="5368" max="5368" width="6.44140625" style="1" customWidth="1"/>
    <col min="5369" max="5369" width="5.44140625" style="1" customWidth="1"/>
    <col min="5370" max="5378" width="7.33203125" style="1" customWidth="1"/>
    <col min="5379" max="5379" width="10" style="1" customWidth="1"/>
    <col min="5380" max="5380" width="9.5546875" style="1" customWidth="1"/>
    <col min="5381" max="5381" width="7.5546875" style="1" customWidth="1"/>
    <col min="5382" max="5382" width="7.33203125" style="1" customWidth="1"/>
    <col min="5383" max="5383" width="4.6640625" style="1" customWidth="1"/>
    <col min="5384" max="5384" width="8.44140625" style="1" customWidth="1"/>
    <col min="5385" max="5385" width="18.5546875" style="1" customWidth="1"/>
    <col min="5386" max="5387" width="8.109375" style="1" customWidth="1"/>
    <col min="5388" max="5388" width="1.88671875" style="1" customWidth="1"/>
    <col min="5389" max="5389" width="18.5546875" style="1" customWidth="1"/>
    <col min="5390" max="5390" width="10" style="1" customWidth="1"/>
    <col min="5391" max="5391" width="1.88671875" style="1" customWidth="1"/>
    <col min="5392" max="5392" width="22.88671875" style="1" customWidth="1"/>
    <col min="5393" max="5396" width="9.33203125" style="1" customWidth="1"/>
    <col min="5397" max="5397" width="2.44140625" style="1" customWidth="1"/>
    <col min="5398" max="5398" width="11.44140625" style="1" customWidth="1"/>
    <col min="5399" max="5399" width="9.44140625" style="1" customWidth="1"/>
    <col min="5400" max="5400" width="10.33203125" style="1" customWidth="1"/>
    <col min="5401" max="5401" width="9.109375" style="1" customWidth="1"/>
    <col min="5402" max="5618" width="14.44140625" style="1"/>
    <col min="5619" max="5619" width="4.88671875" style="1" customWidth="1"/>
    <col min="5620" max="5620" width="7.6640625" style="1" customWidth="1"/>
    <col min="5621" max="5622" width="5.6640625" style="1" customWidth="1"/>
    <col min="5623" max="5623" width="34.5546875" style="1" customWidth="1"/>
    <col min="5624" max="5624" width="6.44140625" style="1" customWidth="1"/>
    <col min="5625" max="5625" width="5.44140625" style="1" customWidth="1"/>
    <col min="5626" max="5634" width="7.33203125" style="1" customWidth="1"/>
    <col min="5635" max="5635" width="10" style="1" customWidth="1"/>
    <col min="5636" max="5636" width="9.5546875" style="1" customWidth="1"/>
    <col min="5637" max="5637" width="7.5546875" style="1" customWidth="1"/>
    <col min="5638" max="5638" width="7.33203125" style="1" customWidth="1"/>
    <col min="5639" max="5639" width="4.6640625" style="1" customWidth="1"/>
    <col min="5640" max="5640" width="8.44140625" style="1" customWidth="1"/>
    <col min="5641" max="5641" width="18.5546875" style="1" customWidth="1"/>
    <col min="5642" max="5643" width="8.109375" style="1" customWidth="1"/>
    <col min="5644" max="5644" width="1.88671875" style="1" customWidth="1"/>
    <col min="5645" max="5645" width="18.5546875" style="1" customWidth="1"/>
    <col min="5646" max="5646" width="10" style="1" customWidth="1"/>
    <col min="5647" max="5647" width="1.88671875" style="1" customWidth="1"/>
    <col min="5648" max="5648" width="22.88671875" style="1" customWidth="1"/>
    <col min="5649" max="5652" width="9.33203125" style="1" customWidth="1"/>
    <col min="5653" max="5653" width="2.44140625" style="1" customWidth="1"/>
    <col min="5654" max="5654" width="11.44140625" style="1" customWidth="1"/>
    <col min="5655" max="5655" width="9.44140625" style="1" customWidth="1"/>
    <col min="5656" max="5656" width="10.33203125" style="1" customWidth="1"/>
    <col min="5657" max="5657" width="9.109375" style="1" customWidth="1"/>
    <col min="5658" max="5874" width="14.44140625" style="1"/>
    <col min="5875" max="5875" width="4.88671875" style="1" customWidth="1"/>
    <col min="5876" max="5876" width="7.6640625" style="1" customWidth="1"/>
    <col min="5877" max="5878" width="5.6640625" style="1" customWidth="1"/>
    <col min="5879" max="5879" width="34.5546875" style="1" customWidth="1"/>
    <col min="5880" max="5880" width="6.44140625" style="1" customWidth="1"/>
    <col min="5881" max="5881" width="5.44140625" style="1" customWidth="1"/>
    <col min="5882" max="5890" width="7.33203125" style="1" customWidth="1"/>
    <col min="5891" max="5891" width="10" style="1" customWidth="1"/>
    <col min="5892" max="5892" width="9.5546875" style="1" customWidth="1"/>
    <col min="5893" max="5893" width="7.5546875" style="1" customWidth="1"/>
    <col min="5894" max="5894" width="7.33203125" style="1" customWidth="1"/>
    <col min="5895" max="5895" width="4.6640625" style="1" customWidth="1"/>
    <col min="5896" max="5896" width="8.44140625" style="1" customWidth="1"/>
    <col min="5897" max="5897" width="18.5546875" style="1" customWidth="1"/>
    <col min="5898" max="5899" width="8.109375" style="1" customWidth="1"/>
    <col min="5900" max="5900" width="1.88671875" style="1" customWidth="1"/>
    <col min="5901" max="5901" width="18.5546875" style="1" customWidth="1"/>
    <col min="5902" max="5902" width="10" style="1" customWidth="1"/>
    <col min="5903" max="5903" width="1.88671875" style="1" customWidth="1"/>
    <col min="5904" max="5904" width="22.88671875" style="1" customWidth="1"/>
    <col min="5905" max="5908" width="9.33203125" style="1" customWidth="1"/>
    <col min="5909" max="5909" width="2.44140625" style="1" customWidth="1"/>
    <col min="5910" max="5910" width="11.44140625" style="1" customWidth="1"/>
    <col min="5911" max="5911" width="9.44140625" style="1" customWidth="1"/>
    <col min="5912" max="5912" width="10.33203125" style="1" customWidth="1"/>
    <col min="5913" max="5913" width="9.109375" style="1" customWidth="1"/>
    <col min="5914" max="6130" width="14.44140625" style="1"/>
    <col min="6131" max="6131" width="4.88671875" style="1" customWidth="1"/>
    <col min="6132" max="6132" width="7.6640625" style="1" customWidth="1"/>
    <col min="6133" max="6134" width="5.6640625" style="1" customWidth="1"/>
    <col min="6135" max="6135" width="34.5546875" style="1" customWidth="1"/>
    <col min="6136" max="6136" width="6.44140625" style="1" customWidth="1"/>
    <col min="6137" max="6137" width="5.44140625" style="1" customWidth="1"/>
    <col min="6138" max="6146" width="7.33203125" style="1" customWidth="1"/>
    <col min="6147" max="6147" width="10" style="1" customWidth="1"/>
    <col min="6148" max="6148" width="9.5546875" style="1" customWidth="1"/>
    <col min="6149" max="6149" width="7.5546875" style="1" customWidth="1"/>
    <col min="6150" max="6150" width="7.33203125" style="1" customWidth="1"/>
    <col min="6151" max="6151" width="4.6640625" style="1" customWidth="1"/>
    <col min="6152" max="6152" width="8.44140625" style="1" customWidth="1"/>
    <col min="6153" max="6153" width="18.5546875" style="1" customWidth="1"/>
    <col min="6154" max="6155" width="8.109375" style="1" customWidth="1"/>
    <col min="6156" max="6156" width="1.88671875" style="1" customWidth="1"/>
    <col min="6157" max="6157" width="18.5546875" style="1" customWidth="1"/>
    <col min="6158" max="6158" width="10" style="1" customWidth="1"/>
    <col min="6159" max="6159" width="1.88671875" style="1" customWidth="1"/>
    <col min="6160" max="6160" width="22.88671875" style="1" customWidth="1"/>
    <col min="6161" max="6164" width="9.33203125" style="1" customWidth="1"/>
    <col min="6165" max="6165" width="2.44140625" style="1" customWidth="1"/>
    <col min="6166" max="6166" width="11.44140625" style="1" customWidth="1"/>
    <col min="6167" max="6167" width="9.44140625" style="1" customWidth="1"/>
    <col min="6168" max="6168" width="10.33203125" style="1" customWidth="1"/>
    <col min="6169" max="6169" width="9.109375" style="1" customWidth="1"/>
    <col min="6170" max="6386" width="14.44140625" style="1"/>
    <col min="6387" max="6387" width="4.88671875" style="1" customWidth="1"/>
    <col min="6388" max="6388" width="7.6640625" style="1" customWidth="1"/>
    <col min="6389" max="6390" width="5.6640625" style="1" customWidth="1"/>
    <col min="6391" max="6391" width="34.5546875" style="1" customWidth="1"/>
    <col min="6392" max="6392" width="6.44140625" style="1" customWidth="1"/>
    <col min="6393" max="6393" width="5.44140625" style="1" customWidth="1"/>
    <col min="6394" max="6402" width="7.33203125" style="1" customWidth="1"/>
    <col min="6403" max="6403" width="10" style="1" customWidth="1"/>
    <col min="6404" max="6404" width="9.5546875" style="1" customWidth="1"/>
    <col min="6405" max="6405" width="7.5546875" style="1" customWidth="1"/>
    <col min="6406" max="6406" width="7.33203125" style="1" customWidth="1"/>
    <col min="6407" max="6407" width="4.6640625" style="1" customWidth="1"/>
    <col min="6408" max="6408" width="8.44140625" style="1" customWidth="1"/>
    <col min="6409" max="6409" width="18.5546875" style="1" customWidth="1"/>
    <col min="6410" max="6411" width="8.109375" style="1" customWidth="1"/>
    <col min="6412" max="6412" width="1.88671875" style="1" customWidth="1"/>
    <col min="6413" max="6413" width="18.5546875" style="1" customWidth="1"/>
    <col min="6414" max="6414" width="10" style="1" customWidth="1"/>
    <col min="6415" max="6415" width="1.88671875" style="1" customWidth="1"/>
    <col min="6416" max="6416" width="22.88671875" style="1" customWidth="1"/>
    <col min="6417" max="6420" width="9.33203125" style="1" customWidth="1"/>
    <col min="6421" max="6421" width="2.44140625" style="1" customWidth="1"/>
    <col min="6422" max="6422" width="11.44140625" style="1" customWidth="1"/>
    <col min="6423" max="6423" width="9.44140625" style="1" customWidth="1"/>
    <col min="6424" max="6424" width="10.33203125" style="1" customWidth="1"/>
    <col min="6425" max="6425" width="9.109375" style="1" customWidth="1"/>
    <col min="6426" max="6642" width="14.44140625" style="1"/>
    <col min="6643" max="6643" width="4.88671875" style="1" customWidth="1"/>
    <col min="6644" max="6644" width="7.6640625" style="1" customWidth="1"/>
    <col min="6645" max="6646" width="5.6640625" style="1" customWidth="1"/>
    <col min="6647" max="6647" width="34.5546875" style="1" customWidth="1"/>
    <col min="6648" max="6648" width="6.44140625" style="1" customWidth="1"/>
    <col min="6649" max="6649" width="5.44140625" style="1" customWidth="1"/>
    <col min="6650" max="6658" width="7.33203125" style="1" customWidth="1"/>
    <col min="6659" max="6659" width="10" style="1" customWidth="1"/>
    <col min="6660" max="6660" width="9.5546875" style="1" customWidth="1"/>
    <col min="6661" max="6661" width="7.5546875" style="1" customWidth="1"/>
    <col min="6662" max="6662" width="7.33203125" style="1" customWidth="1"/>
    <col min="6663" max="6663" width="4.6640625" style="1" customWidth="1"/>
    <col min="6664" max="6664" width="8.44140625" style="1" customWidth="1"/>
    <col min="6665" max="6665" width="18.5546875" style="1" customWidth="1"/>
    <col min="6666" max="6667" width="8.109375" style="1" customWidth="1"/>
    <col min="6668" max="6668" width="1.88671875" style="1" customWidth="1"/>
    <col min="6669" max="6669" width="18.5546875" style="1" customWidth="1"/>
    <col min="6670" max="6670" width="10" style="1" customWidth="1"/>
    <col min="6671" max="6671" width="1.88671875" style="1" customWidth="1"/>
    <col min="6672" max="6672" width="22.88671875" style="1" customWidth="1"/>
    <col min="6673" max="6676" width="9.33203125" style="1" customWidth="1"/>
    <col min="6677" max="6677" width="2.44140625" style="1" customWidth="1"/>
    <col min="6678" max="6678" width="11.44140625" style="1" customWidth="1"/>
    <col min="6679" max="6679" width="9.44140625" style="1" customWidth="1"/>
    <col min="6680" max="6680" width="10.33203125" style="1" customWidth="1"/>
    <col min="6681" max="6681" width="9.109375" style="1" customWidth="1"/>
    <col min="6682" max="6898" width="14.44140625" style="1"/>
    <col min="6899" max="6899" width="4.88671875" style="1" customWidth="1"/>
    <col min="6900" max="6900" width="7.6640625" style="1" customWidth="1"/>
    <col min="6901" max="6902" width="5.6640625" style="1" customWidth="1"/>
    <col min="6903" max="6903" width="34.5546875" style="1" customWidth="1"/>
    <col min="6904" max="6904" width="6.44140625" style="1" customWidth="1"/>
    <col min="6905" max="6905" width="5.44140625" style="1" customWidth="1"/>
    <col min="6906" max="6914" width="7.33203125" style="1" customWidth="1"/>
    <col min="6915" max="6915" width="10" style="1" customWidth="1"/>
    <col min="6916" max="6916" width="9.5546875" style="1" customWidth="1"/>
    <col min="6917" max="6917" width="7.5546875" style="1" customWidth="1"/>
    <col min="6918" max="6918" width="7.33203125" style="1" customWidth="1"/>
    <col min="6919" max="6919" width="4.6640625" style="1" customWidth="1"/>
    <col min="6920" max="6920" width="8.44140625" style="1" customWidth="1"/>
    <col min="6921" max="6921" width="18.5546875" style="1" customWidth="1"/>
    <col min="6922" max="6923" width="8.109375" style="1" customWidth="1"/>
    <col min="6924" max="6924" width="1.88671875" style="1" customWidth="1"/>
    <col min="6925" max="6925" width="18.5546875" style="1" customWidth="1"/>
    <col min="6926" max="6926" width="10" style="1" customWidth="1"/>
    <col min="6927" max="6927" width="1.88671875" style="1" customWidth="1"/>
    <col min="6928" max="6928" width="22.88671875" style="1" customWidth="1"/>
    <col min="6929" max="6932" width="9.33203125" style="1" customWidth="1"/>
    <col min="6933" max="6933" width="2.44140625" style="1" customWidth="1"/>
    <col min="6934" max="6934" width="11.44140625" style="1" customWidth="1"/>
    <col min="6935" max="6935" width="9.44140625" style="1" customWidth="1"/>
    <col min="6936" max="6936" width="10.33203125" style="1" customWidth="1"/>
    <col min="6937" max="6937" width="9.109375" style="1" customWidth="1"/>
    <col min="6938" max="7154" width="14.44140625" style="1"/>
    <col min="7155" max="7155" width="4.88671875" style="1" customWidth="1"/>
    <col min="7156" max="7156" width="7.6640625" style="1" customWidth="1"/>
    <col min="7157" max="7158" width="5.6640625" style="1" customWidth="1"/>
    <col min="7159" max="7159" width="34.5546875" style="1" customWidth="1"/>
    <col min="7160" max="7160" width="6.44140625" style="1" customWidth="1"/>
    <col min="7161" max="7161" width="5.44140625" style="1" customWidth="1"/>
    <col min="7162" max="7170" width="7.33203125" style="1" customWidth="1"/>
    <col min="7171" max="7171" width="10" style="1" customWidth="1"/>
    <col min="7172" max="7172" width="9.5546875" style="1" customWidth="1"/>
    <col min="7173" max="7173" width="7.5546875" style="1" customWidth="1"/>
    <col min="7174" max="7174" width="7.33203125" style="1" customWidth="1"/>
    <col min="7175" max="7175" width="4.6640625" style="1" customWidth="1"/>
    <col min="7176" max="7176" width="8.44140625" style="1" customWidth="1"/>
    <col min="7177" max="7177" width="18.5546875" style="1" customWidth="1"/>
    <col min="7178" max="7179" width="8.109375" style="1" customWidth="1"/>
    <col min="7180" max="7180" width="1.88671875" style="1" customWidth="1"/>
    <col min="7181" max="7181" width="18.5546875" style="1" customWidth="1"/>
    <col min="7182" max="7182" width="10" style="1" customWidth="1"/>
    <col min="7183" max="7183" width="1.88671875" style="1" customWidth="1"/>
    <col min="7184" max="7184" width="22.88671875" style="1" customWidth="1"/>
    <col min="7185" max="7188" width="9.33203125" style="1" customWidth="1"/>
    <col min="7189" max="7189" width="2.44140625" style="1" customWidth="1"/>
    <col min="7190" max="7190" width="11.44140625" style="1" customWidth="1"/>
    <col min="7191" max="7191" width="9.44140625" style="1" customWidth="1"/>
    <col min="7192" max="7192" width="10.33203125" style="1" customWidth="1"/>
    <col min="7193" max="7193" width="9.109375" style="1" customWidth="1"/>
    <col min="7194" max="7410" width="14.44140625" style="1"/>
    <col min="7411" max="7411" width="4.88671875" style="1" customWidth="1"/>
    <col min="7412" max="7412" width="7.6640625" style="1" customWidth="1"/>
    <col min="7413" max="7414" width="5.6640625" style="1" customWidth="1"/>
    <col min="7415" max="7415" width="34.5546875" style="1" customWidth="1"/>
    <col min="7416" max="7416" width="6.44140625" style="1" customWidth="1"/>
    <col min="7417" max="7417" width="5.44140625" style="1" customWidth="1"/>
    <col min="7418" max="7426" width="7.33203125" style="1" customWidth="1"/>
    <col min="7427" max="7427" width="10" style="1" customWidth="1"/>
    <col min="7428" max="7428" width="9.5546875" style="1" customWidth="1"/>
    <col min="7429" max="7429" width="7.5546875" style="1" customWidth="1"/>
    <col min="7430" max="7430" width="7.33203125" style="1" customWidth="1"/>
    <col min="7431" max="7431" width="4.6640625" style="1" customWidth="1"/>
    <col min="7432" max="7432" width="8.44140625" style="1" customWidth="1"/>
    <col min="7433" max="7433" width="18.5546875" style="1" customWidth="1"/>
    <col min="7434" max="7435" width="8.109375" style="1" customWidth="1"/>
    <col min="7436" max="7436" width="1.88671875" style="1" customWidth="1"/>
    <col min="7437" max="7437" width="18.5546875" style="1" customWidth="1"/>
    <col min="7438" max="7438" width="10" style="1" customWidth="1"/>
    <col min="7439" max="7439" width="1.88671875" style="1" customWidth="1"/>
    <col min="7440" max="7440" width="22.88671875" style="1" customWidth="1"/>
    <col min="7441" max="7444" width="9.33203125" style="1" customWidth="1"/>
    <col min="7445" max="7445" width="2.44140625" style="1" customWidth="1"/>
    <col min="7446" max="7446" width="11.44140625" style="1" customWidth="1"/>
    <col min="7447" max="7447" width="9.44140625" style="1" customWidth="1"/>
    <col min="7448" max="7448" width="10.33203125" style="1" customWidth="1"/>
    <col min="7449" max="7449" width="9.109375" style="1" customWidth="1"/>
    <col min="7450" max="7666" width="14.44140625" style="1"/>
    <col min="7667" max="7667" width="4.88671875" style="1" customWidth="1"/>
    <col min="7668" max="7668" width="7.6640625" style="1" customWidth="1"/>
    <col min="7669" max="7670" width="5.6640625" style="1" customWidth="1"/>
    <col min="7671" max="7671" width="34.5546875" style="1" customWidth="1"/>
    <col min="7672" max="7672" width="6.44140625" style="1" customWidth="1"/>
    <col min="7673" max="7673" width="5.44140625" style="1" customWidth="1"/>
    <col min="7674" max="7682" width="7.33203125" style="1" customWidth="1"/>
    <col min="7683" max="7683" width="10" style="1" customWidth="1"/>
    <col min="7684" max="7684" width="9.5546875" style="1" customWidth="1"/>
    <col min="7685" max="7685" width="7.5546875" style="1" customWidth="1"/>
    <col min="7686" max="7686" width="7.33203125" style="1" customWidth="1"/>
    <col min="7687" max="7687" width="4.6640625" style="1" customWidth="1"/>
    <col min="7688" max="7688" width="8.44140625" style="1" customWidth="1"/>
    <col min="7689" max="7689" width="18.5546875" style="1" customWidth="1"/>
    <col min="7690" max="7691" width="8.109375" style="1" customWidth="1"/>
    <col min="7692" max="7692" width="1.88671875" style="1" customWidth="1"/>
    <col min="7693" max="7693" width="18.5546875" style="1" customWidth="1"/>
    <col min="7694" max="7694" width="10" style="1" customWidth="1"/>
    <col min="7695" max="7695" width="1.88671875" style="1" customWidth="1"/>
    <col min="7696" max="7696" width="22.88671875" style="1" customWidth="1"/>
    <col min="7697" max="7700" width="9.33203125" style="1" customWidth="1"/>
    <col min="7701" max="7701" width="2.44140625" style="1" customWidth="1"/>
    <col min="7702" max="7702" width="11.44140625" style="1" customWidth="1"/>
    <col min="7703" max="7703" width="9.44140625" style="1" customWidth="1"/>
    <col min="7704" max="7704" width="10.33203125" style="1" customWidth="1"/>
    <col min="7705" max="7705" width="9.109375" style="1" customWidth="1"/>
    <col min="7706" max="7922" width="14.44140625" style="1"/>
    <col min="7923" max="7923" width="4.88671875" style="1" customWidth="1"/>
    <col min="7924" max="7924" width="7.6640625" style="1" customWidth="1"/>
    <col min="7925" max="7926" width="5.6640625" style="1" customWidth="1"/>
    <col min="7927" max="7927" width="34.5546875" style="1" customWidth="1"/>
    <col min="7928" max="7928" width="6.44140625" style="1" customWidth="1"/>
    <col min="7929" max="7929" width="5.44140625" style="1" customWidth="1"/>
    <col min="7930" max="7938" width="7.33203125" style="1" customWidth="1"/>
    <col min="7939" max="7939" width="10" style="1" customWidth="1"/>
    <col min="7940" max="7940" width="9.5546875" style="1" customWidth="1"/>
    <col min="7941" max="7941" width="7.5546875" style="1" customWidth="1"/>
    <col min="7942" max="7942" width="7.33203125" style="1" customWidth="1"/>
    <col min="7943" max="7943" width="4.6640625" style="1" customWidth="1"/>
    <col min="7944" max="7944" width="8.44140625" style="1" customWidth="1"/>
    <col min="7945" max="7945" width="18.5546875" style="1" customWidth="1"/>
    <col min="7946" max="7947" width="8.109375" style="1" customWidth="1"/>
    <col min="7948" max="7948" width="1.88671875" style="1" customWidth="1"/>
    <col min="7949" max="7949" width="18.5546875" style="1" customWidth="1"/>
    <col min="7950" max="7950" width="10" style="1" customWidth="1"/>
    <col min="7951" max="7951" width="1.88671875" style="1" customWidth="1"/>
    <col min="7952" max="7952" width="22.88671875" style="1" customWidth="1"/>
    <col min="7953" max="7956" width="9.33203125" style="1" customWidth="1"/>
    <col min="7957" max="7957" width="2.44140625" style="1" customWidth="1"/>
    <col min="7958" max="7958" width="11.44140625" style="1" customWidth="1"/>
    <col min="7959" max="7959" width="9.44140625" style="1" customWidth="1"/>
    <col min="7960" max="7960" width="10.33203125" style="1" customWidth="1"/>
    <col min="7961" max="7961" width="9.109375" style="1" customWidth="1"/>
    <col min="7962" max="8178" width="14.44140625" style="1"/>
    <col min="8179" max="8179" width="4.88671875" style="1" customWidth="1"/>
    <col min="8180" max="8180" width="7.6640625" style="1" customWidth="1"/>
    <col min="8181" max="8182" width="5.6640625" style="1" customWidth="1"/>
    <col min="8183" max="8183" width="34.5546875" style="1" customWidth="1"/>
    <col min="8184" max="8184" width="6.44140625" style="1" customWidth="1"/>
    <col min="8185" max="8185" width="5.44140625" style="1" customWidth="1"/>
    <col min="8186" max="8194" width="7.33203125" style="1" customWidth="1"/>
    <col min="8195" max="8195" width="10" style="1" customWidth="1"/>
    <col min="8196" max="8196" width="9.5546875" style="1" customWidth="1"/>
    <col min="8197" max="8197" width="7.5546875" style="1" customWidth="1"/>
    <col min="8198" max="8198" width="7.33203125" style="1" customWidth="1"/>
    <col min="8199" max="8199" width="4.6640625" style="1" customWidth="1"/>
    <col min="8200" max="8200" width="8.44140625" style="1" customWidth="1"/>
    <col min="8201" max="8201" width="18.5546875" style="1" customWidth="1"/>
    <col min="8202" max="8203" width="8.109375" style="1" customWidth="1"/>
    <col min="8204" max="8204" width="1.88671875" style="1" customWidth="1"/>
    <col min="8205" max="8205" width="18.5546875" style="1" customWidth="1"/>
    <col min="8206" max="8206" width="10" style="1" customWidth="1"/>
    <col min="8207" max="8207" width="1.88671875" style="1" customWidth="1"/>
    <col min="8208" max="8208" width="22.88671875" style="1" customWidth="1"/>
    <col min="8209" max="8212" width="9.33203125" style="1" customWidth="1"/>
    <col min="8213" max="8213" width="2.44140625" style="1" customWidth="1"/>
    <col min="8214" max="8214" width="11.44140625" style="1" customWidth="1"/>
    <col min="8215" max="8215" width="9.44140625" style="1" customWidth="1"/>
    <col min="8216" max="8216" width="10.33203125" style="1" customWidth="1"/>
    <col min="8217" max="8217" width="9.109375" style="1" customWidth="1"/>
    <col min="8218" max="8434" width="14.44140625" style="1"/>
    <col min="8435" max="8435" width="4.88671875" style="1" customWidth="1"/>
    <col min="8436" max="8436" width="7.6640625" style="1" customWidth="1"/>
    <col min="8437" max="8438" width="5.6640625" style="1" customWidth="1"/>
    <col min="8439" max="8439" width="34.5546875" style="1" customWidth="1"/>
    <col min="8440" max="8440" width="6.44140625" style="1" customWidth="1"/>
    <col min="8441" max="8441" width="5.44140625" style="1" customWidth="1"/>
    <col min="8442" max="8450" width="7.33203125" style="1" customWidth="1"/>
    <col min="8451" max="8451" width="10" style="1" customWidth="1"/>
    <col min="8452" max="8452" width="9.5546875" style="1" customWidth="1"/>
    <col min="8453" max="8453" width="7.5546875" style="1" customWidth="1"/>
    <col min="8454" max="8454" width="7.33203125" style="1" customWidth="1"/>
    <col min="8455" max="8455" width="4.6640625" style="1" customWidth="1"/>
    <col min="8456" max="8456" width="8.44140625" style="1" customWidth="1"/>
    <col min="8457" max="8457" width="18.5546875" style="1" customWidth="1"/>
    <col min="8458" max="8459" width="8.109375" style="1" customWidth="1"/>
    <col min="8460" max="8460" width="1.88671875" style="1" customWidth="1"/>
    <col min="8461" max="8461" width="18.5546875" style="1" customWidth="1"/>
    <col min="8462" max="8462" width="10" style="1" customWidth="1"/>
    <col min="8463" max="8463" width="1.88671875" style="1" customWidth="1"/>
    <col min="8464" max="8464" width="22.88671875" style="1" customWidth="1"/>
    <col min="8465" max="8468" width="9.33203125" style="1" customWidth="1"/>
    <col min="8469" max="8469" width="2.44140625" style="1" customWidth="1"/>
    <col min="8470" max="8470" width="11.44140625" style="1" customWidth="1"/>
    <col min="8471" max="8471" width="9.44140625" style="1" customWidth="1"/>
    <col min="8472" max="8472" width="10.33203125" style="1" customWidth="1"/>
    <col min="8473" max="8473" width="9.109375" style="1" customWidth="1"/>
    <col min="8474" max="8690" width="14.44140625" style="1"/>
    <col min="8691" max="8691" width="4.88671875" style="1" customWidth="1"/>
    <col min="8692" max="8692" width="7.6640625" style="1" customWidth="1"/>
    <col min="8693" max="8694" width="5.6640625" style="1" customWidth="1"/>
    <col min="8695" max="8695" width="34.5546875" style="1" customWidth="1"/>
    <col min="8696" max="8696" width="6.44140625" style="1" customWidth="1"/>
    <col min="8697" max="8697" width="5.44140625" style="1" customWidth="1"/>
    <col min="8698" max="8706" width="7.33203125" style="1" customWidth="1"/>
    <col min="8707" max="8707" width="10" style="1" customWidth="1"/>
    <col min="8708" max="8708" width="9.5546875" style="1" customWidth="1"/>
    <col min="8709" max="8709" width="7.5546875" style="1" customWidth="1"/>
    <col min="8710" max="8710" width="7.33203125" style="1" customWidth="1"/>
    <col min="8711" max="8711" width="4.6640625" style="1" customWidth="1"/>
    <col min="8712" max="8712" width="8.44140625" style="1" customWidth="1"/>
    <col min="8713" max="8713" width="18.5546875" style="1" customWidth="1"/>
    <col min="8714" max="8715" width="8.109375" style="1" customWidth="1"/>
    <col min="8716" max="8716" width="1.88671875" style="1" customWidth="1"/>
    <col min="8717" max="8717" width="18.5546875" style="1" customWidth="1"/>
    <col min="8718" max="8718" width="10" style="1" customWidth="1"/>
    <col min="8719" max="8719" width="1.88671875" style="1" customWidth="1"/>
    <col min="8720" max="8720" width="22.88671875" style="1" customWidth="1"/>
    <col min="8721" max="8724" width="9.33203125" style="1" customWidth="1"/>
    <col min="8725" max="8725" width="2.44140625" style="1" customWidth="1"/>
    <col min="8726" max="8726" width="11.44140625" style="1" customWidth="1"/>
    <col min="8727" max="8727" width="9.44140625" style="1" customWidth="1"/>
    <col min="8728" max="8728" width="10.33203125" style="1" customWidth="1"/>
    <col min="8729" max="8729" width="9.109375" style="1" customWidth="1"/>
    <col min="8730" max="8946" width="14.44140625" style="1"/>
    <col min="8947" max="8947" width="4.88671875" style="1" customWidth="1"/>
    <col min="8948" max="8948" width="7.6640625" style="1" customWidth="1"/>
    <col min="8949" max="8950" width="5.6640625" style="1" customWidth="1"/>
    <col min="8951" max="8951" width="34.5546875" style="1" customWidth="1"/>
    <col min="8952" max="8952" width="6.44140625" style="1" customWidth="1"/>
    <col min="8953" max="8953" width="5.44140625" style="1" customWidth="1"/>
    <col min="8954" max="8962" width="7.33203125" style="1" customWidth="1"/>
    <col min="8963" max="8963" width="10" style="1" customWidth="1"/>
    <col min="8964" max="8964" width="9.5546875" style="1" customWidth="1"/>
    <col min="8965" max="8965" width="7.5546875" style="1" customWidth="1"/>
    <col min="8966" max="8966" width="7.33203125" style="1" customWidth="1"/>
    <col min="8967" max="8967" width="4.6640625" style="1" customWidth="1"/>
    <col min="8968" max="8968" width="8.44140625" style="1" customWidth="1"/>
    <col min="8969" max="8969" width="18.5546875" style="1" customWidth="1"/>
    <col min="8970" max="8971" width="8.109375" style="1" customWidth="1"/>
    <col min="8972" max="8972" width="1.88671875" style="1" customWidth="1"/>
    <col min="8973" max="8973" width="18.5546875" style="1" customWidth="1"/>
    <col min="8974" max="8974" width="10" style="1" customWidth="1"/>
    <col min="8975" max="8975" width="1.88671875" style="1" customWidth="1"/>
    <col min="8976" max="8976" width="22.88671875" style="1" customWidth="1"/>
    <col min="8977" max="8980" width="9.33203125" style="1" customWidth="1"/>
    <col min="8981" max="8981" width="2.44140625" style="1" customWidth="1"/>
    <col min="8982" max="8982" width="11.44140625" style="1" customWidth="1"/>
    <col min="8983" max="8983" width="9.44140625" style="1" customWidth="1"/>
    <col min="8984" max="8984" width="10.33203125" style="1" customWidth="1"/>
    <col min="8985" max="8985" width="9.109375" style="1" customWidth="1"/>
    <col min="8986" max="9202" width="14.44140625" style="1"/>
    <col min="9203" max="9203" width="4.88671875" style="1" customWidth="1"/>
    <col min="9204" max="9204" width="7.6640625" style="1" customWidth="1"/>
    <col min="9205" max="9206" width="5.6640625" style="1" customWidth="1"/>
    <col min="9207" max="9207" width="34.5546875" style="1" customWidth="1"/>
    <col min="9208" max="9208" width="6.44140625" style="1" customWidth="1"/>
    <col min="9209" max="9209" width="5.44140625" style="1" customWidth="1"/>
    <col min="9210" max="9218" width="7.33203125" style="1" customWidth="1"/>
    <col min="9219" max="9219" width="10" style="1" customWidth="1"/>
    <col min="9220" max="9220" width="9.5546875" style="1" customWidth="1"/>
    <col min="9221" max="9221" width="7.5546875" style="1" customWidth="1"/>
    <col min="9222" max="9222" width="7.33203125" style="1" customWidth="1"/>
    <col min="9223" max="9223" width="4.6640625" style="1" customWidth="1"/>
    <col min="9224" max="9224" width="8.44140625" style="1" customWidth="1"/>
    <col min="9225" max="9225" width="18.5546875" style="1" customWidth="1"/>
    <col min="9226" max="9227" width="8.109375" style="1" customWidth="1"/>
    <col min="9228" max="9228" width="1.88671875" style="1" customWidth="1"/>
    <col min="9229" max="9229" width="18.5546875" style="1" customWidth="1"/>
    <col min="9230" max="9230" width="10" style="1" customWidth="1"/>
    <col min="9231" max="9231" width="1.88671875" style="1" customWidth="1"/>
    <col min="9232" max="9232" width="22.88671875" style="1" customWidth="1"/>
    <col min="9233" max="9236" width="9.33203125" style="1" customWidth="1"/>
    <col min="9237" max="9237" width="2.44140625" style="1" customWidth="1"/>
    <col min="9238" max="9238" width="11.44140625" style="1" customWidth="1"/>
    <col min="9239" max="9239" width="9.44140625" style="1" customWidth="1"/>
    <col min="9240" max="9240" width="10.33203125" style="1" customWidth="1"/>
    <col min="9241" max="9241" width="9.109375" style="1" customWidth="1"/>
    <col min="9242" max="9458" width="14.44140625" style="1"/>
    <col min="9459" max="9459" width="4.88671875" style="1" customWidth="1"/>
    <col min="9460" max="9460" width="7.6640625" style="1" customWidth="1"/>
    <col min="9461" max="9462" width="5.6640625" style="1" customWidth="1"/>
    <col min="9463" max="9463" width="34.5546875" style="1" customWidth="1"/>
    <col min="9464" max="9464" width="6.44140625" style="1" customWidth="1"/>
    <col min="9465" max="9465" width="5.44140625" style="1" customWidth="1"/>
    <col min="9466" max="9474" width="7.33203125" style="1" customWidth="1"/>
    <col min="9475" max="9475" width="10" style="1" customWidth="1"/>
    <col min="9476" max="9476" width="9.5546875" style="1" customWidth="1"/>
    <col min="9477" max="9477" width="7.5546875" style="1" customWidth="1"/>
    <col min="9478" max="9478" width="7.33203125" style="1" customWidth="1"/>
    <col min="9479" max="9479" width="4.6640625" style="1" customWidth="1"/>
    <col min="9480" max="9480" width="8.44140625" style="1" customWidth="1"/>
    <col min="9481" max="9481" width="18.5546875" style="1" customWidth="1"/>
    <col min="9482" max="9483" width="8.109375" style="1" customWidth="1"/>
    <col min="9484" max="9484" width="1.88671875" style="1" customWidth="1"/>
    <col min="9485" max="9485" width="18.5546875" style="1" customWidth="1"/>
    <col min="9486" max="9486" width="10" style="1" customWidth="1"/>
    <col min="9487" max="9487" width="1.88671875" style="1" customWidth="1"/>
    <col min="9488" max="9488" width="22.88671875" style="1" customWidth="1"/>
    <col min="9489" max="9492" width="9.33203125" style="1" customWidth="1"/>
    <col min="9493" max="9493" width="2.44140625" style="1" customWidth="1"/>
    <col min="9494" max="9494" width="11.44140625" style="1" customWidth="1"/>
    <col min="9495" max="9495" width="9.44140625" style="1" customWidth="1"/>
    <col min="9496" max="9496" width="10.33203125" style="1" customWidth="1"/>
    <col min="9497" max="9497" width="9.109375" style="1" customWidth="1"/>
    <col min="9498" max="9714" width="14.44140625" style="1"/>
    <col min="9715" max="9715" width="4.88671875" style="1" customWidth="1"/>
    <col min="9716" max="9716" width="7.6640625" style="1" customWidth="1"/>
    <col min="9717" max="9718" width="5.6640625" style="1" customWidth="1"/>
    <col min="9719" max="9719" width="34.5546875" style="1" customWidth="1"/>
    <col min="9720" max="9720" width="6.44140625" style="1" customWidth="1"/>
    <col min="9721" max="9721" width="5.44140625" style="1" customWidth="1"/>
    <col min="9722" max="9730" width="7.33203125" style="1" customWidth="1"/>
    <col min="9731" max="9731" width="10" style="1" customWidth="1"/>
    <col min="9732" max="9732" width="9.5546875" style="1" customWidth="1"/>
    <col min="9733" max="9733" width="7.5546875" style="1" customWidth="1"/>
    <col min="9734" max="9734" width="7.33203125" style="1" customWidth="1"/>
    <col min="9735" max="9735" width="4.6640625" style="1" customWidth="1"/>
    <col min="9736" max="9736" width="8.44140625" style="1" customWidth="1"/>
    <col min="9737" max="9737" width="18.5546875" style="1" customWidth="1"/>
    <col min="9738" max="9739" width="8.109375" style="1" customWidth="1"/>
    <col min="9740" max="9740" width="1.88671875" style="1" customWidth="1"/>
    <col min="9741" max="9741" width="18.5546875" style="1" customWidth="1"/>
    <col min="9742" max="9742" width="10" style="1" customWidth="1"/>
    <col min="9743" max="9743" width="1.88671875" style="1" customWidth="1"/>
    <col min="9744" max="9744" width="22.88671875" style="1" customWidth="1"/>
    <col min="9745" max="9748" width="9.33203125" style="1" customWidth="1"/>
    <col min="9749" max="9749" width="2.44140625" style="1" customWidth="1"/>
    <col min="9750" max="9750" width="11.44140625" style="1" customWidth="1"/>
    <col min="9751" max="9751" width="9.44140625" style="1" customWidth="1"/>
    <col min="9752" max="9752" width="10.33203125" style="1" customWidth="1"/>
    <col min="9753" max="9753" width="9.109375" style="1" customWidth="1"/>
    <col min="9754" max="9970" width="14.44140625" style="1"/>
    <col min="9971" max="9971" width="4.88671875" style="1" customWidth="1"/>
    <col min="9972" max="9972" width="7.6640625" style="1" customWidth="1"/>
    <col min="9973" max="9974" width="5.6640625" style="1" customWidth="1"/>
    <col min="9975" max="9975" width="34.5546875" style="1" customWidth="1"/>
    <col min="9976" max="9976" width="6.44140625" style="1" customWidth="1"/>
    <col min="9977" max="9977" width="5.44140625" style="1" customWidth="1"/>
    <col min="9978" max="9986" width="7.33203125" style="1" customWidth="1"/>
    <col min="9987" max="9987" width="10" style="1" customWidth="1"/>
    <col min="9988" max="9988" width="9.5546875" style="1" customWidth="1"/>
    <col min="9989" max="9989" width="7.5546875" style="1" customWidth="1"/>
    <col min="9990" max="9990" width="7.33203125" style="1" customWidth="1"/>
    <col min="9991" max="9991" width="4.6640625" style="1" customWidth="1"/>
    <col min="9992" max="9992" width="8.44140625" style="1" customWidth="1"/>
    <col min="9993" max="9993" width="18.5546875" style="1" customWidth="1"/>
    <col min="9994" max="9995" width="8.109375" style="1" customWidth="1"/>
    <col min="9996" max="9996" width="1.88671875" style="1" customWidth="1"/>
    <col min="9997" max="9997" width="18.5546875" style="1" customWidth="1"/>
    <col min="9998" max="9998" width="10" style="1" customWidth="1"/>
    <col min="9999" max="9999" width="1.88671875" style="1" customWidth="1"/>
    <col min="10000" max="10000" width="22.88671875" style="1" customWidth="1"/>
    <col min="10001" max="10004" width="9.33203125" style="1" customWidth="1"/>
    <col min="10005" max="10005" width="2.44140625" style="1" customWidth="1"/>
    <col min="10006" max="10006" width="11.44140625" style="1" customWidth="1"/>
    <col min="10007" max="10007" width="9.44140625" style="1" customWidth="1"/>
    <col min="10008" max="10008" width="10.33203125" style="1" customWidth="1"/>
    <col min="10009" max="10009" width="9.109375" style="1" customWidth="1"/>
    <col min="10010" max="10226" width="14.44140625" style="1"/>
    <col min="10227" max="10227" width="4.88671875" style="1" customWidth="1"/>
    <col min="10228" max="10228" width="7.6640625" style="1" customWidth="1"/>
    <col min="10229" max="10230" width="5.6640625" style="1" customWidth="1"/>
    <col min="10231" max="10231" width="34.5546875" style="1" customWidth="1"/>
    <col min="10232" max="10232" width="6.44140625" style="1" customWidth="1"/>
    <col min="10233" max="10233" width="5.44140625" style="1" customWidth="1"/>
    <col min="10234" max="10242" width="7.33203125" style="1" customWidth="1"/>
    <col min="10243" max="10243" width="10" style="1" customWidth="1"/>
    <col min="10244" max="10244" width="9.5546875" style="1" customWidth="1"/>
    <col min="10245" max="10245" width="7.5546875" style="1" customWidth="1"/>
    <col min="10246" max="10246" width="7.33203125" style="1" customWidth="1"/>
    <col min="10247" max="10247" width="4.6640625" style="1" customWidth="1"/>
    <col min="10248" max="10248" width="8.44140625" style="1" customWidth="1"/>
    <col min="10249" max="10249" width="18.5546875" style="1" customWidth="1"/>
    <col min="10250" max="10251" width="8.109375" style="1" customWidth="1"/>
    <col min="10252" max="10252" width="1.88671875" style="1" customWidth="1"/>
    <col min="10253" max="10253" width="18.5546875" style="1" customWidth="1"/>
    <col min="10254" max="10254" width="10" style="1" customWidth="1"/>
    <col min="10255" max="10255" width="1.88671875" style="1" customWidth="1"/>
    <col min="10256" max="10256" width="22.88671875" style="1" customWidth="1"/>
    <col min="10257" max="10260" width="9.33203125" style="1" customWidth="1"/>
    <col min="10261" max="10261" width="2.44140625" style="1" customWidth="1"/>
    <col min="10262" max="10262" width="11.44140625" style="1" customWidth="1"/>
    <col min="10263" max="10263" width="9.44140625" style="1" customWidth="1"/>
    <col min="10264" max="10264" width="10.33203125" style="1" customWidth="1"/>
    <col min="10265" max="10265" width="9.109375" style="1" customWidth="1"/>
    <col min="10266" max="10482" width="14.44140625" style="1"/>
    <col min="10483" max="10483" width="4.88671875" style="1" customWidth="1"/>
    <col min="10484" max="10484" width="7.6640625" style="1" customWidth="1"/>
    <col min="10485" max="10486" width="5.6640625" style="1" customWidth="1"/>
    <col min="10487" max="10487" width="34.5546875" style="1" customWidth="1"/>
    <col min="10488" max="10488" width="6.44140625" style="1" customWidth="1"/>
    <col min="10489" max="10489" width="5.44140625" style="1" customWidth="1"/>
    <col min="10490" max="10498" width="7.33203125" style="1" customWidth="1"/>
    <col min="10499" max="10499" width="10" style="1" customWidth="1"/>
    <col min="10500" max="10500" width="9.5546875" style="1" customWidth="1"/>
    <col min="10501" max="10501" width="7.5546875" style="1" customWidth="1"/>
    <col min="10502" max="10502" width="7.33203125" style="1" customWidth="1"/>
    <col min="10503" max="10503" width="4.6640625" style="1" customWidth="1"/>
    <col min="10504" max="10504" width="8.44140625" style="1" customWidth="1"/>
    <col min="10505" max="10505" width="18.5546875" style="1" customWidth="1"/>
    <col min="10506" max="10507" width="8.109375" style="1" customWidth="1"/>
    <col min="10508" max="10508" width="1.88671875" style="1" customWidth="1"/>
    <col min="10509" max="10509" width="18.5546875" style="1" customWidth="1"/>
    <col min="10510" max="10510" width="10" style="1" customWidth="1"/>
    <col min="10511" max="10511" width="1.88671875" style="1" customWidth="1"/>
    <col min="10512" max="10512" width="22.88671875" style="1" customWidth="1"/>
    <col min="10513" max="10516" width="9.33203125" style="1" customWidth="1"/>
    <col min="10517" max="10517" width="2.44140625" style="1" customWidth="1"/>
    <col min="10518" max="10518" width="11.44140625" style="1" customWidth="1"/>
    <col min="10519" max="10519" width="9.44140625" style="1" customWidth="1"/>
    <col min="10520" max="10520" width="10.33203125" style="1" customWidth="1"/>
    <col min="10521" max="10521" width="9.109375" style="1" customWidth="1"/>
    <col min="10522" max="10738" width="14.44140625" style="1"/>
    <col min="10739" max="10739" width="4.88671875" style="1" customWidth="1"/>
    <col min="10740" max="10740" width="7.6640625" style="1" customWidth="1"/>
    <col min="10741" max="10742" width="5.6640625" style="1" customWidth="1"/>
    <col min="10743" max="10743" width="34.5546875" style="1" customWidth="1"/>
    <col min="10744" max="10744" width="6.44140625" style="1" customWidth="1"/>
    <col min="10745" max="10745" width="5.44140625" style="1" customWidth="1"/>
    <col min="10746" max="10754" width="7.33203125" style="1" customWidth="1"/>
    <col min="10755" max="10755" width="10" style="1" customWidth="1"/>
    <col min="10756" max="10756" width="9.5546875" style="1" customWidth="1"/>
    <col min="10757" max="10757" width="7.5546875" style="1" customWidth="1"/>
    <col min="10758" max="10758" width="7.33203125" style="1" customWidth="1"/>
    <col min="10759" max="10759" width="4.6640625" style="1" customWidth="1"/>
    <col min="10760" max="10760" width="8.44140625" style="1" customWidth="1"/>
    <col min="10761" max="10761" width="18.5546875" style="1" customWidth="1"/>
    <col min="10762" max="10763" width="8.109375" style="1" customWidth="1"/>
    <col min="10764" max="10764" width="1.88671875" style="1" customWidth="1"/>
    <col min="10765" max="10765" width="18.5546875" style="1" customWidth="1"/>
    <col min="10766" max="10766" width="10" style="1" customWidth="1"/>
    <col min="10767" max="10767" width="1.88671875" style="1" customWidth="1"/>
    <col min="10768" max="10768" width="22.88671875" style="1" customWidth="1"/>
    <col min="10769" max="10772" width="9.33203125" style="1" customWidth="1"/>
    <col min="10773" max="10773" width="2.44140625" style="1" customWidth="1"/>
    <col min="10774" max="10774" width="11.44140625" style="1" customWidth="1"/>
    <col min="10775" max="10775" width="9.44140625" style="1" customWidth="1"/>
    <col min="10776" max="10776" width="10.33203125" style="1" customWidth="1"/>
    <col min="10777" max="10777" width="9.109375" style="1" customWidth="1"/>
    <col min="10778" max="10994" width="14.44140625" style="1"/>
    <col min="10995" max="10995" width="4.88671875" style="1" customWidth="1"/>
    <col min="10996" max="10996" width="7.6640625" style="1" customWidth="1"/>
    <col min="10997" max="10998" width="5.6640625" style="1" customWidth="1"/>
    <col min="10999" max="10999" width="34.5546875" style="1" customWidth="1"/>
    <col min="11000" max="11000" width="6.44140625" style="1" customWidth="1"/>
    <col min="11001" max="11001" width="5.44140625" style="1" customWidth="1"/>
    <col min="11002" max="11010" width="7.33203125" style="1" customWidth="1"/>
    <col min="11011" max="11011" width="10" style="1" customWidth="1"/>
    <col min="11012" max="11012" width="9.5546875" style="1" customWidth="1"/>
    <col min="11013" max="11013" width="7.5546875" style="1" customWidth="1"/>
    <col min="11014" max="11014" width="7.33203125" style="1" customWidth="1"/>
    <col min="11015" max="11015" width="4.6640625" style="1" customWidth="1"/>
    <col min="11016" max="11016" width="8.44140625" style="1" customWidth="1"/>
    <col min="11017" max="11017" width="18.5546875" style="1" customWidth="1"/>
    <col min="11018" max="11019" width="8.109375" style="1" customWidth="1"/>
    <col min="11020" max="11020" width="1.88671875" style="1" customWidth="1"/>
    <col min="11021" max="11021" width="18.5546875" style="1" customWidth="1"/>
    <col min="11022" max="11022" width="10" style="1" customWidth="1"/>
    <col min="11023" max="11023" width="1.88671875" style="1" customWidth="1"/>
    <col min="11024" max="11024" width="22.88671875" style="1" customWidth="1"/>
    <col min="11025" max="11028" width="9.33203125" style="1" customWidth="1"/>
    <col min="11029" max="11029" width="2.44140625" style="1" customWidth="1"/>
    <col min="11030" max="11030" width="11.44140625" style="1" customWidth="1"/>
    <col min="11031" max="11031" width="9.44140625" style="1" customWidth="1"/>
    <col min="11032" max="11032" width="10.33203125" style="1" customWidth="1"/>
    <col min="11033" max="11033" width="9.109375" style="1" customWidth="1"/>
    <col min="11034" max="11250" width="14.44140625" style="1"/>
    <col min="11251" max="11251" width="4.88671875" style="1" customWidth="1"/>
    <col min="11252" max="11252" width="7.6640625" style="1" customWidth="1"/>
    <col min="11253" max="11254" width="5.6640625" style="1" customWidth="1"/>
    <col min="11255" max="11255" width="34.5546875" style="1" customWidth="1"/>
    <col min="11256" max="11256" width="6.44140625" style="1" customWidth="1"/>
    <col min="11257" max="11257" width="5.44140625" style="1" customWidth="1"/>
    <col min="11258" max="11266" width="7.33203125" style="1" customWidth="1"/>
    <col min="11267" max="11267" width="10" style="1" customWidth="1"/>
    <col min="11268" max="11268" width="9.5546875" style="1" customWidth="1"/>
    <col min="11269" max="11269" width="7.5546875" style="1" customWidth="1"/>
    <col min="11270" max="11270" width="7.33203125" style="1" customWidth="1"/>
    <col min="11271" max="11271" width="4.6640625" style="1" customWidth="1"/>
    <col min="11272" max="11272" width="8.44140625" style="1" customWidth="1"/>
    <col min="11273" max="11273" width="18.5546875" style="1" customWidth="1"/>
    <col min="11274" max="11275" width="8.109375" style="1" customWidth="1"/>
    <col min="11276" max="11276" width="1.88671875" style="1" customWidth="1"/>
    <col min="11277" max="11277" width="18.5546875" style="1" customWidth="1"/>
    <col min="11278" max="11278" width="10" style="1" customWidth="1"/>
    <col min="11279" max="11279" width="1.88671875" style="1" customWidth="1"/>
    <col min="11280" max="11280" width="22.88671875" style="1" customWidth="1"/>
    <col min="11281" max="11284" width="9.33203125" style="1" customWidth="1"/>
    <col min="11285" max="11285" width="2.44140625" style="1" customWidth="1"/>
    <col min="11286" max="11286" width="11.44140625" style="1" customWidth="1"/>
    <col min="11287" max="11287" width="9.44140625" style="1" customWidth="1"/>
    <col min="11288" max="11288" width="10.33203125" style="1" customWidth="1"/>
    <col min="11289" max="11289" width="9.109375" style="1" customWidth="1"/>
    <col min="11290" max="11506" width="14.44140625" style="1"/>
    <col min="11507" max="11507" width="4.88671875" style="1" customWidth="1"/>
    <col min="11508" max="11508" width="7.6640625" style="1" customWidth="1"/>
    <col min="11509" max="11510" width="5.6640625" style="1" customWidth="1"/>
    <col min="11511" max="11511" width="34.5546875" style="1" customWidth="1"/>
    <col min="11512" max="11512" width="6.44140625" style="1" customWidth="1"/>
    <col min="11513" max="11513" width="5.44140625" style="1" customWidth="1"/>
    <col min="11514" max="11522" width="7.33203125" style="1" customWidth="1"/>
    <col min="11523" max="11523" width="10" style="1" customWidth="1"/>
    <col min="11524" max="11524" width="9.5546875" style="1" customWidth="1"/>
    <col min="11525" max="11525" width="7.5546875" style="1" customWidth="1"/>
    <col min="11526" max="11526" width="7.33203125" style="1" customWidth="1"/>
    <col min="11527" max="11527" width="4.6640625" style="1" customWidth="1"/>
    <col min="11528" max="11528" width="8.44140625" style="1" customWidth="1"/>
    <col min="11529" max="11529" width="18.5546875" style="1" customWidth="1"/>
    <col min="11530" max="11531" width="8.109375" style="1" customWidth="1"/>
    <col min="11532" max="11532" width="1.88671875" style="1" customWidth="1"/>
    <col min="11533" max="11533" width="18.5546875" style="1" customWidth="1"/>
    <col min="11534" max="11534" width="10" style="1" customWidth="1"/>
    <col min="11535" max="11535" width="1.88671875" style="1" customWidth="1"/>
    <col min="11536" max="11536" width="22.88671875" style="1" customWidth="1"/>
    <col min="11537" max="11540" width="9.33203125" style="1" customWidth="1"/>
    <col min="11541" max="11541" width="2.44140625" style="1" customWidth="1"/>
    <col min="11542" max="11542" width="11.44140625" style="1" customWidth="1"/>
    <col min="11543" max="11543" width="9.44140625" style="1" customWidth="1"/>
    <col min="11544" max="11544" width="10.33203125" style="1" customWidth="1"/>
    <col min="11545" max="11545" width="9.109375" style="1" customWidth="1"/>
    <col min="11546" max="11762" width="14.44140625" style="1"/>
    <col min="11763" max="11763" width="4.88671875" style="1" customWidth="1"/>
    <col min="11764" max="11764" width="7.6640625" style="1" customWidth="1"/>
    <col min="11765" max="11766" width="5.6640625" style="1" customWidth="1"/>
    <col min="11767" max="11767" width="34.5546875" style="1" customWidth="1"/>
    <col min="11768" max="11768" width="6.44140625" style="1" customWidth="1"/>
    <col min="11769" max="11769" width="5.44140625" style="1" customWidth="1"/>
    <col min="11770" max="11778" width="7.33203125" style="1" customWidth="1"/>
    <col min="11779" max="11779" width="10" style="1" customWidth="1"/>
    <col min="11780" max="11780" width="9.5546875" style="1" customWidth="1"/>
    <col min="11781" max="11781" width="7.5546875" style="1" customWidth="1"/>
    <col min="11782" max="11782" width="7.33203125" style="1" customWidth="1"/>
    <col min="11783" max="11783" width="4.6640625" style="1" customWidth="1"/>
    <col min="11784" max="11784" width="8.44140625" style="1" customWidth="1"/>
    <col min="11785" max="11785" width="18.5546875" style="1" customWidth="1"/>
    <col min="11786" max="11787" width="8.109375" style="1" customWidth="1"/>
    <col min="11788" max="11788" width="1.88671875" style="1" customWidth="1"/>
    <col min="11789" max="11789" width="18.5546875" style="1" customWidth="1"/>
    <col min="11790" max="11790" width="10" style="1" customWidth="1"/>
    <col min="11791" max="11791" width="1.88671875" style="1" customWidth="1"/>
    <col min="11792" max="11792" width="22.88671875" style="1" customWidth="1"/>
    <col min="11793" max="11796" width="9.33203125" style="1" customWidth="1"/>
    <col min="11797" max="11797" width="2.44140625" style="1" customWidth="1"/>
    <col min="11798" max="11798" width="11.44140625" style="1" customWidth="1"/>
    <col min="11799" max="11799" width="9.44140625" style="1" customWidth="1"/>
    <col min="11800" max="11800" width="10.33203125" style="1" customWidth="1"/>
    <col min="11801" max="11801" width="9.109375" style="1" customWidth="1"/>
    <col min="11802" max="12018" width="14.44140625" style="1"/>
    <col min="12019" max="12019" width="4.88671875" style="1" customWidth="1"/>
    <col min="12020" max="12020" width="7.6640625" style="1" customWidth="1"/>
    <col min="12021" max="12022" width="5.6640625" style="1" customWidth="1"/>
    <col min="12023" max="12023" width="34.5546875" style="1" customWidth="1"/>
    <col min="12024" max="12024" width="6.44140625" style="1" customWidth="1"/>
    <col min="12025" max="12025" width="5.44140625" style="1" customWidth="1"/>
    <col min="12026" max="12034" width="7.33203125" style="1" customWidth="1"/>
    <col min="12035" max="12035" width="10" style="1" customWidth="1"/>
    <col min="12036" max="12036" width="9.5546875" style="1" customWidth="1"/>
    <col min="12037" max="12037" width="7.5546875" style="1" customWidth="1"/>
    <col min="12038" max="12038" width="7.33203125" style="1" customWidth="1"/>
    <col min="12039" max="12039" width="4.6640625" style="1" customWidth="1"/>
    <col min="12040" max="12040" width="8.44140625" style="1" customWidth="1"/>
    <col min="12041" max="12041" width="18.5546875" style="1" customWidth="1"/>
    <col min="12042" max="12043" width="8.109375" style="1" customWidth="1"/>
    <col min="12044" max="12044" width="1.88671875" style="1" customWidth="1"/>
    <col min="12045" max="12045" width="18.5546875" style="1" customWidth="1"/>
    <col min="12046" max="12046" width="10" style="1" customWidth="1"/>
    <col min="12047" max="12047" width="1.88671875" style="1" customWidth="1"/>
    <col min="12048" max="12048" width="22.88671875" style="1" customWidth="1"/>
    <col min="12049" max="12052" width="9.33203125" style="1" customWidth="1"/>
    <col min="12053" max="12053" width="2.44140625" style="1" customWidth="1"/>
    <col min="12054" max="12054" width="11.44140625" style="1" customWidth="1"/>
    <col min="12055" max="12055" width="9.44140625" style="1" customWidth="1"/>
    <col min="12056" max="12056" width="10.33203125" style="1" customWidth="1"/>
    <col min="12057" max="12057" width="9.109375" style="1" customWidth="1"/>
    <col min="12058" max="12274" width="14.44140625" style="1"/>
    <col min="12275" max="12275" width="4.88671875" style="1" customWidth="1"/>
    <col min="12276" max="12276" width="7.6640625" style="1" customWidth="1"/>
    <col min="12277" max="12278" width="5.6640625" style="1" customWidth="1"/>
    <col min="12279" max="12279" width="34.5546875" style="1" customWidth="1"/>
    <col min="12280" max="12280" width="6.44140625" style="1" customWidth="1"/>
    <col min="12281" max="12281" width="5.44140625" style="1" customWidth="1"/>
    <col min="12282" max="12290" width="7.33203125" style="1" customWidth="1"/>
    <col min="12291" max="12291" width="10" style="1" customWidth="1"/>
    <col min="12292" max="12292" width="9.5546875" style="1" customWidth="1"/>
    <col min="12293" max="12293" width="7.5546875" style="1" customWidth="1"/>
    <col min="12294" max="12294" width="7.33203125" style="1" customWidth="1"/>
    <col min="12295" max="12295" width="4.6640625" style="1" customWidth="1"/>
    <col min="12296" max="12296" width="8.44140625" style="1" customWidth="1"/>
    <col min="12297" max="12297" width="18.5546875" style="1" customWidth="1"/>
    <col min="12298" max="12299" width="8.109375" style="1" customWidth="1"/>
    <col min="12300" max="12300" width="1.88671875" style="1" customWidth="1"/>
    <col min="12301" max="12301" width="18.5546875" style="1" customWidth="1"/>
    <col min="12302" max="12302" width="10" style="1" customWidth="1"/>
    <col min="12303" max="12303" width="1.88671875" style="1" customWidth="1"/>
    <col min="12304" max="12304" width="22.88671875" style="1" customWidth="1"/>
    <col min="12305" max="12308" width="9.33203125" style="1" customWidth="1"/>
    <col min="12309" max="12309" width="2.44140625" style="1" customWidth="1"/>
    <col min="12310" max="12310" width="11.44140625" style="1" customWidth="1"/>
    <col min="12311" max="12311" width="9.44140625" style="1" customWidth="1"/>
    <col min="12312" max="12312" width="10.33203125" style="1" customWidth="1"/>
    <col min="12313" max="12313" width="9.109375" style="1" customWidth="1"/>
    <col min="12314" max="12530" width="14.44140625" style="1"/>
    <col min="12531" max="12531" width="4.88671875" style="1" customWidth="1"/>
    <col min="12532" max="12532" width="7.6640625" style="1" customWidth="1"/>
    <col min="12533" max="12534" width="5.6640625" style="1" customWidth="1"/>
    <col min="12535" max="12535" width="34.5546875" style="1" customWidth="1"/>
    <col min="12536" max="12536" width="6.44140625" style="1" customWidth="1"/>
    <col min="12537" max="12537" width="5.44140625" style="1" customWidth="1"/>
    <col min="12538" max="12546" width="7.33203125" style="1" customWidth="1"/>
    <col min="12547" max="12547" width="10" style="1" customWidth="1"/>
    <col min="12548" max="12548" width="9.5546875" style="1" customWidth="1"/>
    <col min="12549" max="12549" width="7.5546875" style="1" customWidth="1"/>
    <col min="12550" max="12550" width="7.33203125" style="1" customWidth="1"/>
    <col min="12551" max="12551" width="4.6640625" style="1" customWidth="1"/>
    <col min="12552" max="12552" width="8.44140625" style="1" customWidth="1"/>
    <col min="12553" max="12553" width="18.5546875" style="1" customWidth="1"/>
    <col min="12554" max="12555" width="8.109375" style="1" customWidth="1"/>
    <col min="12556" max="12556" width="1.88671875" style="1" customWidth="1"/>
    <col min="12557" max="12557" width="18.5546875" style="1" customWidth="1"/>
    <col min="12558" max="12558" width="10" style="1" customWidth="1"/>
    <col min="12559" max="12559" width="1.88671875" style="1" customWidth="1"/>
    <col min="12560" max="12560" width="22.88671875" style="1" customWidth="1"/>
    <col min="12561" max="12564" width="9.33203125" style="1" customWidth="1"/>
    <col min="12565" max="12565" width="2.44140625" style="1" customWidth="1"/>
    <col min="12566" max="12566" width="11.44140625" style="1" customWidth="1"/>
    <col min="12567" max="12567" width="9.44140625" style="1" customWidth="1"/>
    <col min="12568" max="12568" width="10.33203125" style="1" customWidth="1"/>
    <col min="12569" max="12569" width="9.109375" style="1" customWidth="1"/>
    <col min="12570" max="12786" width="14.44140625" style="1"/>
    <col min="12787" max="12787" width="4.88671875" style="1" customWidth="1"/>
    <col min="12788" max="12788" width="7.6640625" style="1" customWidth="1"/>
    <col min="12789" max="12790" width="5.6640625" style="1" customWidth="1"/>
    <col min="12791" max="12791" width="34.5546875" style="1" customWidth="1"/>
    <col min="12792" max="12792" width="6.44140625" style="1" customWidth="1"/>
    <col min="12793" max="12793" width="5.44140625" style="1" customWidth="1"/>
    <col min="12794" max="12802" width="7.33203125" style="1" customWidth="1"/>
    <col min="12803" max="12803" width="10" style="1" customWidth="1"/>
    <col min="12804" max="12804" width="9.5546875" style="1" customWidth="1"/>
    <col min="12805" max="12805" width="7.5546875" style="1" customWidth="1"/>
    <col min="12806" max="12806" width="7.33203125" style="1" customWidth="1"/>
    <col min="12807" max="12807" width="4.6640625" style="1" customWidth="1"/>
    <col min="12808" max="12808" width="8.44140625" style="1" customWidth="1"/>
    <col min="12809" max="12809" width="18.5546875" style="1" customWidth="1"/>
    <col min="12810" max="12811" width="8.109375" style="1" customWidth="1"/>
    <col min="12812" max="12812" width="1.88671875" style="1" customWidth="1"/>
    <col min="12813" max="12813" width="18.5546875" style="1" customWidth="1"/>
    <col min="12814" max="12814" width="10" style="1" customWidth="1"/>
    <col min="12815" max="12815" width="1.88671875" style="1" customWidth="1"/>
    <col min="12816" max="12816" width="22.88671875" style="1" customWidth="1"/>
    <col min="12817" max="12820" width="9.33203125" style="1" customWidth="1"/>
    <col min="12821" max="12821" width="2.44140625" style="1" customWidth="1"/>
    <col min="12822" max="12822" width="11.44140625" style="1" customWidth="1"/>
    <col min="12823" max="12823" width="9.44140625" style="1" customWidth="1"/>
    <col min="12824" max="12824" width="10.33203125" style="1" customWidth="1"/>
    <col min="12825" max="12825" width="9.109375" style="1" customWidth="1"/>
    <col min="12826" max="13042" width="14.44140625" style="1"/>
    <col min="13043" max="13043" width="4.88671875" style="1" customWidth="1"/>
    <col min="13044" max="13044" width="7.6640625" style="1" customWidth="1"/>
    <col min="13045" max="13046" width="5.6640625" style="1" customWidth="1"/>
    <col min="13047" max="13047" width="34.5546875" style="1" customWidth="1"/>
    <col min="13048" max="13048" width="6.44140625" style="1" customWidth="1"/>
    <col min="13049" max="13049" width="5.44140625" style="1" customWidth="1"/>
    <col min="13050" max="13058" width="7.33203125" style="1" customWidth="1"/>
    <col min="13059" max="13059" width="10" style="1" customWidth="1"/>
    <col min="13060" max="13060" width="9.5546875" style="1" customWidth="1"/>
    <col min="13061" max="13061" width="7.5546875" style="1" customWidth="1"/>
    <col min="13062" max="13062" width="7.33203125" style="1" customWidth="1"/>
    <col min="13063" max="13063" width="4.6640625" style="1" customWidth="1"/>
    <col min="13064" max="13064" width="8.44140625" style="1" customWidth="1"/>
    <col min="13065" max="13065" width="18.5546875" style="1" customWidth="1"/>
    <col min="13066" max="13067" width="8.109375" style="1" customWidth="1"/>
    <col min="13068" max="13068" width="1.88671875" style="1" customWidth="1"/>
    <col min="13069" max="13069" width="18.5546875" style="1" customWidth="1"/>
    <col min="13070" max="13070" width="10" style="1" customWidth="1"/>
    <col min="13071" max="13071" width="1.88671875" style="1" customWidth="1"/>
    <col min="13072" max="13072" width="22.88671875" style="1" customWidth="1"/>
    <col min="13073" max="13076" width="9.33203125" style="1" customWidth="1"/>
    <col min="13077" max="13077" width="2.44140625" style="1" customWidth="1"/>
    <col min="13078" max="13078" width="11.44140625" style="1" customWidth="1"/>
    <col min="13079" max="13079" width="9.44140625" style="1" customWidth="1"/>
    <col min="13080" max="13080" width="10.33203125" style="1" customWidth="1"/>
    <col min="13081" max="13081" width="9.109375" style="1" customWidth="1"/>
    <col min="13082" max="13298" width="14.44140625" style="1"/>
    <col min="13299" max="13299" width="4.88671875" style="1" customWidth="1"/>
    <col min="13300" max="13300" width="7.6640625" style="1" customWidth="1"/>
    <col min="13301" max="13302" width="5.6640625" style="1" customWidth="1"/>
    <col min="13303" max="13303" width="34.5546875" style="1" customWidth="1"/>
    <col min="13304" max="13304" width="6.44140625" style="1" customWidth="1"/>
    <col min="13305" max="13305" width="5.44140625" style="1" customWidth="1"/>
    <col min="13306" max="13314" width="7.33203125" style="1" customWidth="1"/>
    <col min="13315" max="13315" width="10" style="1" customWidth="1"/>
    <col min="13316" max="13316" width="9.5546875" style="1" customWidth="1"/>
    <col min="13317" max="13317" width="7.5546875" style="1" customWidth="1"/>
    <col min="13318" max="13318" width="7.33203125" style="1" customWidth="1"/>
    <col min="13319" max="13319" width="4.6640625" style="1" customWidth="1"/>
    <col min="13320" max="13320" width="8.44140625" style="1" customWidth="1"/>
    <col min="13321" max="13321" width="18.5546875" style="1" customWidth="1"/>
    <col min="13322" max="13323" width="8.109375" style="1" customWidth="1"/>
    <col min="13324" max="13324" width="1.88671875" style="1" customWidth="1"/>
    <col min="13325" max="13325" width="18.5546875" style="1" customWidth="1"/>
    <col min="13326" max="13326" width="10" style="1" customWidth="1"/>
    <col min="13327" max="13327" width="1.88671875" style="1" customWidth="1"/>
    <col min="13328" max="13328" width="22.88671875" style="1" customWidth="1"/>
    <col min="13329" max="13332" width="9.33203125" style="1" customWidth="1"/>
    <col min="13333" max="13333" width="2.44140625" style="1" customWidth="1"/>
    <col min="13334" max="13334" width="11.44140625" style="1" customWidth="1"/>
    <col min="13335" max="13335" width="9.44140625" style="1" customWidth="1"/>
    <col min="13336" max="13336" width="10.33203125" style="1" customWidth="1"/>
    <col min="13337" max="13337" width="9.109375" style="1" customWidth="1"/>
    <col min="13338" max="13554" width="14.44140625" style="1"/>
    <col min="13555" max="13555" width="4.88671875" style="1" customWidth="1"/>
    <col min="13556" max="13556" width="7.6640625" style="1" customWidth="1"/>
    <col min="13557" max="13558" width="5.6640625" style="1" customWidth="1"/>
    <col min="13559" max="13559" width="34.5546875" style="1" customWidth="1"/>
    <col min="13560" max="13560" width="6.44140625" style="1" customWidth="1"/>
    <col min="13561" max="13561" width="5.44140625" style="1" customWidth="1"/>
    <col min="13562" max="13570" width="7.33203125" style="1" customWidth="1"/>
    <col min="13571" max="13571" width="10" style="1" customWidth="1"/>
    <col min="13572" max="13572" width="9.5546875" style="1" customWidth="1"/>
    <col min="13573" max="13573" width="7.5546875" style="1" customWidth="1"/>
    <col min="13574" max="13574" width="7.33203125" style="1" customWidth="1"/>
    <col min="13575" max="13575" width="4.6640625" style="1" customWidth="1"/>
    <col min="13576" max="13576" width="8.44140625" style="1" customWidth="1"/>
    <col min="13577" max="13577" width="18.5546875" style="1" customWidth="1"/>
    <col min="13578" max="13579" width="8.109375" style="1" customWidth="1"/>
    <col min="13580" max="13580" width="1.88671875" style="1" customWidth="1"/>
    <col min="13581" max="13581" width="18.5546875" style="1" customWidth="1"/>
    <col min="13582" max="13582" width="10" style="1" customWidth="1"/>
    <col min="13583" max="13583" width="1.88671875" style="1" customWidth="1"/>
    <col min="13584" max="13584" width="22.88671875" style="1" customWidth="1"/>
    <col min="13585" max="13588" width="9.33203125" style="1" customWidth="1"/>
    <col min="13589" max="13589" width="2.44140625" style="1" customWidth="1"/>
    <col min="13590" max="13590" width="11.44140625" style="1" customWidth="1"/>
    <col min="13591" max="13591" width="9.44140625" style="1" customWidth="1"/>
    <col min="13592" max="13592" width="10.33203125" style="1" customWidth="1"/>
    <col min="13593" max="13593" width="9.109375" style="1" customWidth="1"/>
    <col min="13594" max="13810" width="14.44140625" style="1"/>
    <col min="13811" max="13811" width="4.88671875" style="1" customWidth="1"/>
    <col min="13812" max="13812" width="7.6640625" style="1" customWidth="1"/>
    <col min="13813" max="13814" width="5.6640625" style="1" customWidth="1"/>
    <col min="13815" max="13815" width="34.5546875" style="1" customWidth="1"/>
    <col min="13816" max="13816" width="6.44140625" style="1" customWidth="1"/>
    <col min="13817" max="13817" width="5.44140625" style="1" customWidth="1"/>
    <col min="13818" max="13826" width="7.33203125" style="1" customWidth="1"/>
    <col min="13827" max="13827" width="10" style="1" customWidth="1"/>
    <col min="13828" max="13828" width="9.5546875" style="1" customWidth="1"/>
    <col min="13829" max="13829" width="7.5546875" style="1" customWidth="1"/>
    <col min="13830" max="13830" width="7.33203125" style="1" customWidth="1"/>
    <col min="13831" max="13831" width="4.6640625" style="1" customWidth="1"/>
    <col min="13832" max="13832" width="8.44140625" style="1" customWidth="1"/>
    <col min="13833" max="13833" width="18.5546875" style="1" customWidth="1"/>
    <col min="13834" max="13835" width="8.109375" style="1" customWidth="1"/>
    <col min="13836" max="13836" width="1.88671875" style="1" customWidth="1"/>
    <col min="13837" max="13837" width="18.5546875" style="1" customWidth="1"/>
    <col min="13838" max="13838" width="10" style="1" customWidth="1"/>
    <col min="13839" max="13839" width="1.88671875" style="1" customWidth="1"/>
    <col min="13840" max="13840" width="22.88671875" style="1" customWidth="1"/>
    <col min="13841" max="13844" width="9.33203125" style="1" customWidth="1"/>
    <col min="13845" max="13845" width="2.44140625" style="1" customWidth="1"/>
    <col min="13846" max="13846" width="11.44140625" style="1" customWidth="1"/>
    <col min="13847" max="13847" width="9.44140625" style="1" customWidth="1"/>
    <col min="13848" max="13848" width="10.33203125" style="1" customWidth="1"/>
    <col min="13849" max="13849" width="9.109375" style="1" customWidth="1"/>
    <col min="13850" max="14066" width="14.44140625" style="1"/>
    <col min="14067" max="14067" width="4.88671875" style="1" customWidth="1"/>
    <col min="14068" max="14068" width="7.6640625" style="1" customWidth="1"/>
    <col min="14069" max="14070" width="5.6640625" style="1" customWidth="1"/>
    <col min="14071" max="14071" width="34.5546875" style="1" customWidth="1"/>
    <col min="14072" max="14072" width="6.44140625" style="1" customWidth="1"/>
    <col min="14073" max="14073" width="5.44140625" style="1" customWidth="1"/>
    <col min="14074" max="14082" width="7.33203125" style="1" customWidth="1"/>
    <col min="14083" max="14083" width="10" style="1" customWidth="1"/>
    <col min="14084" max="14084" width="9.5546875" style="1" customWidth="1"/>
    <col min="14085" max="14085" width="7.5546875" style="1" customWidth="1"/>
    <col min="14086" max="14086" width="7.33203125" style="1" customWidth="1"/>
    <col min="14087" max="14087" width="4.6640625" style="1" customWidth="1"/>
    <col min="14088" max="14088" width="8.44140625" style="1" customWidth="1"/>
    <col min="14089" max="14089" width="18.5546875" style="1" customWidth="1"/>
    <col min="14090" max="14091" width="8.109375" style="1" customWidth="1"/>
    <col min="14092" max="14092" width="1.88671875" style="1" customWidth="1"/>
    <col min="14093" max="14093" width="18.5546875" style="1" customWidth="1"/>
    <col min="14094" max="14094" width="10" style="1" customWidth="1"/>
    <col min="14095" max="14095" width="1.88671875" style="1" customWidth="1"/>
    <col min="14096" max="14096" width="22.88671875" style="1" customWidth="1"/>
    <col min="14097" max="14100" width="9.33203125" style="1" customWidth="1"/>
    <col min="14101" max="14101" width="2.44140625" style="1" customWidth="1"/>
    <col min="14102" max="14102" width="11.44140625" style="1" customWidth="1"/>
    <col min="14103" max="14103" width="9.44140625" style="1" customWidth="1"/>
    <col min="14104" max="14104" width="10.33203125" style="1" customWidth="1"/>
    <col min="14105" max="14105" width="9.109375" style="1" customWidth="1"/>
    <col min="14106" max="14322" width="14.44140625" style="1"/>
    <col min="14323" max="14323" width="4.88671875" style="1" customWidth="1"/>
    <col min="14324" max="14324" width="7.6640625" style="1" customWidth="1"/>
    <col min="14325" max="14326" width="5.6640625" style="1" customWidth="1"/>
    <col min="14327" max="14327" width="34.5546875" style="1" customWidth="1"/>
    <col min="14328" max="14328" width="6.44140625" style="1" customWidth="1"/>
    <col min="14329" max="14329" width="5.44140625" style="1" customWidth="1"/>
    <col min="14330" max="14338" width="7.33203125" style="1" customWidth="1"/>
    <col min="14339" max="14339" width="10" style="1" customWidth="1"/>
    <col min="14340" max="14340" width="9.5546875" style="1" customWidth="1"/>
    <col min="14341" max="14341" width="7.5546875" style="1" customWidth="1"/>
    <col min="14342" max="14342" width="7.33203125" style="1" customWidth="1"/>
    <col min="14343" max="14343" width="4.6640625" style="1" customWidth="1"/>
    <col min="14344" max="14344" width="8.44140625" style="1" customWidth="1"/>
    <col min="14345" max="14345" width="18.5546875" style="1" customWidth="1"/>
    <col min="14346" max="14347" width="8.109375" style="1" customWidth="1"/>
    <col min="14348" max="14348" width="1.88671875" style="1" customWidth="1"/>
    <col min="14349" max="14349" width="18.5546875" style="1" customWidth="1"/>
    <col min="14350" max="14350" width="10" style="1" customWidth="1"/>
    <col min="14351" max="14351" width="1.88671875" style="1" customWidth="1"/>
    <col min="14352" max="14352" width="22.88671875" style="1" customWidth="1"/>
    <col min="14353" max="14356" width="9.33203125" style="1" customWidth="1"/>
    <col min="14357" max="14357" width="2.44140625" style="1" customWidth="1"/>
    <col min="14358" max="14358" width="11.44140625" style="1" customWidth="1"/>
    <col min="14359" max="14359" width="9.44140625" style="1" customWidth="1"/>
    <col min="14360" max="14360" width="10.33203125" style="1" customWidth="1"/>
    <col min="14361" max="14361" width="9.109375" style="1" customWidth="1"/>
    <col min="14362" max="14578" width="14.44140625" style="1"/>
    <col min="14579" max="14579" width="4.88671875" style="1" customWidth="1"/>
    <col min="14580" max="14580" width="7.6640625" style="1" customWidth="1"/>
    <col min="14581" max="14582" width="5.6640625" style="1" customWidth="1"/>
    <col min="14583" max="14583" width="34.5546875" style="1" customWidth="1"/>
    <col min="14584" max="14584" width="6.44140625" style="1" customWidth="1"/>
    <col min="14585" max="14585" width="5.44140625" style="1" customWidth="1"/>
    <col min="14586" max="14594" width="7.33203125" style="1" customWidth="1"/>
    <col min="14595" max="14595" width="10" style="1" customWidth="1"/>
    <col min="14596" max="14596" width="9.5546875" style="1" customWidth="1"/>
    <col min="14597" max="14597" width="7.5546875" style="1" customWidth="1"/>
    <col min="14598" max="14598" width="7.33203125" style="1" customWidth="1"/>
    <col min="14599" max="14599" width="4.6640625" style="1" customWidth="1"/>
    <col min="14600" max="14600" width="8.44140625" style="1" customWidth="1"/>
    <col min="14601" max="14601" width="18.5546875" style="1" customWidth="1"/>
    <col min="14602" max="14603" width="8.109375" style="1" customWidth="1"/>
    <col min="14604" max="14604" width="1.88671875" style="1" customWidth="1"/>
    <col min="14605" max="14605" width="18.5546875" style="1" customWidth="1"/>
    <col min="14606" max="14606" width="10" style="1" customWidth="1"/>
    <col min="14607" max="14607" width="1.88671875" style="1" customWidth="1"/>
    <col min="14608" max="14608" width="22.88671875" style="1" customWidth="1"/>
    <col min="14609" max="14612" width="9.33203125" style="1" customWidth="1"/>
    <col min="14613" max="14613" width="2.44140625" style="1" customWidth="1"/>
    <col min="14614" max="14614" width="11.44140625" style="1" customWidth="1"/>
    <col min="14615" max="14615" width="9.44140625" style="1" customWidth="1"/>
    <col min="14616" max="14616" width="10.33203125" style="1" customWidth="1"/>
    <col min="14617" max="14617" width="9.109375" style="1" customWidth="1"/>
    <col min="14618" max="14834" width="14.44140625" style="1"/>
    <col min="14835" max="14835" width="4.88671875" style="1" customWidth="1"/>
    <col min="14836" max="14836" width="7.6640625" style="1" customWidth="1"/>
    <col min="14837" max="14838" width="5.6640625" style="1" customWidth="1"/>
    <col min="14839" max="14839" width="34.5546875" style="1" customWidth="1"/>
    <col min="14840" max="14840" width="6.44140625" style="1" customWidth="1"/>
    <col min="14841" max="14841" width="5.44140625" style="1" customWidth="1"/>
    <col min="14842" max="14850" width="7.33203125" style="1" customWidth="1"/>
    <col min="14851" max="14851" width="10" style="1" customWidth="1"/>
    <col min="14852" max="14852" width="9.5546875" style="1" customWidth="1"/>
    <col min="14853" max="14853" width="7.5546875" style="1" customWidth="1"/>
    <col min="14854" max="14854" width="7.33203125" style="1" customWidth="1"/>
    <col min="14855" max="14855" width="4.6640625" style="1" customWidth="1"/>
    <col min="14856" max="14856" width="8.44140625" style="1" customWidth="1"/>
    <col min="14857" max="14857" width="18.5546875" style="1" customWidth="1"/>
    <col min="14858" max="14859" width="8.109375" style="1" customWidth="1"/>
    <col min="14860" max="14860" width="1.88671875" style="1" customWidth="1"/>
    <col min="14861" max="14861" width="18.5546875" style="1" customWidth="1"/>
    <col min="14862" max="14862" width="10" style="1" customWidth="1"/>
    <col min="14863" max="14863" width="1.88671875" style="1" customWidth="1"/>
    <col min="14864" max="14864" width="22.88671875" style="1" customWidth="1"/>
    <col min="14865" max="14868" width="9.33203125" style="1" customWidth="1"/>
    <col min="14869" max="14869" width="2.44140625" style="1" customWidth="1"/>
    <col min="14870" max="14870" width="11.44140625" style="1" customWidth="1"/>
    <col min="14871" max="14871" width="9.44140625" style="1" customWidth="1"/>
    <col min="14872" max="14872" width="10.33203125" style="1" customWidth="1"/>
    <col min="14873" max="14873" width="9.109375" style="1" customWidth="1"/>
    <col min="14874" max="15090" width="14.44140625" style="1"/>
    <col min="15091" max="15091" width="4.88671875" style="1" customWidth="1"/>
    <col min="15092" max="15092" width="7.6640625" style="1" customWidth="1"/>
    <col min="15093" max="15094" width="5.6640625" style="1" customWidth="1"/>
    <col min="15095" max="15095" width="34.5546875" style="1" customWidth="1"/>
    <col min="15096" max="15096" width="6.44140625" style="1" customWidth="1"/>
    <col min="15097" max="15097" width="5.44140625" style="1" customWidth="1"/>
    <col min="15098" max="15106" width="7.33203125" style="1" customWidth="1"/>
    <col min="15107" max="15107" width="10" style="1" customWidth="1"/>
    <col min="15108" max="15108" width="9.5546875" style="1" customWidth="1"/>
    <col min="15109" max="15109" width="7.5546875" style="1" customWidth="1"/>
    <col min="15110" max="15110" width="7.33203125" style="1" customWidth="1"/>
    <col min="15111" max="15111" width="4.6640625" style="1" customWidth="1"/>
    <col min="15112" max="15112" width="8.44140625" style="1" customWidth="1"/>
    <col min="15113" max="15113" width="18.5546875" style="1" customWidth="1"/>
    <col min="15114" max="15115" width="8.109375" style="1" customWidth="1"/>
    <col min="15116" max="15116" width="1.88671875" style="1" customWidth="1"/>
    <col min="15117" max="15117" width="18.5546875" style="1" customWidth="1"/>
    <col min="15118" max="15118" width="10" style="1" customWidth="1"/>
    <col min="15119" max="15119" width="1.88671875" style="1" customWidth="1"/>
    <col min="15120" max="15120" width="22.88671875" style="1" customWidth="1"/>
    <col min="15121" max="15124" width="9.33203125" style="1" customWidth="1"/>
    <col min="15125" max="15125" width="2.44140625" style="1" customWidth="1"/>
    <col min="15126" max="15126" width="11.44140625" style="1" customWidth="1"/>
    <col min="15127" max="15127" width="9.44140625" style="1" customWidth="1"/>
    <col min="15128" max="15128" width="10.33203125" style="1" customWidth="1"/>
    <col min="15129" max="15129" width="9.109375" style="1" customWidth="1"/>
    <col min="15130" max="15346" width="14.44140625" style="1"/>
    <col min="15347" max="15347" width="4.88671875" style="1" customWidth="1"/>
    <col min="15348" max="15348" width="7.6640625" style="1" customWidth="1"/>
    <col min="15349" max="15350" width="5.6640625" style="1" customWidth="1"/>
    <col min="15351" max="15351" width="34.5546875" style="1" customWidth="1"/>
    <col min="15352" max="15352" width="6.44140625" style="1" customWidth="1"/>
    <col min="15353" max="15353" width="5.44140625" style="1" customWidth="1"/>
    <col min="15354" max="15362" width="7.33203125" style="1" customWidth="1"/>
    <col min="15363" max="15363" width="10" style="1" customWidth="1"/>
    <col min="15364" max="15364" width="9.5546875" style="1" customWidth="1"/>
    <col min="15365" max="15365" width="7.5546875" style="1" customWidth="1"/>
    <col min="15366" max="15366" width="7.33203125" style="1" customWidth="1"/>
    <col min="15367" max="15367" width="4.6640625" style="1" customWidth="1"/>
    <col min="15368" max="15368" width="8.44140625" style="1" customWidth="1"/>
    <col min="15369" max="15369" width="18.5546875" style="1" customWidth="1"/>
    <col min="15370" max="15371" width="8.109375" style="1" customWidth="1"/>
    <col min="15372" max="15372" width="1.88671875" style="1" customWidth="1"/>
    <col min="15373" max="15373" width="18.5546875" style="1" customWidth="1"/>
    <col min="15374" max="15374" width="10" style="1" customWidth="1"/>
    <col min="15375" max="15375" width="1.88671875" style="1" customWidth="1"/>
    <col min="15376" max="15376" width="22.88671875" style="1" customWidth="1"/>
    <col min="15377" max="15380" width="9.33203125" style="1" customWidth="1"/>
    <col min="15381" max="15381" width="2.44140625" style="1" customWidth="1"/>
    <col min="15382" max="15382" width="11.44140625" style="1" customWidth="1"/>
    <col min="15383" max="15383" width="9.44140625" style="1" customWidth="1"/>
    <col min="15384" max="15384" width="10.33203125" style="1" customWidth="1"/>
    <col min="15385" max="15385" width="9.109375" style="1" customWidth="1"/>
    <col min="15386" max="15602" width="14.44140625" style="1"/>
    <col min="15603" max="15603" width="4.88671875" style="1" customWidth="1"/>
    <col min="15604" max="15604" width="7.6640625" style="1" customWidth="1"/>
    <col min="15605" max="15606" width="5.6640625" style="1" customWidth="1"/>
    <col min="15607" max="15607" width="34.5546875" style="1" customWidth="1"/>
    <col min="15608" max="15608" width="6.44140625" style="1" customWidth="1"/>
    <col min="15609" max="15609" width="5.44140625" style="1" customWidth="1"/>
    <col min="15610" max="15618" width="7.33203125" style="1" customWidth="1"/>
    <col min="15619" max="15619" width="10" style="1" customWidth="1"/>
    <col min="15620" max="15620" width="9.5546875" style="1" customWidth="1"/>
    <col min="15621" max="15621" width="7.5546875" style="1" customWidth="1"/>
    <col min="15622" max="15622" width="7.33203125" style="1" customWidth="1"/>
    <col min="15623" max="15623" width="4.6640625" style="1" customWidth="1"/>
    <col min="15624" max="15624" width="8.44140625" style="1" customWidth="1"/>
    <col min="15625" max="15625" width="18.5546875" style="1" customWidth="1"/>
    <col min="15626" max="15627" width="8.109375" style="1" customWidth="1"/>
    <col min="15628" max="15628" width="1.88671875" style="1" customWidth="1"/>
    <col min="15629" max="15629" width="18.5546875" style="1" customWidth="1"/>
    <col min="15630" max="15630" width="10" style="1" customWidth="1"/>
    <col min="15631" max="15631" width="1.88671875" style="1" customWidth="1"/>
    <col min="15632" max="15632" width="22.88671875" style="1" customWidth="1"/>
    <col min="15633" max="15636" width="9.33203125" style="1" customWidth="1"/>
    <col min="15637" max="15637" width="2.44140625" style="1" customWidth="1"/>
    <col min="15638" max="15638" width="11.44140625" style="1" customWidth="1"/>
    <col min="15639" max="15639" width="9.44140625" style="1" customWidth="1"/>
    <col min="15640" max="15640" width="10.33203125" style="1" customWidth="1"/>
    <col min="15641" max="15641" width="9.109375" style="1" customWidth="1"/>
    <col min="15642" max="15858" width="14.44140625" style="1"/>
    <col min="15859" max="15859" width="4.88671875" style="1" customWidth="1"/>
    <col min="15860" max="15860" width="7.6640625" style="1" customWidth="1"/>
    <col min="15861" max="15862" width="5.6640625" style="1" customWidth="1"/>
    <col min="15863" max="15863" width="34.5546875" style="1" customWidth="1"/>
    <col min="15864" max="15864" width="6.44140625" style="1" customWidth="1"/>
    <col min="15865" max="15865" width="5.44140625" style="1" customWidth="1"/>
    <col min="15866" max="15874" width="7.33203125" style="1" customWidth="1"/>
    <col min="15875" max="15875" width="10" style="1" customWidth="1"/>
    <col min="15876" max="15876" width="9.5546875" style="1" customWidth="1"/>
    <col min="15877" max="15877" width="7.5546875" style="1" customWidth="1"/>
    <col min="15878" max="15878" width="7.33203125" style="1" customWidth="1"/>
    <col min="15879" max="15879" width="4.6640625" style="1" customWidth="1"/>
    <col min="15880" max="15880" width="8.44140625" style="1" customWidth="1"/>
    <col min="15881" max="15881" width="18.5546875" style="1" customWidth="1"/>
    <col min="15882" max="15883" width="8.109375" style="1" customWidth="1"/>
    <col min="15884" max="15884" width="1.88671875" style="1" customWidth="1"/>
    <col min="15885" max="15885" width="18.5546875" style="1" customWidth="1"/>
    <col min="15886" max="15886" width="10" style="1" customWidth="1"/>
    <col min="15887" max="15887" width="1.88671875" style="1" customWidth="1"/>
    <col min="15888" max="15888" width="22.88671875" style="1" customWidth="1"/>
    <col min="15889" max="15892" width="9.33203125" style="1" customWidth="1"/>
    <col min="15893" max="15893" width="2.44140625" style="1" customWidth="1"/>
    <col min="15894" max="15894" width="11.44140625" style="1" customWidth="1"/>
    <col min="15895" max="15895" width="9.44140625" style="1" customWidth="1"/>
    <col min="15896" max="15896" width="10.33203125" style="1" customWidth="1"/>
    <col min="15897" max="15897" width="9.109375" style="1" customWidth="1"/>
    <col min="15898" max="16114" width="14.44140625" style="1"/>
    <col min="16115" max="16115" width="4.88671875" style="1" customWidth="1"/>
    <col min="16116" max="16116" width="7.6640625" style="1" customWidth="1"/>
    <col min="16117" max="16118" width="5.6640625" style="1" customWidth="1"/>
    <col min="16119" max="16119" width="34.5546875" style="1" customWidth="1"/>
    <col min="16120" max="16120" width="6.44140625" style="1" customWidth="1"/>
    <col min="16121" max="16121" width="5.44140625" style="1" customWidth="1"/>
    <col min="16122" max="16130" width="7.33203125" style="1" customWidth="1"/>
    <col min="16131" max="16131" width="10" style="1" customWidth="1"/>
    <col min="16132" max="16132" width="9.5546875" style="1" customWidth="1"/>
    <col min="16133" max="16133" width="7.5546875" style="1" customWidth="1"/>
    <col min="16134" max="16134" width="7.33203125" style="1" customWidth="1"/>
    <col min="16135" max="16135" width="4.6640625" style="1" customWidth="1"/>
    <col min="16136" max="16136" width="8.44140625" style="1" customWidth="1"/>
    <col min="16137" max="16137" width="18.5546875" style="1" customWidth="1"/>
    <col min="16138" max="16139" width="8.109375" style="1" customWidth="1"/>
    <col min="16140" max="16140" width="1.88671875" style="1" customWidth="1"/>
    <col min="16141" max="16141" width="18.5546875" style="1" customWidth="1"/>
    <col min="16142" max="16142" width="10" style="1" customWidth="1"/>
    <col min="16143" max="16143" width="1.88671875" style="1" customWidth="1"/>
    <col min="16144" max="16144" width="22.88671875" style="1" customWidth="1"/>
    <col min="16145" max="16148" width="9.33203125" style="1" customWidth="1"/>
    <col min="16149" max="16149" width="2.44140625" style="1" customWidth="1"/>
    <col min="16150" max="16150" width="11.44140625" style="1" customWidth="1"/>
    <col min="16151" max="16151" width="9.44140625" style="1" customWidth="1"/>
    <col min="16152" max="16152" width="10.33203125" style="1" customWidth="1"/>
    <col min="16153" max="16153" width="9.109375" style="1" customWidth="1"/>
    <col min="16154" max="16384" width="14.44140625" style="1"/>
  </cols>
  <sheetData>
    <row r="1" spans="1:31" ht="29.25" customHeight="1">
      <c r="B1" s="478" t="s">
        <v>442</v>
      </c>
      <c r="C1" s="478"/>
      <c r="D1" s="478"/>
      <c r="E1" s="478"/>
      <c r="F1" s="478"/>
      <c r="G1" s="478"/>
      <c r="H1" s="478"/>
      <c r="I1" s="478"/>
      <c r="J1" s="478"/>
      <c r="K1" s="478"/>
      <c r="L1" s="478"/>
      <c r="M1" s="478"/>
      <c r="N1" s="478"/>
      <c r="O1" s="478"/>
      <c r="P1" s="478"/>
      <c r="Q1" s="478"/>
      <c r="R1" s="2"/>
      <c r="S1" s="478" t="s">
        <v>76</v>
      </c>
      <c r="T1" s="478"/>
      <c r="U1" s="478"/>
      <c r="V1" s="478"/>
      <c r="W1" s="478"/>
      <c r="X1" s="478"/>
      <c r="Y1" s="478"/>
      <c r="Z1" s="478"/>
      <c r="AA1" s="478"/>
      <c r="AB1" s="478"/>
      <c r="AC1" s="478"/>
      <c r="AD1" s="478"/>
      <c r="AE1" s="3"/>
    </row>
    <row r="2" spans="1:31" ht="29.25" customHeight="1" thickBot="1">
      <c r="B2" s="478"/>
      <c r="C2" s="478"/>
      <c r="D2" s="478"/>
      <c r="E2" s="478"/>
      <c r="F2" s="478"/>
      <c r="G2" s="478"/>
      <c r="H2" s="478"/>
      <c r="I2" s="478"/>
      <c r="J2" s="478"/>
      <c r="K2" s="478"/>
      <c r="L2" s="478"/>
      <c r="M2" s="478"/>
      <c r="N2" s="478"/>
      <c r="O2" s="478"/>
      <c r="P2" s="478"/>
      <c r="Q2" s="478"/>
      <c r="R2" s="2"/>
      <c r="S2" s="478"/>
      <c r="T2" s="478"/>
      <c r="U2" s="478"/>
      <c r="V2" s="478"/>
      <c r="W2" s="478"/>
      <c r="X2" s="478"/>
      <c r="Y2" s="478"/>
      <c r="Z2" s="478"/>
      <c r="AA2" s="478"/>
      <c r="AB2" s="478"/>
      <c r="AC2" s="478"/>
      <c r="AD2" s="478"/>
      <c r="AE2" s="4"/>
    </row>
    <row r="3" spans="1:31" ht="29.25" customHeight="1" thickBot="1">
      <c r="A3" s="5"/>
      <c r="B3" s="479" t="s">
        <v>415</v>
      </c>
      <c r="C3" s="480"/>
      <c r="D3" s="480"/>
      <c r="E3" s="479" t="s">
        <v>416</v>
      </c>
      <c r="F3" s="480"/>
      <c r="G3" s="480"/>
      <c r="H3" s="480"/>
      <c r="I3" s="480"/>
      <c r="J3" s="480"/>
      <c r="K3" s="480"/>
      <c r="L3" s="480"/>
      <c r="M3" s="480"/>
      <c r="N3" s="409"/>
      <c r="O3" s="409" t="s">
        <v>447</v>
      </c>
      <c r="P3" s="480" t="s">
        <v>451</v>
      </c>
      <c r="Q3" s="481"/>
      <c r="R3" s="5"/>
      <c r="S3" s="6" t="s">
        <v>1</v>
      </c>
      <c r="T3" s="7" t="s">
        <v>2</v>
      </c>
      <c r="U3" s="7" t="s">
        <v>3</v>
      </c>
      <c r="V3" s="8" t="s">
        <v>4</v>
      </c>
      <c r="W3" s="9"/>
      <c r="X3" s="10" t="s">
        <v>1</v>
      </c>
      <c r="Y3" s="11" t="s">
        <v>5</v>
      </c>
      <c r="Z3" s="7" t="s">
        <v>6</v>
      </c>
      <c r="AA3" s="8" t="s">
        <v>7</v>
      </c>
      <c r="AB3" s="12"/>
      <c r="AC3" s="12"/>
      <c r="AD3" s="12"/>
      <c r="AE3" s="13"/>
    </row>
    <row r="4" spans="1:31" ht="29.25" customHeight="1">
      <c r="A4" s="14"/>
      <c r="B4" s="482" t="s">
        <v>8</v>
      </c>
      <c r="C4" s="484" t="s">
        <v>9</v>
      </c>
      <c r="D4" s="486" t="s">
        <v>10</v>
      </c>
      <c r="E4" s="486" t="s">
        <v>11</v>
      </c>
      <c r="F4" s="489" t="s">
        <v>12</v>
      </c>
      <c r="G4" s="469" t="s">
        <v>13</v>
      </c>
      <c r="H4" s="15" t="s">
        <v>14</v>
      </c>
      <c r="I4" s="16" t="s">
        <v>3</v>
      </c>
      <c r="J4" s="16" t="s">
        <v>5</v>
      </c>
      <c r="K4" s="16" t="s">
        <v>6</v>
      </c>
      <c r="L4" s="17" t="s">
        <v>65</v>
      </c>
      <c r="M4" s="16" t="s">
        <v>66</v>
      </c>
      <c r="N4" s="18" t="s">
        <v>15</v>
      </c>
      <c r="O4" s="19" t="s">
        <v>15</v>
      </c>
      <c r="P4" s="471" t="s">
        <v>16</v>
      </c>
      <c r="Q4" s="473" t="s">
        <v>17</v>
      </c>
      <c r="R4" s="14"/>
      <c r="S4" s="20">
        <v>90</v>
      </c>
      <c r="T4" s="21">
        <f>COUNTIF('XII-PS'!H6:H23,"90")</f>
        <v>0</v>
      </c>
      <c r="U4" s="21">
        <f>COUNTIF('XII-PS'!I6:I23,"90")</f>
        <v>0</v>
      </c>
      <c r="V4" s="22">
        <f>COUNTIF('XII-PS'!M6:M23,"90")</f>
        <v>0</v>
      </c>
      <c r="W4" s="9"/>
      <c r="X4" s="23">
        <v>70</v>
      </c>
      <c r="Y4" s="24">
        <f>COUNTIF('XII-PS'!J6:J23,"70")</f>
        <v>0</v>
      </c>
      <c r="Z4" s="21">
        <f>COUNTIF('XII-PS'!K6:K23,"70")</f>
        <v>0</v>
      </c>
      <c r="AA4" s="22">
        <f>COUNTIF('XII-PS'!L6:L23,"70")</f>
        <v>0</v>
      </c>
      <c r="AB4" s="12"/>
      <c r="AC4" s="12"/>
      <c r="AD4" s="12"/>
      <c r="AE4" s="25"/>
    </row>
    <row r="5" spans="1:31" ht="29.25" customHeight="1" thickBot="1">
      <c r="A5" s="14"/>
      <c r="B5" s="483"/>
      <c r="C5" s="485"/>
      <c r="D5" s="487"/>
      <c r="E5" s="488"/>
      <c r="F5" s="488"/>
      <c r="G5" s="470"/>
      <c r="H5" s="26">
        <v>90</v>
      </c>
      <c r="I5" s="27">
        <v>90</v>
      </c>
      <c r="J5" s="27">
        <v>70</v>
      </c>
      <c r="K5" s="27">
        <v>70</v>
      </c>
      <c r="L5" s="27">
        <v>90</v>
      </c>
      <c r="M5" s="27">
        <v>90</v>
      </c>
      <c r="N5" s="28">
        <f>SUM(H5,I5,M5,J5,K5,L5)</f>
        <v>500</v>
      </c>
      <c r="O5" s="29">
        <f t="shared" ref="O5" si="0">N5*600/480</f>
        <v>625</v>
      </c>
      <c r="P5" s="472"/>
      <c r="Q5" s="474"/>
      <c r="R5" s="14"/>
      <c r="S5" s="20">
        <v>89</v>
      </c>
      <c r="T5" s="21">
        <f>COUNTIF('XII-PS'!H6:H23,"89")</f>
        <v>0</v>
      </c>
      <c r="U5" s="21">
        <f>COUNTIF('XII-PS'!I6:I23,"89")</f>
        <v>0</v>
      </c>
      <c r="V5" s="22">
        <f>COUNTIF('XII-PS'!M6:M23,"89")</f>
        <v>0</v>
      </c>
      <c r="W5" s="9"/>
      <c r="X5" s="23">
        <v>69</v>
      </c>
      <c r="Y5" s="24">
        <f>COUNTIF('XII-PS'!J6:J23,"69")</f>
        <v>0</v>
      </c>
      <c r="Z5" s="21">
        <f>COUNTIF('XII-PS'!K6:K23,"69")</f>
        <v>0</v>
      </c>
      <c r="AA5" s="22">
        <f>COUNTIF('XII-PS'!L6:L23,"69")</f>
        <v>0</v>
      </c>
      <c r="AB5" s="12"/>
      <c r="AC5" s="12"/>
      <c r="AD5" s="12"/>
      <c r="AE5" s="25"/>
    </row>
    <row r="6" spans="1:31" ht="29.25" customHeight="1">
      <c r="A6" s="3"/>
      <c r="B6" s="30">
        <v>1</v>
      </c>
      <c r="C6" s="296" t="s">
        <v>417</v>
      </c>
      <c r="D6" s="296" t="s">
        <v>188</v>
      </c>
      <c r="E6" s="297" t="s">
        <v>428</v>
      </c>
      <c r="F6" s="33">
        <f t="shared" ref="F6:F23" si="1">COUNTIF(H6,"&lt;45")+COUNTIF(I6,"&lt;45")+COUNTIF(J6,"&lt;35")+COUNTIF(K6,"&lt;35")+COUNTIF(L6,"&lt;35")+COUNTIF(M6,"&lt;45")</f>
        <v>0</v>
      </c>
      <c r="G6" s="34">
        <f t="shared" ref="G6:G23" si="2">COUNTIF(H6,"AB")+COUNTIF(I6,"AB")+COUNTIF(J6,"AB")+COUNTIF(K6,"AB")+COUNTIF(L6,"AB")+COUNTIF(M6,"AB")</f>
        <v>0</v>
      </c>
      <c r="H6" s="35">
        <v>75</v>
      </c>
      <c r="I6" s="36">
        <v>68</v>
      </c>
      <c r="J6" s="36">
        <v>44</v>
      </c>
      <c r="K6" s="36">
        <v>49</v>
      </c>
      <c r="L6" s="36">
        <v>54</v>
      </c>
      <c r="M6" s="36">
        <v>61</v>
      </c>
      <c r="N6" s="36">
        <f t="shared" ref="N6:N23" si="3">SUM(H6:M6)</f>
        <v>351</v>
      </c>
      <c r="O6" s="37">
        <f t="shared" ref="O6:O23" si="4">N6*600/480</f>
        <v>438.75</v>
      </c>
      <c r="P6" s="35">
        <f t="shared" ref="P6:P23" si="5">O6/6</f>
        <v>73.125</v>
      </c>
      <c r="Q6" s="38">
        <v>1</v>
      </c>
      <c r="R6" s="3"/>
      <c r="S6" s="20">
        <v>88</v>
      </c>
      <c r="T6" s="21">
        <f>COUNTIF('XII-PS'!H6:H23,"88")</f>
        <v>0</v>
      </c>
      <c r="U6" s="21">
        <f>COUNTIF('XII-PS'!I6:I23,"88")</f>
        <v>0</v>
      </c>
      <c r="V6" s="22">
        <f>COUNTIF('XII-PS'!M6:M23,"88")</f>
        <v>0</v>
      </c>
      <c r="W6" s="9"/>
      <c r="X6" s="23">
        <v>68</v>
      </c>
      <c r="Y6" s="24">
        <f>COUNTIF('XII-PS'!J6:J23,"68")</f>
        <v>0</v>
      </c>
      <c r="Z6" s="21">
        <f>COUNTIF('XII-PS'!K6:K23,"68")</f>
        <v>0</v>
      </c>
      <c r="AA6" s="22">
        <f>COUNTIF('XII-PS'!L6:L23,"68")</f>
        <v>0</v>
      </c>
      <c r="AB6" s="12"/>
      <c r="AC6" s="12"/>
      <c r="AD6" s="12"/>
      <c r="AE6" s="4"/>
    </row>
    <row r="7" spans="1:31" ht="29.25" customHeight="1">
      <c r="A7" s="3"/>
      <c r="B7" s="39">
        <v>2</v>
      </c>
      <c r="C7" s="296" t="s">
        <v>417</v>
      </c>
      <c r="D7" s="372" t="s">
        <v>188</v>
      </c>
      <c r="E7" s="298" t="s">
        <v>418</v>
      </c>
      <c r="F7" s="42">
        <f t="shared" si="1"/>
        <v>0</v>
      </c>
      <c r="G7" s="43">
        <f t="shared" si="2"/>
        <v>0</v>
      </c>
      <c r="H7" s="35">
        <v>64</v>
      </c>
      <c r="I7" s="36">
        <v>62</v>
      </c>
      <c r="J7" s="36">
        <v>48</v>
      </c>
      <c r="K7" s="36">
        <v>55</v>
      </c>
      <c r="L7" s="36">
        <v>56</v>
      </c>
      <c r="M7" s="36">
        <v>57</v>
      </c>
      <c r="N7" s="36">
        <f t="shared" si="3"/>
        <v>342</v>
      </c>
      <c r="O7" s="37">
        <f t="shared" si="4"/>
        <v>427.5</v>
      </c>
      <c r="P7" s="35">
        <f t="shared" si="5"/>
        <v>71.25</v>
      </c>
      <c r="Q7" s="38">
        <v>2</v>
      </c>
      <c r="R7" s="3"/>
      <c r="S7" s="20">
        <v>87</v>
      </c>
      <c r="T7" s="21">
        <f>COUNTIF('XII-PS'!H6:H23,"87")</f>
        <v>0</v>
      </c>
      <c r="U7" s="21">
        <f>COUNTIF('XII-PS'!I6:I23,"87")</f>
        <v>0</v>
      </c>
      <c r="V7" s="22">
        <f>COUNTIF('XII-PS'!M6:M23,"87")</f>
        <v>0</v>
      </c>
      <c r="W7" s="9"/>
      <c r="X7" s="23">
        <v>67</v>
      </c>
      <c r="Y7" s="24">
        <f>COUNTIF('XII-PS'!J6:J23,"67")</f>
        <v>0</v>
      </c>
      <c r="Z7" s="21">
        <f>COUNTIF('XII-PS'!K6:K23,"67")</f>
        <v>0</v>
      </c>
      <c r="AA7" s="22">
        <f>COUNTIF('XII-PS'!L6:L23,"67")</f>
        <v>0</v>
      </c>
      <c r="AB7" s="12"/>
      <c r="AC7" s="12"/>
      <c r="AD7" s="12"/>
      <c r="AE7" s="4"/>
    </row>
    <row r="8" spans="1:31" ht="29.25" customHeight="1">
      <c r="A8" s="3"/>
      <c r="B8" s="39">
        <v>3</v>
      </c>
      <c r="C8" s="296" t="s">
        <v>417</v>
      </c>
      <c r="D8" s="296" t="s">
        <v>188</v>
      </c>
      <c r="E8" s="297" t="s">
        <v>420</v>
      </c>
      <c r="F8" s="42">
        <f t="shared" si="1"/>
        <v>0</v>
      </c>
      <c r="G8" s="43">
        <f t="shared" si="2"/>
        <v>0</v>
      </c>
      <c r="H8" s="35">
        <v>65</v>
      </c>
      <c r="I8" s="36">
        <v>64</v>
      </c>
      <c r="J8" s="36">
        <v>42</v>
      </c>
      <c r="K8" s="36">
        <v>52</v>
      </c>
      <c r="L8" s="36">
        <v>56</v>
      </c>
      <c r="M8" s="36">
        <v>63</v>
      </c>
      <c r="N8" s="36">
        <f t="shared" si="3"/>
        <v>342</v>
      </c>
      <c r="O8" s="37">
        <f t="shared" si="4"/>
        <v>427.5</v>
      </c>
      <c r="P8" s="35">
        <f t="shared" si="5"/>
        <v>71.25</v>
      </c>
      <c r="Q8" s="38">
        <v>2</v>
      </c>
      <c r="R8" s="3"/>
      <c r="S8" s="20">
        <v>86</v>
      </c>
      <c r="T8" s="21">
        <f>COUNTIF('XII-PS'!H6:H23,"86")</f>
        <v>0</v>
      </c>
      <c r="U8" s="21">
        <f>COUNTIF('XII-PS'!I6:I23,"86")</f>
        <v>0</v>
      </c>
      <c r="V8" s="22">
        <f>COUNTIF('XII-PS'!M6:M23,"86")</f>
        <v>0</v>
      </c>
      <c r="W8" s="9"/>
      <c r="X8" s="23">
        <v>66</v>
      </c>
      <c r="Y8" s="24">
        <f>COUNTIF('XII-PS'!J6:J23,"66")</f>
        <v>0</v>
      </c>
      <c r="Z8" s="21">
        <f>COUNTIF('XII-PS'!K6:K23,"66")</f>
        <v>0</v>
      </c>
      <c r="AA8" s="22">
        <f>COUNTIF('XII-PS'!L6:L23,"66")</f>
        <v>0</v>
      </c>
      <c r="AB8" s="12"/>
      <c r="AC8" s="12"/>
      <c r="AD8" s="12"/>
      <c r="AE8" s="4"/>
    </row>
    <row r="9" spans="1:31" ht="29.25" customHeight="1">
      <c r="A9" s="3"/>
      <c r="B9" s="39">
        <v>4</v>
      </c>
      <c r="C9" s="296" t="s">
        <v>417</v>
      </c>
      <c r="D9" s="296" t="s">
        <v>188</v>
      </c>
      <c r="E9" s="297" t="s">
        <v>424</v>
      </c>
      <c r="F9" s="42">
        <f t="shared" si="1"/>
        <v>0</v>
      </c>
      <c r="G9" s="43">
        <f t="shared" si="2"/>
        <v>0</v>
      </c>
      <c r="H9" s="35">
        <v>67</v>
      </c>
      <c r="I9" s="36">
        <v>58</v>
      </c>
      <c r="J9" s="36">
        <v>43</v>
      </c>
      <c r="K9" s="36">
        <v>61</v>
      </c>
      <c r="L9" s="36">
        <v>47</v>
      </c>
      <c r="M9" s="36">
        <v>50</v>
      </c>
      <c r="N9" s="36">
        <f t="shared" si="3"/>
        <v>326</v>
      </c>
      <c r="O9" s="37">
        <f t="shared" si="4"/>
        <v>407.5</v>
      </c>
      <c r="P9" s="35">
        <f t="shared" si="5"/>
        <v>67.916666666666671</v>
      </c>
      <c r="Q9" s="38">
        <v>4</v>
      </c>
      <c r="R9" s="3"/>
      <c r="S9" s="20">
        <v>85</v>
      </c>
      <c r="T9" s="21">
        <f>COUNTIF('XII-PS'!H6:H23,"85")</f>
        <v>0</v>
      </c>
      <c r="U9" s="21">
        <f>COUNTIF('XII-PS'!I6:I23,"85")</f>
        <v>0</v>
      </c>
      <c r="V9" s="22">
        <f>COUNTIF('XII-PS'!M6:M23,"85")</f>
        <v>0</v>
      </c>
      <c r="W9" s="9"/>
      <c r="X9" s="23">
        <v>65</v>
      </c>
      <c r="Y9" s="24">
        <f>COUNTIF('XII-PS'!J6:J23,"65")</f>
        <v>0</v>
      </c>
      <c r="Z9" s="21">
        <f>COUNTIF('XII-PS'!K6:K23,"65")</f>
        <v>0</v>
      </c>
      <c r="AA9" s="22">
        <f>COUNTIF('XII-PS'!L6:L23,"65")</f>
        <v>0</v>
      </c>
      <c r="AB9" s="12"/>
      <c r="AC9" s="12"/>
      <c r="AD9" s="12"/>
      <c r="AE9" s="4"/>
    </row>
    <row r="10" spans="1:31" ht="29.25" customHeight="1">
      <c r="A10" s="3"/>
      <c r="B10" s="39">
        <v>5</v>
      </c>
      <c r="C10" s="296" t="s">
        <v>417</v>
      </c>
      <c r="D10" s="296" t="s">
        <v>188</v>
      </c>
      <c r="E10" s="297" t="s">
        <v>419</v>
      </c>
      <c r="F10" s="42">
        <f t="shared" si="1"/>
        <v>0</v>
      </c>
      <c r="G10" s="43">
        <f t="shared" si="2"/>
        <v>0</v>
      </c>
      <c r="H10" s="35">
        <v>54</v>
      </c>
      <c r="I10" s="36">
        <v>55</v>
      </c>
      <c r="J10" s="36">
        <v>43</v>
      </c>
      <c r="K10" s="36">
        <v>55</v>
      </c>
      <c r="L10" s="36">
        <v>52</v>
      </c>
      <c r="M10" s="36">
        <v>59</v>
      </c>
      <c r="N10" s="36">
        <f t="shared" si="3"/>
        <v>318</v>
      </c>
      <c r="O10" s="37">
        <f t="shared" si="4"/>
        <v>397.5</v>
      </c>
      <c r="P10" s="35">
        <f t="shared" si="5"/>
        <v>66.25</v>
      </c>
      <c r="Q10" s="38">
        <v>5</v>
      </c>
      <c r="R10" s="3"/>
      <c r="S10" s="20" t="s">
        <v>19</v>
      </c>
      <c r="T10" s="21">
        <f>COUNTIF('XII-PS'!H6:H23,"&gt;79")-COUNTIF('XII-PS'!H6:H23,"&gt;84")</f>
        <v>0</v>
      </c>
      <c r="U10" s="21">
        <f>COUNTIF('XII-PS'!I6:I23,"&gt;79")-COUNTIF('XII-PS'!I6:I23,"&gt;84")</f>
        <v>0</v>
      </c>
      <c r="V10" s="22">
        <f>COUNTIF('XII-PS'!M6:M23,"&gt;79")-COUNTIF('XII-PS'!M6:M23,"&gt;84")</f>
        <v>0</v>
      </c>
      <c r="W10" s="9"/>
      <c r="X10" s="23" t="s">
        <v>20</v>
      </c>
      <c r="Y10" s="44">
        <f>COUNTIF('XII-PS'!J6:J23,"&gt;59")-COUNTIF('XII-PS'!J6:J23,"&gt;64")</f>
        <v>0</v>
      </c>
      <c r="Z10" s="45">
        <f>COUNTIF('XII-PS'!K6:K23,"&gt;59")-COUNTIF('XII-PS'!K6:K23,"&gt;64")</f>
        <v>1</v>
      </c>
      <c r="AA10" s="46">
        <f>COUNTIF('XII-PS'!L6:L23,"&gt;59")-COUNTIF('XII-PS'!L6:L23,"&gt;64")</f>
        <v>0</v>
      </c>
      <c r="AB10" s="12"/>
      <c r="AC10" s="12"/>
      <c r="AD10" s="12"/>
      <c r="AE10" s="4"/>
    </row>
    <row r="11" spans="1:31" ht="29.25" customHeight="1">
      <c r="A11" s="3"/>
      <c r="B11" s="39">
        <v>6</v>
      </c>
      <c r="C11" s="296" t="s">
        <v>417</v>
      </c>
      <c r="D11" s="372" t="s">
        <v>188</v>
      </c>
      <c r="E11" s="311" t="s">
        <v>434</v>
      </c>
      <c r="F11" s="42">
        <f t="shared" si="1"/>
        <v>0</v>
      </c>
      <c r="G11" s="43">
        <f t="shared" si="2"/>
        <v>0</v>
      </c>
      <c r="H11" s="35">
        <v>52</v>
      </c>
      <c r="I11" s="36">
        <v>62</v>
      </c>
      <c r="J11" s="36">
        <v>40</v>
      </c>
      <c r="K11" s="36">
        <v>43</v>
      </c>
      <c r="L11" s="36">
        <v>52</v>
      </c>
      <c r="M11" s="36">
        <v>50</v>
      </c>
      <c r="N11" s="36">
        <f t="shared" si="3"/>
        <v>299</v>
      </c>
      <c r="O11" s="37">
        <f t="shared" si="4"/>
        <v>373.75</v>
      </c>
      <c r="P11" s="35">
        <f t="shared" si="5"/>
        <v>62.291666666666664</v>
      </c>
      <c r="Q11" s="38">
        <v>6</v>
      </c>
      <c r="R11" s="3"/>
      <c r="S11" s="20" t="s">
        <v>21</v>
      </c>
      <c r="T11" s="45">
        <f>COUNTIF('XII-PS'!H6:H23,"&gt;69")-COUNTIF('XII-PS'!H6:H23,"&gt;79")</f>
        <v>1</v>
      </c>
      <c r="U11" s="45">
        <f>COUNTIF('XII-PS'!I6:I23,"&gt;69")-COUNTIF('XII-PS'!I6:I23,"&gt;79")</f>
        <v>0</v>
      </c>
      <c r="V11" s="46">
        <f>COUNTIF('XII-PS'!M6:M23,"&gt;69")-COUNTIF('XII-PS'!M6:M23,"&gt;79")</f>
        <v>0</v>
      </c>
      <c r="W11" s="9"/>
      <c r="X11" s="23" t="s">
        <v>22</v>
      </c>
      <c r="Y11" s="44">
        <f>COUNTIF('XII-PS'!J6:J23,"&gt;49")-COUNTIF('XII-PS'!J6:J23,"&gt;59")</f>
        <v>0</v>
      </c>
      <c r="Z11" s="45">
        <f>COUNTIF('XII-PS'!K6:K23,"&gt;49")-COUNTIF('XII-PS'!K6:K23,"&gt;59")</f>
        <v>4</v>
      </c>
      <c r="AA11" s="46">
        <f>COUNTIF('XII-PS'!L6:L23,"&gt;49")-COUNTIF('XII-PS'!L6:L23,"&gt;59")</f>
        <v>6</v>
      </c>
      <c r="AB11" s="12"/>
      <c r="AC11" s="12"/>
      <c r="AD11" s="12"/>
      <c r="AE11" s="47"/>
    </row>
    <row r="12" spans="1:31" ht="29.25" customHeight="1">
      <c r="A12" s="3"/>
      <c r="B12" s="39">
        <v>7</v>
      </c>
      <c r="C12" s="296" t="s">
        <v>417</v>
      </c>
      <c r="D12" s="372" t="s">
        <v>188</v>
      </c>
      <c r="E12" s="297" t="s">
        <v>426</v>
      </c>
      <c r="F12" s="42">
        <f t="shared" si="1"/>
        <v>0</v>
      </c>
      <c r="G12" s="43">
        <f t="shared" si="2"/>
        <v>0</v>
      </c>
      <c r="H12" s="35">
        <v>48</v>
      </c>
      <c r="I12" s="36">
        <v>65</v>
      </c>
      <c r="J12" s="36">
        <v>35</v>
      </c>
      <c r="K12" s="36">
        <v>54</v>
      </c>
      <c r="L12" s="36">
        <v>47</v>
      </c>
      <c r="M12" s="36">
        <v>49</v>
      </c>
      <c r="N12" s="36">
        <f t="shared" si="3"/>
        <v>298</v>
      </c>
      <c r="O12" s="37">
        <f t="shared" si="4"/>
        <v>372.5</v>
      </c>
      <c r="P12" s="35">
        <f t="shared" si="5"/>
        <v>62.083333333333336</v>
      </c>
      <c r="Q12" s="38">
        <v>7</v>
      </c>
      <c r="R12" s="3"/>
      <c r="S12" s="20" t="s">
        <v>23</v>
      </c>
      <c r="T12" s="21">
        <f>COUNTIF('XII-PS'!H6:H23,"&gt;59")-COUNTIF('XII-PS'!H6:H23,"&gt;69")</f>
        <v>3</v>
      </c>
      <c r="U12" s="21">
        <f>COUNTIF('XII-PS'!I6:I23,"&gt;59")-COUNTIF('XII-PS'!I6:I23,"&gt;69")</f>
        <v>6</v>
      </c>
      <c r="V12" s="22">
        <f>COUNTIF('XII-PS'!M6:M23,"&gt;59")-COUNTIF('XII-PS'!M6:M23,"&gt;69")</f>
        <v>2</v>
      </c>
      <c r="W12" s="9"/>
      <c r="X12" s="23" t="s">
        <v>24</v>
      </c>
      <c r="Y12" s="44">
        <f>COUNTIF('XII-PS'!J6:J23,"&gt;39")-COUNTIF('XII-PS'!J6:J23,"&gt;49")</f>
        <v>6</v>
      </c>
      <c r="Z12" s="45">
        <f>COUNTIF('XII-PS'!K6:K23,"&gt;39")-COUNTIF('XII-PS'!K6:K23,"&gt;49")</f>
        <v>4</v>
      </c>
      <c r="AA12" s="46">
        <f>COUNTIF('XII-PS'!L6:L23,"&gt;39")-COUNTIF('XII-PS'!L6:L23,"&gt;49")</f>
        <v>6</v>
      </c>
      <c r="AB12" s="12"/>
      <c r="AC12" s="12"/>
      <c r="AD12" s="12"/>
      <c r="AE12" s="47"/>
    </row>
    <row r="13" spans="1:31" ht="29.25" customHeight="1">
      <c r="A13" s="3"/>
      <c r="B13" s="39">
        <v>8</v>
      </c>
      <c r="C13" s="296" t="s">
        <v>417</v>
      </c>
      <c r="D13" s="372" t="s">
        <v>188</v>
      </c>
      <c r="E13" s="297" t="s">
        <v>422</v>
      </c>
      <c r="F13" s="42">
        <f t="shared" si="1"/>
        <v>0</v>
      </c>
      <c r="G13" s="43">
        <f t="shared" si="2"/>
        <v>0</v>
      </c>
      <c r="H13" s="35">
        <v>50</v>
      </c>
      <c r="I13" s="36">
        <v>56</v>
      </c>
      <c r="J13" s="36">
        <v>38</v>
      </c>
      <c r="K13" s="36">
        <v>46</v>
      </c>
      <c r="L13" s="36">
        <v>50</v>
      </c>
      <c r="M13" s="36">
        <v>51</v>
      </c>
      <c r="N13" s="36">
        <f t="shared" si="3"/>
        <v>291</v>
      </c>
      <c r="O13" s="37">
        <f t="shared" si="4"/>
        <v>363.75</v>
      </c>
      <c r="P13" s="35">
        <f t="shared" si="5"/>
        <v>60.625</v>
      </c>
      <c r="Q13" s="38">
        <v>8</v>
      </c>
      <c r="R13" s="3"/>
      <c r="S13" s="20" t="s">
        <v>22</v>
      </c>
      <c r="T13" s="21">
        <f>COUNTIF('XII-PS'!H6:H23,"&gt;49")-COUNTIF('XII-PS'!H6:H23,"&gt;59")</f>
        <v>6</v>
      </c>
      <c r="U13" s="21">
        <f>COUNTIF('XII-PS'!I6:I23,"&gt;49")-COUNTIF('XII-PS'!I6:I23,"&gt;59")</f>
        <v>5</v>
      </c>
      <c r="V13" s="22">
        <f>COUNTIF('XII-PS'!M6:M23,"&gt;49")-COUNTIF('XII-PS'!M6:M23,"&gt;59")</f>
        <v>6</v>
      </c>
      <c r="W13" s="9"/>
      <c r="X13" s="23" t="s">
        <v>25</v>
      </c>
      <c r="Y13" s="44">
        <f>COUNTIF('XII-PS'!J6:J23,"&gt;34")-COUNTIF('XII-PS'!J6:J23,"&gt;39")</f>
        <v>6</v>
      </c>
      <c r="Z13" s="45">
        <f>COUNTIF('XII-PS'!K6:K23,"&gt;34")-COUNTIF('XII-PS'!K6:K23,"&gt;39")</f>
        <v>2</v>
      </c>
      <c r="AA13" s="46">
        <f>COUNTIF('XII-PS'!L6:L23,"&gt;34")-COUNTIF('XII-PS'!L6:L23,"&gt;39")</f>
        <v>2</v>
      </c>
      <c r="AB13" s="12"/>
      <c r="AC13" s="12"/>
      <c r="AD13" s="12"/>
      <c r="AE13" s="47"/>
    </row>
    <row r="14" spans="1:31" ht="29.25" customHeight="1">
      <c r="A14" s="3"/>
      <c r="B14" s="39">
        <v>9</v>
      </c>
      <c r="C14" s="296" t="s">
        <v>417</v>
      </c>
      <c r="D14" s="296" t="s">
        <v>188</v>
      </c>
      <c r="E14" s="297" t="s">
        <v>423</v>
      </c>
      <c r="F14" s="42">
        <f t="shared" si="1"/>
        <v>0</v>
      </c>
      <c r="G14" s="43">
        <f t="shared" si="2"/>
        <v>0</v>
      </c>
      <c r="H14" s="35">
        <v>56</v>
      </c>
      <c r="I14" s="36">
        <v>66</v>
      </c>
      <c r="J14" s="36">
        <v>35</v>
      </c>
      <c r="K14" s="36">
        <v>39</v>
      </c>
      <c r="L14" s="36">
        <v>45</v>
      </c>
      <c r="M14" s="36">
        <v>47</v>
      </c>
      <c r="N14" s="36">
        <f t="shared" si="3"/>
        <v>288</v>
      </c>
      <c r="O14" s="37">
        <f t="shared" si="4"/>
        <v>360</v>
      </c>
      <c r="P14" s="35">
        <f t="shared" si="5"/>
        <v>60</v>
      </c>
      <c r="Q14" s="38">
        <v>9</v>
      </c>
      <c r="R14" s="3"/>
      <c r="S14" s="20" t="s">
        <v>26</v>
      </c>
      <c r="T14" s="21">
        <f>COUNTIF('XII-PS'!H6:H23,"&gt;44")-COUNTIF('XII-PS'!H6:H23,"&gt;49")</f>
        <v>2</v>
      </c>
      <c r="U14" s="21">
        <f>COUNTIF('XII-PS'!I6:I23,"&gt;44")-COUNTIF('XII-PS'!I6:I23,"&gt;49")</f>
        <v>1</v>
      </c>
      <c r="V14" s="22">
        <f>COUNTIF('XII-PS'!M6:M23,"&gt;44")-COUNTIF('XII-PS'!M6:M23,"&gt;49")</f>
        <v>4</v>
      </c>
      <c r="W14" s="9"/>
      <c r="X14" s="23" t="s">
        <v>27</v>
      </c>
      <c r="Y14" s="44">
        <f>COUNTIF('XII-PS'!J6:J23,"&gt;29")-COUNTIF('XII-PS'!J6:J23,"&gt;34")</f>
        <v>0</v>
      </c>
      <c r="Z14" s="44">
        <f>COUNTIF('XII-PS'!K6:K23,"&gt;29")-COUNTIF('XII-PS'!K6:K23,"&gt;34")</f>
        <v>1</v>
      </c>
      <c r="AA14" s="48">
        <f>COUNTIF('XII-PS'!L6:L23,"&gt;29")-COUNTIF('XII-PS'!L6:L23,"&gt;34")</f>
        <v>1</v>
      </c>
      <c r="AB14" s="12"/>
      <c r="AC14" s="12"/>
      <c r="AD14" s="12"/>
      <c r="AE14" s="47"/>
    </row>
    <row r="15" spans="1:31" ht="29.25" customHeight="1">
      <c r="A15" s="3"/>
      <c r="B15" s="39">
        <v>10</v>
      </c>
      <c r="C15" s="296" t="s">
        <v>417</v>
      </c>
      <c r="D15" s="372" t="s">
        <v>188</v>
      </c>
      <c r="E15" s="297" t="s">
        <v>430</v>
      </c>
      <c r="F15" s="42">
        <f t="shared" si="1"/>
        <v>1</v>
      </c>
      <c r="G15" s="43">
        <f t="shared" si="2"/>
        <v>0</v>
      </c>
      <c r="H15" s="35">
        <v>51</v>
      </c>
      <c r="I15" s="36">
        <v>42</v>
      </c>
      <c r="J15" s="36">
        <v>38</v>
      </c>
      <c r="K15" s="36">
        <v>40</v>
      </c>
      <c r="L15" s="36">
        <v>49</v>
      </c>
      <c r="M15" s="36">
        <v>55</v>
      </c>
      <c r="N15" s="36">
        <f t="shared" si="3"/>
        <v>275</v>
      </c>
      <c r="O15" s="37">
        <f t="shared" si="4"/>
        <v>343.75</v>
      </c>
      <c r="P15" s="35">
        <f t="shared" si="5"/>
        <v>57.291666666666664</v>
      </c>
      <c r="Q15" s="38" t="s">
        <v>18</v>
      </c>
      <c r="R15" s="3"/>
      <c r="S15" s="20" t="s">
        <v>28</v>
      </c>
      <c r="T15" s="21">
        <f>COUNTIF('XII-PS'!H6:H23,"&gt;39")-COUNTIF('XII-PS'!H6:H23,"&gt;44")</f>
        <v>0</v>
      </c>
      <c r="U15" s="21">
        <f>COUNTIF('XII-PS'!I6:I23,"&gt;39")-COUNTIF('XII-PS'!I6:I23,"&gt;44")</f>
        <v>1</v>
      </c>
      <c r="V15" s="22">
        <f>COUNTIF('XII-PS'!M6:M23,"&gt;39")-COUNTIF('XII-PS'!M6:M23,"&gt;44")</f>
        <v>0</v>
      </c>
      <c r="W15" s="9"/>
      <c r="X15" s="49" t="s">
        <v>29</v>
      </c>
      <c r="Y15" s="50">
        <f>COUNTIF('XII-PS'!J6:J23,"&lt;30")</f>
        <v>6</v>
      </c>
      <c r="Z15" s="50">
        <f>COUNTIF('XII-PS'!K6:K23,"&lt;30")</f>
        <v>4</v>
      </c>
      <c r="AA15" s="51">
        <f>COUNTIF('XII-PS'!L6:L23,"&lt;30")</f>
        <v>2</v>
      </c>
      <c r="AB15" s="12"/>
      <c r="AC15" s="12"/>
      <c r="AD15" s="12"/>
      <c r="AE15" s="47"/>
    </row>
    <row r="16" spans="1:31" ht="29.25" customHeight="1">
      <c r="A16" s="3"/>
      <c r="B16" s="39">
        <v>11</v>
      </c>
      <c r="C16" s="296" t="s">
        <v>417</v>
      </c>
      <c r="D16" s="296" t="s">
        <v>188</v>
      </c>
      <c r="E16" s="297" t="s">
        <v>427</v>
      </c>
      <c r="F16" s="42">
        <f t="shared" si="1"/>
        <v>0</v>
      </c>
      <c r="G16" s="43">
        <f t="shared" si="2"/>
        <v>0</v>
      </c>
      <c r="H16" s="35">
        <v>56</v>
      </c>
      <c r="I16" s="36">
        <v>51</v>
      </c>
      <c r="J16" s="36">
        <v>37</v>
      </c>
      <c r="K16" s="36">
        <v>36</v>
      </c>
      <c r="L16" s="36">
        <v>41</v>
      </c>
      <c r="M16" s="36">
        <v>48</v>
      </c>
      <c r="N16" s="36">
        <f t="shared" si="3"/>
        <v>269</v>
      </c>
      <c r="O16" s="37">
        <f t="shared" si="4"/>
        <v>336.25</v>
      </c>
      <c r="P16" s="35">
        <f t="shared" si="5"/>
        <v>56.041666666666664</v>
      </c>
      <c r="Q16" s="38">
        <v>10</v>
      </c>
      <c r="R16" s="3"/>
      <c r="S16" s="20" t="s">
        <v>30</v>
      </c>
      <c r="T16" s="21">
        <f>COUNTIF('XII-PS'!H6:H23,"&lt;40")</f>
        <v>4</v>
      </c>
      <c r="U16" s="21">
        <f>COUNTIF('XII-PS'!I6:I23,"&lt;40")</f>
        <v>5</v>
      </c>
      <c r="V16" s="21">
        <f>COUNTIF('XII-PS'!M6:M23,"&lt;40")</f>
        <v>6</v>
      </c>
      <c r="W16" s="9"/>
      <c r="X16" s="52" t="s">
        <v>31</v>
      </c>
      <c r="Y16" s="53">
        <f t="shared" ref="Y16:AA20" si="6">J24</f>
        <v>0</v>
      </c>
      <c r="Z16" s="54">
        <f t="shared" si="6"/>
        <v>2</v>
      </c>
      <c r="AA16" s="55">
        <f t="shared" si="6"/>
        <v>1</v>
      </c>
      <c r="AB16" s="12"/>
      <c r="AC16" s="12"/>
      <c r="AD16" s="12"/>
      <c r="AE16" s="47"/>
    </row>
    <row r="17" spans="1:31" ht="29.25" customHeight="1">
      <c r="A17" s="3"/>
      <c r="B17" s="39">
        <v>12</v>
      </c>
      <c r="C17" s="296" t="s">
        <v>417</v>
      </c>
      <c r="D17" s="296" t="s">
        <v>122</v>
      </c>
      <c r="E17" s="297" t="s">
        <v>431</v>
      </c>
      <c r="F17" s="42">
        <f t="shared" si="1"/>
        <v>4</v>
      </c>
      <c r="G17" s="43">
        <f t="shared" si="2"/>
        <v>0</v>
      </c>
      <c r="H17" s="35">
        <v>48</v>
      </c>
      <c r="I17" s="36">
        <v>37</v>
      </c>
      <c r="J17" s="36">
        <v>24</v>
      </c>
      <c r="K17" s="36">
        <v>31</v>
      </c>
      <c r="L17" s="36">
        <v>42</v>
      </c>
      <c r="M17" s="36">
        <v>28</v>
      </c>
      <c r="N17" s="36">
        <f t="shared" si="3"/>
        <v>210</v>
      </c>
      <c r="O17" s="37">
        <f t="shared" si="4"/>
        <v>262.5</v>
      </c>
      <c r="P17" s="35">
        <f t="shared" si="5"/>
        <v>43.75</v>
      </c>
      <c r="Q17" s="38" t="s">
        <v>18</v>
      </c>
      <c r="R17" s="3"/>
      <c r="S17" s="52" t="s">
        <v>31</v>
      </c>
      <c r="T17" s="54">
        <f t="shared" ref="T17:U21" si="7">H24</f>
        <v>2</v>
      </c>
      <c r="U17" s="54">
        <f t="shared" si="7"/>
        <v>0</v>
      </c>
      <c r="V17" s="55">
        <f>M24</f>
        <v>0</v>
      </c>
      <c r="W17" s="9"/>
      <c r="X17" s="52" t="s">
        <v>32</v>
      </c>
      <c r="Y17" s="53">
        <f t="shared" si="6"/>
        <v>33.222222222222221</v>
      </c>
      <c r="Z17" s="54">
        <f t="shared" si="6"/>
        <v>39.125</v>
      </c>
      <c r="AA17" s="55">
        <f t="shared" si="6"/>
        <v>44</v>
      </c>
      <c r="AB17" s="12"/>
      <c r="AC17" s="12"/>
      <c r="AD17" s="12"/>
      <c r="AE17" s="47"/>
    </row>
    <row r="18" spans="1:31" ht="29.25" customHeight="1">
      <c r="A18" s="3"/>
      <c r="B18" s="39">
        <v>13</v>
      </c>
      <c r="C18" s="296" t="s">
        <v>417</v>
      </c>
      <c r="D18" s="296" t="s">
        <v>122</v>
      </c>
      <c r="E18" s="297" t="s">
        <v>421</v>
      </c>
      <c r="F18" s="42">
        <f t="shared" si="1"/>
        <v>5</v>
      </c>
      <c r="G18" s="43">
        <f t="shared" si="2"/>
        <v>0</v>
      </c>
      <c r="H18" s="35">
        <v>25</v>
      </c>
      <c r="I18" s="36">
        <v>46</v>
      </c>
      <c r="J18" s="36">
        <v>25</v>
      </c>
      <c r="K18" s="36">
        <v>19</v>
      </c>
      <c r="L18" s="36">
        <v>28</v>
      </c>
      <c r="M18" s="36">
        <v>30</v>
      </c>
      <c r="N18" s="36">
        <f t="shared" si="3"/>
        <v>173</v>
      </c>
      <c r="O18" s="37">
        <f t="shared" si="4"/>
        <v>216.25</v>
      </c>
      <c r="P18" s="35">
        <f t="shared" si="5"/>
        <v>36.041666666666664</v>
      </c>
      <c r="Q18" s="38" t="s">
        <v>18</v>
      </c>
      <c r="R18" s="3"/>
      <c r="S18" s="52" t="s">
        <v>32</v>
      </c>
      <c r="T18" s="54">
        <f t="shared" si="7"/>
        <v>49.875</v>
      </c>
      <c r="U18" s="54">
        <f t="shared" si="7"/>
        <v>50.055555555555557</v>
      </c>
      <c r="V18" s="55">
        <f>M25</f>
        <v>42.777777777777779</v>
      </c>
      <c r="W18" s="9"/>
      <c r="X18" s="52" t="s">
        <v>33</v>
      </c>
      <c r="Y18" s="53">
        <f t="shared" si="6"/>
        <v>48</v>
      </c>
      <c r="Z18" s="54">
        <f t="shared" si="6"/>
        <v>61</v>
      </c>
      <c r="AA18" s="55">
        <f t="shared" si="6"/>
        <v>56</v>
      </c>
      <c r="AB18" s="12"/>
      <c r="AC18" s="12"/>
      <c r="AD18" s="12"/>
      <c r="AE18" s="47"/>
    </row>
    <row r="19" spans="1:31" ht="29.25" customHeight="1">
      <c r="A19" s="3"/>
      <c r="B19" s="39">
        <v>14</v>
      </c>
      <c r="C19" s="296" t="s">
        <v>417</v>
      </c>
      <c r="D19" s="372" t="s">
        <v>122</v>
      </c>
      <c r="E19" s="311" t="s">
        <v>433</v>
      </c>
      <c r="F19" s="42">
        <f t="shared" si="1"/>
        <v>6</v>
      </c>
      <c r="G19" s="43">
        <f t="shared" si="2"/>
        <v>0</v>
      </c>
      <c r="H19" s="35">
        <v>30</v>
      </c>
      <c r="I19" s="36">
        <v>28</v>
      </c>
      <c r="J19" s="36">
        <v>16</v>
      </c>
      <c r="K19" s="36">
        <v>22</v>
      </c>
      <c r="L19" s="36">
        <v>30</v>
      </c>
      <c r="M19" s="36">
        <v>24</v>
      </c>
      <c r="N19" s="36">
        <f t="shared" si="3"/>
        <v>150</v>
      </c>
      <c r="O19" s="37">
        <f t="shared" si="4"/>
        <v>187.5</v>
      </c>
      <c r="P19" s="35">
        <f t="shared" si="5"/>
        <v>31.25</v>
      </c>
      <c r="Q19" s="38" t="s">
        <v>18</v>
      </c>
      <c r="R19" s="3"/>
      <c r="S19" s="52" t="s">
        <v>33</v>
      </c>
      <c r="T19" s="54">
        <f t="shared" si="7"/>
        <v>75</v>
      </c>
      <c r="U19" s="54">
        <f t="shared" si="7"/>
        <v>68</v>
      </c>
      <c r="V19" s="55">
        <f>M26</f>
        <v>63</v>
      </c>
      <c r="W19" s="9"/>
      <c r="X19" s="52" t="s">
        <v>34</v>
      </c>
      <c r="Y19" s="53">
        <f t="shared" si="6"/>
        <v>9</v>
      </c>
      <c r="Z19" s="54">
        <f t="shared" si="6"/>
        <v>12</v>
      </c>
      <c r="AA19" s="55">
        <f t="shared" si="6"/>
        <v>25</v>
      </c>
      <c r="AB19" s="56"/>
      <c r="AC19" s="56"/>
      <c r="AD19" s="9"/>
      <c r="AE19" s="47"/>
    </row>
    <row r="20" spans="1:31" ht="29.25" customHeight="1" thickBot="1">
      <c r="A20" s="3"/>
      <c r="B20" s="39">
        <v>15</v>
      </c>
      <c r="C20" s="296" t="s">
        <v>417</v>
      </c>
      <c r="D20" s="296" t="s">
        <v>122</v>
      </c>
      <c r="E20" s="297" t="s">
        <v>425</v>
      </c>
      <c r="F20" s="42">
        <f t="shared" si="1"/>
        <v>0</v>
      </c>
      <c r="G20" s="43">
        <f t="shared" si="2"/>
        <v>3</v>
      </c>
      <c r="H20" s="35" t="s">
        <v>13</v>
      </c>
      <c r="I20" s="36">
        <v>55</v>
      </c>
      <c r="J20" s="36">
        <v>39</v>
      </c>
      <c r="K20" s="36" t="s">
        <v>13</v>
      </c>
      <c r="L20" s="36" t="s">
        <v>13</v>
      </c>
      <c r="M20" s="36">
        <v>49</v>
      </c>
      <c r="N20" s="36">
        <f t="shared" si="3"/>
        <v>143</v>
      </c>
      <c r="O20" s="37">
        <f t="shared" si="4"/>
        <v>178.75</v>
      </c>
      <c r="P20" s="35">
        <f t="shared" si="5"/>
        <v>29.791666666666668</v>
      </c>
      <c r="Q20" s="38" t="s">
        <v>18</v>
      </c>
      <c r="R20" s="3"/>
      <c r="S20" s="52" t="s">
        <v>34</v>
      </c>
      <c r="T20" s="54">
        <f t="shared" si="7"/>
        <v>24</v>
      </c>
      <c r="U20" s="54">
        <f t="shared" si="7"/>
        <v>23</v>
      </c>
      <c r="V20" s="55">
        <f>M27</f>
        <v>15</v>
      </c>
      <c r="W20" s="9"/>
      <c r="X20" s="57" t="s">
        <v>35</v>
      </c>
      <c r="Y20" s="58">
        <f t="shared" si="6"/>
        <v>6</v>
      </c>
      <c r="Z20" s="59">
        <f t="shared" si="6"/>
        <v>5</v>
      </c>
      <c r="AA20" s="60">
        <f t="shared" si="6"/>
        <v>3</v>
      </c>
      <c r="AB20" s="12"/>
      <c r="AC20" s="12"/>
      <c r="AD20" s="12"/>
      <c r="AE20" s="4"/>
    </row>
    <row r="21" spans="1:31" ht="29.25" customHeight="1" thickBot="1">
      <c r="A21" s="3"/>
      <c r="B21" s="39">
        <v>16</v>
      </c>
      <c r="C21" s="296" t="s">
        <v>417</v>
      </c>
      <c r="D21" s="296" t="s">
        <v>122</v>
      </c>
      <c r="E21" s="311" t="s">
        <v>166</v>
      </c>
      <c r="F21" s="42">
        <f t="shared" si="1"/>
        <v>4</v>
      </c>
      <c r="G21" s="43">
        <f t="shared" si="2"/>
        <v>1</v>
      </c>
      <c r="H21" s="35">
        <v>24</v>
      </c>
      <c r="I21" s="36">
        <v>36</v>
      </c>
      <c r="J21" s="36">
        <v>26</v>
      </c>
      <c r="K21" s="36" t="s">
        <v>13</v>
      </c>
      <c r="L21" s="36">
        <v>39</v>
      </c>
      <c r="M21" s="36">
        <v>18</v>
      </c>
      <c r="N21" s="36">
        <f t="shared" si="3"/>
        <v>143</v>
      </c>
      <c r="O21" s="37">
        <f t="shared" si="4"/>
        <v>178.75</v>
      </c>
      <c r="P21" s="35">
        <f t="shared" si="5"/>
        <v>29.791666666666668</v>
      </c>
      <c r="Q21" s="38" t="s">
        <v>18</v>
      </c>
      <c r="R21" s="3"/>
      <c r="S21" s="57" t="s">
        <v>35</v>
      </c>
      <c r="T21" s="59">
        <f t="shared" si="7"/>
        <v>4</v>
      </c>
      <c r="U21" s="59">
        <f t="shared" si="7"/>
        <v>6</v>
      </c>
      <c r="V21" s="60">
        <f>M28</f>
        <v>6</v>
      </c>
      <c r="W21" s="56"/>
      <c r="X21" s="12"/>
      <c r="Y21" s="12"/>
      <c r="Z21" s="12"/>
      <c r="AA21" s="56"/>
      <c r="AB21" s="12"/>
      <c r="AC21" s="12"/>
      <c r="AD21" s="12"/>
      <c r="AE21" s="4"/>
    </row>
    <row r="22" spans="1:31" ht="29.25" customHeight="1" thickBot="1">
      <c r="A22" s="3"/>
      <c r="B22" s="39">
        <v>17</v>
      </c>
      <c r="C22" s="296" t="s">
        <v>417</v>
      </c>
      <c r="D22" s="296" t="s">
        <v>122</v>
      </c>
      <c r="E22" s="297" t="s">
        <v>432</v>
      </c>
      <c r="F22" s="42">
        <f t="shared" si="1"/>
        <v>5</v>
      </c>
      <c r="G22" s="43">
        <f t="shared" si="2"/>
        <v>0</v>
      </c>
      <c r="H22" s="35">
        <v>33</v>
      </c>
      <c r="I22" s="36">
        <v>27</v>
      </c>
      <c r="J22" s="36">
        <v>9</v>
      </c>
      <c r="K22" s="36">
        <v>12</v>
      </c>
      <c r="L22" s="36">
        <v>35</v>
      </c>
      <c r="M22" s="36">
        <v>16</v>
      </c>
      <c r="N22" s="36">
        <f t="shared" si="3"/>
        <v>132</v>
      </c>
      <c r="O22" s="37">
        <f t="shared" si="4"/>
        <v>165</v>
      </c>
      <c r="P22" s="35">
        <f t="shared" si="5"/>
        <v>27.5</v>
      </c>
      <c r="Q22" s="38" t="s">
        <v>18</v>
      </c>
      <c r="R22" s="3"/>
      <c r="S22" s="12"/>
      <c r="T22" s="12"/>
      <c r="U22" s="12"/>
      <c r="V22" s="12"/>
      <c r="W22" s="56"/>
      <c r="X22" s="12"/>
      <c r="Y22" s="12"/>
      <c r="Z22" s="12"/>
      <c r="AA22" s="56"/>
      <c r="AB22" s="12"/>
      <c r="AC22" s="12"/>
      <c r="AD22" s="12"/>
      <c r="AE22" s="4"/>
    </row>
    <row r="23" spans="1:31" ht="29.25" customHeight="1">
      <c r="A23" s="3"/>
      <c r="B23" s="39">
        <v>18</v>
      </c>
      <c r="C23" s="296" t="s">
        <v>417</v>
      </c>
      <c r="D23" s="296" t="s">
        <v>122</v>
      </c>
      <c r="E23" s="297" t="s">
        <v>429</v>
      </c>
      <c r="F23" s="42">
        <f t="shared" si="1"/>
        <v>5</v>
      </c>
      <c r="G23" s="43">
        <f t="shared" si="2"/>
        <v>1</v>
      </c>
      <c r="H23" s="35" t="s">
        <v>13</v>
      </c>
      <c r="I23" s="36">
        <v>23</v>
      </c>
      <c r="J23" s="36">
        <v>16</v>
      </c>
      <c r="K23" s="36">
        <v>12</v>
      </c>
      <c r="L23" s="36">
        <v>25</v>
      </c>
      <c r="M23" s="36">
        <v>15</v>
      </c>
      <c r="N23" s="36">
        <f t="shared" si="3"/>
        <v>91</v>
      </c>
      <c r="O23" s="37">
        <f t="shared" si="4"/>
        <v>113.75</v>
      </c>
      <c r="P23" s="35">
        <f t="shared" si="5"/>
        <v>18.958333333333332</v>
      </c>
      <c r="Q23" s="38" t="s">
        <v>18</v>
      </c>
      <c r="R23" s="3"/>
      <c r="S23" s="10" t="s">
        <v>36</v>
      </c>
      <c r="T23" s="61" t="s">
        <v>35</v>
      </c>
      <c r="U23" s="61" t="s">
        <v>37</v>
      </c>
      <c r="V23" s="62" t="s">
        <v>32</v>
      </c>
      <c r="W23" s="56"/>
      <c r="X23" s="63"/>
      <c r="Y23" s="61" t="s">
        <v>35</v>
      </c>
      <c r="Z23" s="62" t="s">
        <v>37</v>
      </c>
      <c r="AA23" s="56"/>
      <c r="AB23" s="475" t="s">
        <v>1</v>
      </c>
      <c r="AC23" s="476"/>
      <c r="AD23" s="62" t="s">
        <v>15</v>
      </c>
      <c r="AE23" s="4"/>
    </row>
    <row r="24" spans="1:31" ht="29.25" customHeight="1">
      <c r="A24" s="3"/>
      <c r="B24" s="452" t="s">
        <v>56</v>
      </c>
      <c r="C24" s="453"/>
      <c r="D24" s="453"/>
      <c r="E24" s="453"/>
      <c r="F24" s="453"/>
      <c r="G24" s="454"/>
      <c r="H24" s="329">
        <f t="shared" ref="H24:M24" si="8">COUNTIF(H6:H23,"AB")</f>
        <v>2</v>
      </c>
      <c r="I24" s="373">
        <f t="shared" si="8"/>
        <v>0</v>
      </c>
      <c r="J24" s="373">
        <f t="shared" si="8"/>
        <v>0</v>
      </c>
      <c r="K24" s="373">
        <f t="shared" si="8"/>
        <v>2</v>
      </c>
      <c r="L24" s="373">
        <f t="shared" si="8"/>
        <v>1</v>
      </c>
      <c r="M24" s="373">
        <f t="shared" si="8"/>
        <v>0</v>
      </c>
      <c r="N24" s="110"/>
      <c r="O24" s="111"/>
      <c r="P24" s="329"/>
      <c r="Q24" s="331"/>
      <c r="R24" s="3"/>
      <c r="S24" s="23" t="s">
        <v>2</v>
      </c>
      <c r="T24" s="64">
        <f>H28</f>
        <v>4</v>
      </c>
      <c r="U24" s="64">
        <f>H24</f>
        <v>2</v>
      </c>
      <c r="V24" s="48">
        <f>T18</f>
        <v>49.875</v>
      </c>
      <c r="W24" s="56"/>
      <c r="X24" s="23" t="s">
        <v>38</v>
      </c>
      <c r="Y24" s="65">
        <f>COUNTIF('XII-PS'!F6:F23,"1")</f>
        <v>1</v>
      </c>
      <c r="Z24" s="66">
        <f>COUNTIF('XII-PS'!G6:G23,"1")</f>
        <v>2</v>
      </c>
      <c r="AA24" s="56"/>
      <c r="AB24" s="459" t="s">
        <v>39</v>
      </c>
      <c r="AC24" s="463"/>
      <c r="AD24" s="66">
        <f>COUNTIF('XII-PS'!O6:O23,"&gt;=570")</f>
        <v>0</v>
      </c>
      <c r="AE24" s="4"/>
    </row>
    <row r="25" spans="1:31" ht="29.25" customHeight="1">
      <c r="A25" s="3"/>
      <c r="B25" s="452" t="s">
        <v>32</v>
      </c>
      <c r="C25" s="453"/>
      <c r="D25" s="453"/>
      <c r="E25" s="453"/>
      <c r="F25" s="453"/>
      <c r="G25" s="454"/>
      <c r="H25" s="85">
        <f t="shared" ref="H25:P25" si="9">AVERAGE(H6:H23)</f>
        <v>49.875</v>
      </c>
      <c r="I25" s="86">
        <f t="shared" si="9"/>
        <v>50.055555555555557</v>
      </c>
      <c r="J25" s="86">
        <f t="shared" si="9"/>
        <v>33.222222222222221</v>
      </c>
      <c r="K25" s="86">
        <f t="shared" si="9"/>
        <v>39.125</v>
      </c>
      <c r="L25" s="86">
        <f t="shared" si="9"/>
        <v>44</v>
      </c>
      <c r="M25" s="86">
        <f t="shared" si="9"/>
        <v>42.777777777777779</v>
      </c>
      <c r="N25" s="87">
        <f t="shared" si="9"/>
        <v>246.72222222222223</v>
      </c>
      <c r="O25" s="88">
        <f t="shared" si="9"/>
        <v>308.40277777777777</v>
      </c>
      <c r="P25" s="85">
        <f t="shared" si="9"/>
        <v>51.400462962962962</v>
      </c>
      <c r="Q25" s="89"/>
      <c r="R25" s="3"/>
      <c r="S25" s="23" t="s">
        <v>3</v>
      </c>
      <c r="T25" s="64">
        <f>I28</f>
        <v>6</v>
      </c>
      <c r="U25" s="64">
        <f>I24</f>
        <v>0</v>
      </c>
      <c r="V25" s="48">
        <f>U18</f>
        <v>50.055555555555557</v>
      </c>
      <c r="W25" s="56"/>
      <c r="X25" s="23" t="s">
        <v>40</v>
      </c>
      <c r="Y25" s="65">
        <f>COUNTIF('XII-PS'!F6:F23,"2")</f>
        <v>0</v>
      </c>
      <c r="Z25" s="66">
        <f>COUNTIF('XII-PS'!G6:G23,"2")</f>
        <v>0</v>
      </c>
      <c r="AA25" s="56"/>
      <c r="AB25" s="459" t="s">
        <v>41</v>
      </c>
      <c r="AC25" s="463"/>
      <c r="AD25" s="48">
        <f>COUNTIF('XII-PS'!O6:O23,"&gt;559")-COUNTIF('XII-PS'!O6:O23,"&gt;569")</f>
        <v>0</v>
      </c>
      <c r="AE25" s="4"/>
    </row>
    <row r="26" spans="1:31" ht="29.25" customHeight="1">
      <c r="A26" s="3"/>
      <c r="B26" s="452" t="s">
        <v>33</v>
      </c>
      <c r="C26" s="453"/>
      <c r="D26" s="453"/>
      <c r="E26" s="453"/>
      <c r="F26" s="453"/>
      <c r="G26" s="454"/>
      <c r="H26" s="85">
        <f t="shared" ref="H26:P26" si="10">MAX(H6:H23)</f>
        <v>75</v>
      </c>
      <c r="I26" s="86">
        <f t="shared" si="10"/>
        <v>68</v>
      </c>
      <c r="J26" s="86">
        <f t="shared" si="10"/>
        <v>48</v>
      </c>
      <c r="K26" s="86">
        <f t="shared" si="10"/>
        <v>61</v>
      </c>
      <c r="L26" s="86">
        <f t="shared" si="10"/>
        <v>56</v>
      </c>
      <c r="M26" s="86">
        <f t="shared" si="10"/>
        <v>63</v>
      </c>
      <c r="N26" s="87">
        <f t="shared" si="10"/>
        <v>351</v>
      </c>
      <c r="O26" s="88">
        <f t="shared" si="10"/>
        <v>438.75</v>
      </c>
      <c r="P26" s="85">
        <f t="shared" si="10"/>
        <v>73.125</v>
      </c>
      <c r="Q26" s="89"/>
      <c r="R26" s="3"/>
      <c r="S26" s="23" t="s">
        <v>5</v>
      </c>
      <c r="T26" s="64">
        <f>J28</f>
        <v>6</v>
      </c>
      <c r="U26" s="64">
        <f>J24</f>
        <v>0</v>
      </c>
      <c r="V26" s="48">
        <f>Y17</f>
        <v>33.222222222222221</v>
      </c>
      <c r="W26" s="56"/>
      <c r="X26" s="23" t="s">
        <v>42</v>
      </c>
      <c r="Y26" s="65">
        <f>COUNTIF('XII-PS'!F6:F23,"3")</f>
        <v>0</v>
      </c>
      <c r="Z26" s="66">
        <f>COUNTIF('XII-PS'!G6:G23,"3")</f>
        <v>1</v>
      </c>
      <c r="AA26" s="56"/>
      <c r="AB26" s="459" t="s">
        <v>43</v>
      </c>
      <c r="AC26" s="463"/>
      <c r="AD26" s="48">
        <f>COUNTIF('XII-PS'!O6:O23,"&gt;549")-COUNTIF('XII-PS'!O6:O23,"&gt;559")</f>
        <v>0</v>
      </c>
      <c r="AE26" s="4"/>
    </row>
    <row r="27" spans="1:31" ht="29.25" customHeight="1">
      <c r="A27" s="3"/>
      <c r="B27" s="452" t="s">
        <v>34</v>
      </c>
      <c r="C27" s="453"/>
      <c r="D27" s="453"/>
      <c r="E27" s="453"/>
      <c r="F27" s="453"/>
      <c r="G27" s="454"/>
      <c r="H27" s="85">
        <f t="shared" ref="H27:P27" si="11">MIN(H6:H23)</f>
        <v>24</v>
      </c>
      <c r="I27" s="86">
        <f t="shared" si="11"/>
        <v>23</v>
      </c>
      <c r="J27" s="86">
        <f t="shared" si="11"/>
        <v>9</v>
      </c>
      <c r="K27" s="86">
        <f t="shared" si="11"/>
        <v>12</v>
      </c>
      <c r="L27" s="86">
        <f t="shared" si="11"/>
        <v>25</v>
      </c>
      <c r="M27" s="86">
        <f t="shared" si="11"/>
        <v>15</v>
      </c>
      <c r="N27" s="87">
        <f t="shared" si="11"/>
        <v>91</v>
      </c>
      <c r="O27" s="88">
        <f t="shared" si="11"/>
        <v>113.75</v>
      </c>
      <c r="P27" s="85">
        <f t="shared" si="11"/>
        <v>18.958333333333332</v>
      </c>
      <c r="Q27" s="89"/>
      <c r="R27" s="3"/>
      <c r="S27" s="23" t="s">
        <v>6</v>
      </c>
      <c r="T27" s="64">
        <f>K28</f>
        <v>5</v>
      </c>
      <c r="U27" s="64">
        <f>K24</f>
        <v>2</v>
      </c>
      <c r="V27" s="48">
        <f>Z17</f>
        <v>39.125</v>
      </c>
      <c r="W27" s="56"/>
      <c r="X27" s="23" t="s">
        <v>44</v>
      </c>
      <c r="Y27" s="65">
        <f>COUNTIF('XII-PS'!F6:F23,"4")</f>
        <v>2</v>
      </c>
      <c r="Z27" s="66">
        <f>COUNTIF('XII-PS'!G6:G23,"4")</f>
        <v>0</v>
      </c>
      <c r="AA27" s="56"/>
      <c r="AB27" s="459" t="s">
        <v>45</v>
      </c>
      <c r="AC27" s="463"/>
      <c r="AD27" s="48">
        <f>COUNTIF('XII-PS'!O6:O23,"&gt;539")-COUNTIF('XII-PS'!O6:O23,"&gt;549")</f>
        <v>0</v>
      </c>
      <c r="AE27" s="4"/>
    </row>
    <row r="28" spans="1:31" ht="29.25" customHeight="1" thickBot="1">
      <c r="A28" s="3"/>
      <c r="B28" s="455" t="s">
        <v>62</v>
      </c>
      <c r="C28" s="456"/>
      <c r="D28" s="456"/>
      <c r="E28" s="456"/>
      <c r="F28" s="456"/>
      <c r="G28" s="457"/>
      <c r="H28" s="90">
        <f>COUNTIF(H6:H23,"&lt;45")</f>
        <v>4</v>
      </c>
      <c r="I28" s="90">
        <f>COUNTIF(I6:I23,"&lt;45")</f>
        <v>6</v>
      </c>
      <c r="J28" s="91">
        <f>COUNTIF(J6:J23,"&lt;35")</f>
        <v>6</v>
      </c>
      <c r="K28" s="91">
        <f>COUNTIF(K6:K23,"&lt;35")</f>
        <v>5</v>
      </c>
      <c r="L28" s="91">
        <f>COUNTIF(L6:L23,"&lt;35")</f>
        <v>3</v>
      </c>
      <c r="M28" s="91">
        <f>COUNTIF(M6:M23,"&lt;45")</f>
        <v>6</v>
      </c>
      <c r="N28" s="92"/>
      <c r="O28" s="93"/>
      <c r="P28" s="90"/>
      <c r="Q28" s="94"/>
      <c r="R28" s="3"/>
      <c r="S28" s="23" t="s">
        <v>7</v>
      </c>
      <c r="T28" s="64">
        <f>AA20</f>
        <v>3</v>
      </c>
      <c r="U28" s="64">
        <f>AA16</f>
        <v>1</v>
      </c>
      <c r="V28" s="48">
        <f>AA17</f>
        <v>44</v>
      </c>
      <c r="W28" s="56"/>
      <c r="X28" s="23" t="s">
        <v>46</v>
      </c>
      <c r="Y28" s="65">
        <f>COUNTIF('XII-PS'!F6:F23,"5")</f>
        <v>3</v>
      </c>
      <c r="Z28" s="66">
        <f>COUNTIF('XII-PS'!G6:G23,"5")</f>
        <v>0</v>
      </c>
      <c r="AA28" s="56"/>
      <c r="AB28" s="459" t="s">
        <v>47</v>
      </c>
      <c r="AC28" s="463"/>
      <c r="AD28" s="48">
        <f>COUNTIF('XII-PS'!O6:O23,"&gt;529")-COUNTIF('XII-PS'!O6:O23,"&gt;539")</f>
        <v>0</v>
      </c>
      <c r="AE28" s="4"/>
    </row>
    <row r="29" spans="1:31" ht="29.25" customHeight="1" thickBot="1">
      <c r="A29" s="3"/>
      <c r="C29" s="1"/>
      <c r="R29" s="3"/>
      <c r="S29" s="67" t="s">
        <v>4</v>
      </c>
      <c r="T29" s="68">
        <f>M28</f>
        <v>6</v>
      </c>
      <c r="U29" s="68">
        <f>M24</f>
        <v>0</v>
      </c>
      <c r="V29" s="69">
        <f>V18</f>
        <v>42.777777777777779</v>
      </c>
      <c r="W29" s="56"/>
      <c r="X29" s="23" t="s">
        <v>48</v>
      </c>
      <c r="Y29" s="65">
        <f>COUNTIF('XII-PS'!F6:F23,"6")</f>
        <v>1</v>
      </c>
      <c r="Z29" s="66">
        <f>COUNTIF('XII-PS'!G6:G23,"6")</f>
        <v>0</v>
      </c>
      <c r="AA29" s="56"/>
      <c r="AB29" s="459" t="s">
        <v>49</v>
      </c>
      <c r="AC29" s="463"/>
      <c r="AD29" s="48">
        <f>COUNTIF('XII-PS'!O6:O23,"&gt;499")-COUNTIF('XII-PS'!O6:O23,"&gt;529")</f>
        <v>0</v>
      </c>
      <c r="AE29" s="4"/>
    </row>
    <row r="30" spans="1:31" ht="29.25" customHeight="1" thickBot="1">
      <c r="A30" s="3"/>
      <c r="B30" s="458" t="s">
        <v>60</v>
      </c>
      <c r="C30" s="458"/>
      <c r="D30" s="458"/>
      <c r="E30" s="458"/>
      <c r="F30" s="458"/>
      <c r="G30" s="458"/>
      <c r="H30" s="73"/>
      <c r="I30" s="73"/>
      <c r="J30" s="56"/>
      <c r="K30" s="458" t="s">
        <v>61</v>
      </c>
      <c r="L30" s="477"/>
      <c r="M30" s="477"/>
      <c r="N30" s="477"/>
      <c r="O30" s="477"/>
      <c r="P30" s="477"/>
      <c r="Q30" s="97"/>
      <c r="R30" s="3"/>
      <c r="S30" s="12"/>
      <c r="T30" s="12"/>
      <c r="U30" s="12"/>
      <c r="V30" s="12"/>
      <c r="W30" s="56"/>
      <c r="X30" s="67" t="s">
        <v>50</v>
      </c>
      <c r="Y30" s="70" t="s">
        <v>18</v>
      </c>
      <c r="Z30" s="71" t="s">
        <v>18</v>
      </c>
      <c r="AA30" s="56"/>
      <c r="AB30" s="459" t="s">
        <v>51</v>
      </c>
      <c r="AC30" s="463"/>
      <c r="AD30" s="48">
        <f>COUNTIF('XII-PS'!O6:O23,"&gt;449")-COUNTIF('XII-PS'!O6:O23,"&gt;499")</f>
        <v>0</v>
      </c>
      <c r="AE30" s="4"/>
    </row>
    <row r="31" spans="1:31" ht="29.25" customHeight="1">
      <c r="A31" s="3"/>
      <c r="B31" s="14"/>
      <c r="C31" s="98"/>
      <c r="D31" s="98"/>
      <c r="E31" s="14"/>
      <c r="F31" s="99"/>
      <c r="G31" s="99"/>
      <c r="H31" s="99"/>
      <c r="I31" s="99"/>
      <c r="J31" s="99"/>
      <c r="K31" s="99"/>
      <c r="L31" s="99"/>
      <c r="M31" s="99"/>
      <c r="N31" s="99"/>
      <c r="O31" s="99"/>
      <c r="P31" s="99"/>
      <c r="Q31" s="99"/>
      <c r="R31" s="3"/>
      <c r="S31" s="56"/>
      <c r="T31" s="56"/>
      <c r="U31" s="56"/>
      <c r="V31" s="56"/>
      <c r="W31" s="56"/>
      <c r="X31" s="461" t="s">
        <v>52</v>
      </c>
      <c r="Y31" s="462"/>
      <c r="Z31" s="72">
        <f>MAX(Q6:Q23)</f>
        <v>10</v>
      </c>
      <c r="AA31" s="458"/>
      <c r="AB31" s="459" t="s">
        <v>53</v>
      </c>
      <c r="AC31" s="463"/>
      <c r="AD31" s="48">
        <f>COUNTIF('XII-PS'!O6:O23,"&gt;399")-COUNTIF('XII-PS'!O6:O23,"&gt;449")</f>
        <v>4</v>
      </c>
      <c r="AE31" s="4"/>
    </row>
    <row r="32" spans="1:31" ht="29.25" customHeight="1">
      <c r="A32" s="3"/>
      <c r="B32" s="14"/>
      <c r="C32" s="98"/>
      <c r="D32" s="98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3"/>
      <c r="S32" s="56"/>
      <c r="T32" s="56"/>
      <c r="U32" s="56"/>
      <c r="V32" s="56"/>
      <c r="W32" s="56"/>
      <c r="X32" s="459" t="s">
        <v>54</v>
      </c>
      <c r="Y32" s="460"/>
      <c r="Z32" s="66">
        <f>SUM(Y24:Y30)</f>
        <v>7</v>
      </c>
      <c r="AA32" s="458"/>
      <c r="AB32" s="459" t="s">
        <v>55</v>
      </c>
      <c r="AC32" s="463"/>
      <c r="AD32" s="48">
        <f>COUNTIF('XII-PS'!O6:O23,"&gt;349")-COUNTIF('XII-PS'!O6:O23,"&gt;399")</f>
        <v>5</v>
      </c>
      <c r="AE32" s="75"/>
    </row>
    <row r="33" spans="1:31" ht="29.25" customHeight="1">
      <c r="A33" s="3"/>
      <c r="B33" s="14"/>
      <c r="C33" s="98"/>
      <c r="D33" s="98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3"/>
      <c r="S33" s="12"/>
      <c r="T33" s="12"/>
      <c r="U33" s="12"/>
      <c r="V33" s="12"/>
      <c r="W33" s="76"/>
      <c r="X33" s="459" t="s">
        <v>56</v>
      </c>
      <c r="Y33" s="460"/>
      <c r="Z33" s="48">
        <f>MAX(B6:B23)-(Z31+Z32)</f>
        <v>1</v>
      </c>
      <c r="AA33" s="76"/>
      <c r="AB33" s="459" t="s">
        <v>57</v>
      </c>
      <c r="AC33" s="463"/>
      <c r="AD33" s="48">
        <f>COUNTIF('XII-PS'!O6:O23,"&gt;299")-COUNTIF('XII-PS'!O6:O23,"&gt;349")</f>
        <v>2</v>
      </c>
      <c r="AE33" s="3"/>
    </row>
    <row r="34" spans="1:31" ht="29.25" customHeight="1" thickBot="1">
      <c r="A34" s="3"/>
      <c r="B34" s="14"/>
      <c r="C34" s="98"/>
      <c r="D34" s="98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3"/>
      <c r="S34" s="12"/>
      <c r="T34" s="12"/>
      <c r="U34" s="12"/>
      <c r="V34" s="12"/>
      <c r="W34" s="12"/>
      <c r="X34" s="464" t="s">
        <v>58</v>
      </c>
      <c r="Y34" s="465"/>
      <c r="Z34" s="77">
        <f>SUM(Z31:Z33)</f>
        <v>18</v>
      </c>
      <c r="AA34" s="12"/>
      <c r="AB34" s="466" t="s">
        <v>59</v>
      </c>
      <c r="AC34" s="467"/>
      <c r="AD34" s="71">
        <f>COUNTIF('XII-PS'!O6:O23,"&lt;300")</f>
        <v>7</v>
      </c>
    </row>
    <row r="35" spans="1:31" ht="29.25" customHeight="1">
      <c r="A35" s="3"/>
      <c r="B35" s="14"/>
      <c r="C35" s="98"/>
      <c r="D35" s="98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3"/>
      <c r="W35" s="5"/>
      <c r="X35" s="5"/>
      <c r="Y35" s="5"/>
      <c r="AA35" s="5"/>
      <c r="AB35" s="5"/>
      <c r="AC35" s="78"/>
      <c r="AD35" s="3"/>
      <c r="AE35" s="3"/>
    </row>
    <row r="36" spans="1:31" ht="29.25" customHeight="1">
      <c r="A36" s="3"/>
      <c r="B36" s="14"/>
      <c r="C36" s="98"/>
      <c r="D36" s="98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3"/>
      <c r="W36" s="5"/>
      <c r="X36" s="5"/>
      <c r="Y36" s="5"/>
      <c r="AA36" s="5"/>
      <c r="AB36" s="5"/>
      <c r="AC36" s="78"/>
      <c r="AD36" s="3"/>
      <c r="AE36" s="3"/>
    </row>
    <row r="37" spans="1:31" ht="29.25" customHeight="1">
      <c r="A37" s="3"/>
      <c r="B37" s="14"/>
      <c r="C37" s="98"/>
      <c r="D37" s="98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3"/>
      <c r="W37" s="5"/>
      <c r="X37" s="5"/>
      <c r="Y37" s="5"/>
      <c r="AA37" s="5"/>
      <c r="AB37" s="5"/>
      <c r="AC37" s="78"/>
      <c r="AD37" s="3"/>
      <c r="AE37" s="3"/>
    </row>
    <row r="38" spans="1:31" ht="29.25" customHeight="1">
      <c r="A38" s="3"/>
      <c r="B38" s="14"/>
      <c r="C38" s="98"/>
      <c r="D38" s="98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3"/>
      <c r="W38" s="5"/>
      <c r="X38" s="5"/>
      <c r="Y38" s="5"/>
      <c r="AA38" s="5"/>
      <c r="AB38" s="5"/>
      <c r="AC38" s="78"/>
      <c r="AD38" s="3"/>
      <c r="AE38" s="3"/>
    </row>
    <row r="39" spans="1:31" ht="29.25" customHeight="1">
      <c r="A39" s="3"/>
      <c r="B39" s="14"/>
      <c r="C39" s="98"/>
      <c r="D39" s="98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3"/>
      <c r="W39" s="5"/>
      <c r="X39" s="5"/>
      <c r="Y39" s="5"/>
      <c r="AD39" s="3"/>
      <c r="AE39" s="3"/>
    </row>
    <row r="40" spans="1:31" ht="29.25" customHeight="1">
      <c r="A40" s="3"/>
      <c r="B40" s="14"/>
      <c r="C40" s="98"/>
      <c r="D40" s="98"/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3"/>
      <c r="W40" s="5"/>
      <c r="AD40" s="3"/>
      <c r="AE40" s="3"/>
    </row>
    <row r="41" spans="1:31" ht="29.25" customHeight="1">
      <c r="A41" s="3"/>
      <c r="B41" s="14"/>
      <c r="C41" s="98"/>
      <c r="D41" s="98"/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3"/>
      <c r="W41" s="5"/>
      <c r="AD41" s="3"/>
      <c r="AE41" s="3"/>
    </row>
    <row r="42" spans="1:31" ht="29.25" customHeight="1">
      <c r="A42" s="3"/>
      <c r="B42" s="14"/>
      <c r="C42" s="98"/>
      <c r="D42" s="98"/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3"/>
      <c r="S42" s="468" t="s">
        <v>60</v>
      </c>
      <c r="T42" s="468"/>
      <c r="U42" s="468"/>
      <c r="V42" s="468"/>
      <c r="W42" s="79"/>
      <c r="X42" s="79"/>
      <c r="Y42" s="79"/>
      <c r="Z42" s="79"/>
      <c r="AA42" s="79"/>
      <c r="AB42" s="468" t="s">
        <v>61</v>
      </c>
      <c r="AC42" s="468"/>
      <c r="AD42" s="468"/>
      <c r="AE42" s="3"/>
    </row>
    <row r="43" spans="1:31" ht="29.25" customHeight="1">
      <c r="A43" s="3"/>
      <c r="B43" s="14"/>
      <c r="C43" s="98"/>
      <c r="D43" s="98"/>
      <c r="E43" s="14"/>
      <c r="F43" s="99"/>
      <c r="G43" s="99"/>
      <c r="H43" s="99"/>
      <c r="I43" s="99"/>
      <c r="J43" s="99"/>
      <c r="K43" s="99"/>
      <c r="L43" s="99"/>
      <c r="M43" s="99"/>
      <c r="N43" s="99"/>
      <c r="O43" s="99"/>
      <c r="P43" s="99"/>
      <c r="Q43" s="99"/>
      <c r="R43" s="3"/>
      <c r="W43" s="5"/>
      <c r="AD43" s="3"/>
      <c r="AE43" s="3"/>
    </row>
    <row r="44" spans="1:31" ht="29.25" customHeight="1">
      <c r="A44" s="3"/>
      <c r="B44" s="14"/>
      <c r="C44" s="98"/>
      <c r="D44" s="98"/>
      <c r="E44" s="14"/>
      <c r="F44" s="99"/>
      <c r="G44" s="99"/>
      <c r="H44" s="99"/>
      <c r="I44" s="99"/>
      <c r="J44" s="99"/>
      <c r="K44" s="99"/>
      <c r="L44" s="99"/>
      <c r="M44" s="99"/>
      <c r="N44" s="99"/>
      <c r="O44" s="99"/>
      <c r="P44" s="99"/>
      <c r="Q44" s="99"/>
      <c r="R44" s="3"/>
      <c r="W44" s="5"/>
      <c r="AE44" s="3"/>
    </row>
    <row r="45" spans="1:31" ht="29.25" customHeight="1">
      <c r="A45" s="3"/>
      <c r="B45" s="14"/>
      <c r="C45" s="98"/>
      <c r="D45" s="98"/>
      <c r="E45" s="14"/>
      <c r="F45" s="99"/>
      <c r="G45" s="99"/>
      <c r="H45" s="99"/>
      <c r="I45" s="99"/>
      <c r="J45" s="99"/>
      <c r="K45" s="99"/>
      <c r="L45" s="99"/>
      <c r="M45" s="99"/>
      <c r="N45" s="99"/>
      <c r="O45" s="99"/>
      <c r="P45" s="99"/>
      <c r="Q45" s="99"/>
      <c r="R45" s="3"/>
      <c r="W45" s="5"/>
      <c r="AE45" s="3"/>
    </row>
    <row r="46" spans="1:31" ht="29.25" customHeight="1">
      <c r="A46" s="3"/>
      <c r="B46" s="14"/>
      <c r="C46" s="98"/>
      <c r="D46" s="98"/>
      <c r="E46" s="14"/>
      <c r="F46" s="99"/>
      <c r="G46" s="99"/>
      <c r="H46" s="99"/>
      <c r="I46" s="99"/>
      <c r="J46" s="99"/>
      <c r="K46" s="99"/>
      <c r="L46" s="99"/>
      <c r="M46" s="99"/>
      <c r="N46" s="99"/>
      <c r="O46" s="99"/>
      <c r="P46" s="99"/>
      <c r="Q46" s="99"/>
      <c r="R46" s="3"/>
      <c r="W46" s="5"/>
      <c r="AE46" s="3"/>
    </row>
    <row r="47" spans="1:31" ht="29.25" customHeight="1">
      <c r="A47" s="3"/>
      <c r="B47" s="14"/>
      <c r="C47" s="98"/>
      <c r="D47" s="98"/>
      <c r="E47" s="14"/>
      <c r="F47" s="99"/>
      <c r="G47" s="99"/>
      <c r="H47" s="99"/>
      <c r="I47" s="99"/>
      <c r="J47" s="99"/>
      <c r="K47" s="99"/>
      <c r="L47" s="99"/>
      <c r="M47" s="99"/>
      <c r="N47" s="99"/>
      <c r="O47" s="99"/>
      <c r="P47" s="99"/>
      <c r="Q47" s="99"/>
      <c r="R47" s="3"/>
      <c r="W47" s="5"/>
      <c r="AE47" s="3"/>
    </row>
    <row r="48" spans="1:31" ht="29.25" customHeight="1">
      <c r="A48" s="3"/>
      <c r="B48" s="14"/>
      <c r="C48" s="98"/>
      <c r="D48" s="98"/>
      <c r="E48" s="14"/>
      <c r="F48" s="99"/>
      <c r="G48" s="99"/>
      <c r="H48" s="99"/>
      <c r="I48" s="99"/>
      <c r="J48" s="99"/>
      <c r="K48" s="99"/>
      <c r="L48" s="99"/>
      <c r="M48" s="99"/>
      <c r="N48" s="99"/>
      <c r="O48" s="99"/>
      <c r="P48" s="99"/>
      <c r="Q48" s="99"/>
      <c r="R48" s="3"/>
      <c r="W48" s="5"/>
      <c r="AE48" s="3"/>
    </row>
    <row r="49" spans="1:31" ht="29.25" customHeight="1">
      <c r="A49" s="3"/>
      <c r="B49" s="14"/>
      <c r="C49" s="98"/>
      <c r="D49" s="98"/>
      <c r="E49" s="14"/>
      <c r="F49" s="99"/>
      <c r="G49" s="99"/>
      <c r="H49" s="99"/>
      <c r="I49" s="99"/>
      <c r="J49" s="99"/>
      <c r="K49" s="99"/>
      <c r="L49" s="99"/>
      <c r="M49" s="99"/>
      <c r="N49" s="99"/>
      <c r="O49" s="99"/>
      <c r="P49" s="99"/>
      <c r="Q49" s="99"/>
      <c r="R49" s="3"/>
      <c r="W49" s="5"/>
      <c r="AE49" s="3"/>
    </row>
    <row r="50" spans="1:31" ht="29.25" customHeight="1">
      <c r="A50" s="3"/>
      <c r="B50" s="14"/>
      <c r="C50" s="98"/>
      <c r="D50" s="98"/>
      <c r="E50" s="14"/>
      <c r="F50" s="99"/>
      <c r="G50" s="99"/>
      <c r="H50" s="99"/>
      <c r="I50" s="99"/>
      <c r="J50" s="99"/>
      <c r="K50" s="99"/>
      <c r="L50" s="99"/>
      <c r="M50" s="99"/>
      <c r="N50" s="99"/>
      <c r="O50" s="99"/>
      <c r="P50" s="99"/>
      <c r="Q50" s="99"/>
      <c r="R50" s="3"/>
      <c r="W50" s="5"/>
      <c r="AE50" s="3"/>
    </row>
    <row r="51" spans="1:31" ht="29.25" customHeight="1">
      <c r="A51" s="3"/>
      <c r="B51" s="14"/>
      <c r="C51" s="98"/>
      <c r="D51" s="98"/>
      <c r="E51" s="14"/>
      <c r="F51" s="99"/>
      <c r="G51" s="99"/>
      <c r="H51" s="99"/>
      <c r="I51" s="99"/>
      <c r="J51" s="99"/>
      <c r="K51" s="99"/>
      <c r="L51" s="99"/>
      <c r="M51" s="99"/>
      <c r="N51" s="99"/>
      <c r="O51" s="99"/>
      <c r="P51" s="99"/>
      <c r="Q51" s="99"/>
      <c r="R51" s="3"/>
      <c r="W51" s="5"/>
      <c r="AE51" s="3"/>
    </row>
    <row r="52" spans="1:31" ht="29.25" customHeight="1">
      <c r="A52" s="3"/>
      <c r="B52" s="14"/>
      <c r="C52" s="98"/>
      <c r="D52" s="98"/>
      <c r="E52" s="14"/>
      <c r="F52" s="99"/>
      <c r="G52" s="99"/>
      <c r="H52" s="99"/>
      <c r="I52" s="99"/>
      <c r="J52" s="99"/>
      <c r="K52" s="99"/>
      <c r="L52" s="99"/>
      <c r="M52" s="99"/>
      <c r="N52" s="99"/>
      <c r="O52" s="99"/>
      <c r="P52" s="99"/>
      <c r="Q52" s="99"/>
      <c r="R52" s="3"/>
      <c r="W52" s="5"/>
      <c r="X52" s="5"/>
      <c r="Y52" s="5"/>
      <c r="AD52" s="3"/>
      <c r="AE52" s="3"/>
    </row>
    <row r="53" spans="1:31" ht="29.25" customHeight="1">
      <c r="A53" s="75"/>
      <c r="B53" s="14"/>
      <c r="C53" s="98"/>
      <c r="D53" s="98"/>
      <c r="E53" s="14"/>
      <c r="F53" s="99"/>
      <c r="G53" s="99"/>
      <c r="H53" s="99"/>
      <c r="I53" s="99"/>
      <c r="J53" s="99"/>
      <c r="K53" s="99"/>
      <c r="L53" s="99"/>
      <c r="M53" s="99"/>
      <c r="N53" s="99"/>
      <c r="O53" s="99"/>
      <c r="P53" s="99"/>
      <c r="Q53" s="99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</row>
    <row r="54" spans="1:31" ht="29.25" customHeight="1">
      <c r="A54" s="75"/>
      <c r="B54" s="14"/>
      <c r="C54" s="98"/>
      <c r="D54" s="98"/>
      <c r="E54" s="14"/>
      <c r="F54" s="99"/>
      <c r="G54" s="99"/>
      <c r="H54" s="99"/>
      <c r="I54" s="99"/>
      <c r="J54" s="99"/>
      <c r="K54" s="99"/>
      <c r="L54" s="99"/>
      <c r="M54" s="99"/>
      <c r="N54" s="99"/>
      <c r="O54" s="99"/>
      <c r="P54" s="99"/>
      <c r="Q54" s="99"/>
      <c r="R54" s="75"/>
      <c r="S54" s="75"/>
      <c r="T54" s="75"/>
      <c r="U54" s="75"/>
      <c r="V54" s="75"/>
      <c r="W54" s="75"/>
      <c r="X54" s="75"/>
      <c r="Y54" s="75"/>
      <c r="Z54" s="75"/>
      <c r="AA54" s="75"/>
      <c r="AB54" s="75"/>
      <c r="AC54" s="75"/>
      <c r="AD54" s="75"/>
      <c r="AE54" s="75"/>
    </row>
    <row r="55" spans="1:31" ht="29.25" customHeight="1">
      <c r="A55" s="75"/>
      <c r="B55" s="14"/>
      <c r="C55" s="98"/>
      <c r="D55" s="98"/>
      <c r="E55" s="14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75"/>
      <c r="S55" s="75"/>
      <c r="T55" s="75"/>
      <c r="U55" s="75"/>
      <c r="V55" s="75"/>
      <c r="W55" s="75"/>
      <c r="X55" s="75"/>
      <c r="Y55" s="75"/>
      <c r="Z55" s="75"/>
      <c r="AA55" s="75"/>
      <c r="AB55" s="75"/>
      <c r="AC55" s="75"/>
      <c r="AD55" s="75"/>
      <c r="AE55" s="75"/>
    </row>
    <row r="56" spans="1:31" ht="29.25" customHeight="1">
      <c r="A56" s="75"/>
      <c r="B56" s="14"/>
      <c r="C56" s="98"/>
      <c r="D56" s="98"/>
      <c r="E56" s="14"/>
      <c r="F56" s="99"/>
      <c r="G56" s="99"/>
      <c r="H56" s="99"/>
      <c r="I56" s="14"/>
      <c r="J56" s="99"/>
      <c r="K56" s="99"/>
      <c r="L56" s="99"/>
      <c r="M56" s="99"/>
      <c r="N56" s="99"/>
      <c r="O56" s="99"/>
      <c r="P56" s="99"/>
      <c r="Q56" s="99"/>
      <c r="R56" s="75"/>
      <c r="S56" s="75"/>
      <c r="T56" s="75"/>
      <c r="U56" s="75"/>
      <c r="V56" s="75"/>
      <c r="W56" s="75"/>
      <c r="X56" s="75"/>
      <c r="Y56" s="75"/>
      <c r="Z56" s="75"/>
      <c r="AA56" s="75"/>
      <c r="AB56" s="75"/>
      <c r="AC56" s="75"/>
      <c r="AD56" s="75"/>
      <c r="AE56" s="75"/>
    </row>
    <row r="57" spans="1:31" ht="29.25" customHeight="1">
      <c r="A57" s="96"/>
      <c r="B57" s="14"/>
      <c r="C57" s="98"/>
      <c r="D57" s="98"/>
      <c r="E57" s="14"/>
      <c r="F57" s="99"/>
      <c r="G57" s="99"/>
      <c r="H57" s="99"/>
      <c r="I57" s="99"/>
      <c r="J57" s="99"/>
      <c r="K57" s="99"/>
      <c r="L57" s="99"/>
      <c r="M57" s="99"/>
      <c r="N57" s="99"/>
      <c r="O57" s="99"/>
      <c r="P57" s="99"/>
      <c r="Q57" s="99"/>
      <c r="R57" s="96"/>
      <c r="AE57" s="96"/>
    </row>
    <row r="58" spans="1:31" ht="18.75" customHeight="1">
      <c r="B58" s="14"/>
      <c r="C58" s="98"/>
      <c r="D58" s="98"/>
      <c r="E58" s="14"/>
      <c r="F58" s="99"/>
      <c r="G58" s="99"/>
      <c r="H58" s="99"/>
      <c r="I58" s="99"/>
      <c r="J58" s="99"/>
      <c r="K58" s="99"/>
      <c r="L58" s="99"/>
      <c r="M58" s="99"/>
      <c r="N58" s="99"/>
      <c r="O58" s="99"/>
      <c r="P58" s="99"/>
      <c r="Q58" s="99"/>
      <c r="R58" s="3"/>
      <c r="AE58" s="3"/>
    </row>
    <row r="59" spans="1:31" ht="15.75" customHeight="1">
      <c r="A59" s="5"/>
      <c r="B59" s="14"/>
      <c r="C59" s="98"/>
      <c r="D59" s="98"/>
      <c r="E59" s="14"/>
      <c r="F59" s="99"/>
      <c r="G59" s="99"/>
      <c r="H59" s="99"/>
      <c r="I59" s="99"/>
      <c r="J59" s="99"/>
      <c r="K59" s="99"/>
      <c r="L59" s="99"/>
      <c r="M59" s="99"/>
      <c r="N59" s="99"/>
      <c r="O59" s="99"/>
      <c r="P59" s="99"/>
      <c r="Q59" s="99"/>
      <c r="R59" s="5"/>
      <c r="AE59" s="5"/>
    </row>
    <row r="60" spans="1:31" ht="15.75" customHeight="1">
      <c r="A60" s="5"/>
      <c r="B60" s="14"/>
      <c r="C60" s="98"/>
      <c r="D60" s="98"/>
      <c r="E60" s="14"/>
      <c r="F60" s="99"/>
      <c r="G60" s="99"/>
      <c r="H60" s="99"/>
      <c r="I60" s="99"/>
      <c r="J60" s="99"/>
      <c r="K60" s="99"/>
      <c r="L60" s="99"/>
      <c r="M60" s="99"/>
      <c r="N60" s="99"/>
      <c r="O60" s="99"/>
      <c r="P60" s="99"/>
      <c r="Q60" s="99"/>
      <c r="R60" s="5"/>
      <c r="AE60" s="5"/>
    </row>
    <row r="61" spans="1:31" ht="15.75" customHeight="1">
      <c r="A61" s="5"/>
      <c r="B61" s="14"/>
      <c r="C61" s="98"/>
      <c r="D61" s="98"/>
      <c r="E61" s="14"/>
      <c r="F61" s="99"/>
      <c r="G61" s="99"/>
      <c r="H61" s="99"/>
      <c r="I61" s="99"/>
      <c r="J61" s="99"/>
      <c r="K61" s="99"/>
      <c r="L61" s="99"/>
      <c r="M61" s="99"/>
      <c r="N61" s="99"/>
      <c r="O61" s="99"/>
      <c r="P61" s="99"/>
      <c r="Q61" s="99"/>
      <c r="R61" s="5"/>
      <c r="AE61" s="5"/>
    </row>
    <row r="62" spans="1:31" ht="15.75" customHeight="1">
      <c r="A62" s="5"/>
      <c r="B62" s="14"/>
      <c r="C62" s="98"/>
      <c r="D62" s="98"/>
      <c r="E62" s="14"/>
      <c r="F62" s="99"/>
      <c r="G62" s="99"/>
      <c r="H62" s="99"/>
      <c r="I62" s="99"/>
      <c r="J62" s="99"/>
      <c r="K62" s="99"/>
      <c r="L62" s="99"/>
      <c r="M62" s="99"/>
      <c r="N62" s="99"/>
      <c r="O62" s="99"/>
      <c r="P62" s="99"/>
      <c r="Q62" s="99"/>
      <c r="R62" s="5"/>
      <c r="AE62" s="5"/>
    </row>
    <row r="63" spans="1:31" ht="15.75" customHeight="1">
      <c r="A63" s="5"/>
      <c r="B63" s="14"/>
      <c r="C63" s="98"/>
      <c r="D63" s="98"/>
      <c r="E63" s="14"/>
      <c r="F63" s="99"/>
      <c r="G63" s="99"/>
      <c r="H63" s="99"/>
      <c r="I63" s="99"/>
      <c r="J63" s="99"/>
      <c r="K63" s="99"/>
      <c r="L63" s="99"/>
      <c r="M63" s="99"/>
      <c r="N63" s="99"/>
      <c r="O63" s="99"/>
      <c r="P63" s="99"/>
      <c r="Q63" s="99"/>
      <c r="R63" s="5"/>
      <c r="AE63" s="5"/>
    </row>
    <row r="64" spans="1:31" ht="15.75" customHeight="1">
      <c r="A64" s="5"/>
      <c r="B64" s="14"/>
      <c r="C64" s="98"/>
      <c r="D64" s="98"/>
      <c r="E64" s="14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5"/>
      <c r="AE64" s="5"/>
    </row>
    <row r="65" spans="1:31" ht="15.75" customHeight="1">
      <c r="A65" s="5"/>
      <c r="B65" s="14"/>
      <c r="C65" s="98"/>
      <c r="D65" s="98"/>
      <c r="E65" s="14"/>
      <c r="F65" s="99"/>
      <c r="G65" s="99"/>
      <c r="H65" s="99"/>
      <c r="I65" s="99"/>
      <c r="J65" s="99"/>
      <c r="K65" s="99"/>
      <c r="L65" s="99"/>
      <c r="M65" s="99"/>
      <c r="N65" s="99"/>
      <c r="O65" s="99"/>
      <c r="P65" s="99"/>
      <c r="Q65" s="99"/>
      <c r="R65" s="5"/>
      <c r="AE65" s="5"/>
    </row>
    <row r="66" spans="1:31" ht="15.75" customHeight="1">
      <c r="A66" s="5"/>
      <c r="B66" s="14"/>
      <c r="C66" s="98"/>
      <c r="D66" s="98"/>
      <c r="E66" s="14"/>
      <c r="F66" s="99"/>
      <c r="G66" s="99"/>
      <c r="H66" s="99"/>
      <c r="I66" s="99"/>
      <c r="J66" s="99"/>
      <c r="K66" s="99"/>
      <c r="L66" s="99"/>
      <c r="M66" s="99"/>
      <c r="N66" s="99"/>
      <c r="O66" s="99"/>
      <c r="P66" s="99"/>
      <c r="Q66" s="99"/>
      <c r="R66" s="5"/>
      <c r="AE66" s="5"/>
    </row>
    <row r="67" spans="1:31" ht="15.75" customHeight="1">
      <c r="A67" s="5"/>
      <c r="B67" s="14"/>
      <c r="C67" s="98"/>
      <c r="D67" s="98"/>
      <c r="E67" s="14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5"/>
      <c r="AE67" s="5"/>
    </row>
    <row r="68" spans="1:31" ht="15.75" customHeight="1">
      <c r="A68" s="5"/>
      <c r="B68" s="14"/>
      <c r="C68" s="98"/>
      <c r="D68" s="98"/>
      <c r="E68" s="14"/>
      <c r="F68" s="99"/>
      <c r="G68" s="99"/>
      <c r="H68" s="99"/>
      <c r="I68" s="99"/>
      <c r="J68" s="99"/>
      <c r="K68" s="99"/>
      <c r="L68" s="99"/>
      <c r="M68" s="99"/>
      <c r="N68" s="99"/>
      <c r="O68" s="99"/>
      <c r="P68" s="99"/>
      <c r="Q68" s="99"/>
      <c r="R68" s="5"/>
      <c r="AE68" s="5"/>
    </row>
    <row r="69" spans="1:31" ht="15.75" customHeight="1">
      <c r="A69" s="5"/>
      <c r="B69" s="14"/>
      <c r="C69" s="98"/>
      <c r="D69" s="98"/>
      <c r="E69" s="14"/>
      <c r="F69" s="99"/>
      <c r="G69" s="99"/>
      <c r="H69" s="99"/>
      <c r="I69" s="99"/>
      <c r="J69" s="99"/>
      <c r="K69" s="99"/>
      <c r="L69" s="99"/>
      <c r="M69" s="99"/>
      <c r="N69" s="99"/>
      <c r="O69" s="99"/>
      <c r="P69" s="99"/>
      <c r="Q69" s="99"/>
      <c r="R69" s="5"/>
      <c r="AE69" s="5"/>
    </row>
    <row r="70" spans="1:31" ht="18.75" customHeight="1">
      <c r="B70" s="14"/>
      <c r="C70" s="98"/>
      <c r="D70" s="98"/>
      <c r="E70" s="14"/>
      <c r="F70" s="99"/>
      <c r="G70" s="99"/>
      <c r="H70" s="99"/>
      <c r="I70" s="99"/>
      <c r="J70" s="99"/>
      <c r="K70" s="99"/>
      <c r="L70" s="99"/>
      <c r="M70" s="99"/>
      <c r="N70" s="99"/>
      <c r="O70" s="99"/>
      <c r="P70" s="99"/>
      <c r="Q70" s="99"/>
      <c r="R70" s="3"/>
      <c r="AE70" s="3"/>
    </row>
    <row r="71" spans="1:31" ht="18.75" customHeight="1">
      <c r="B71" s="14"/>
      <c r="C71" s="98"/>
      <c r="D71" s="98"/>
      <c r="E71" s="14"/>
      <c r="F71" s="99"/>
      <c r="G71" s="99"/>
      <c r="H71" s="99"/>
      <c r="I71" s="99"/>
      <c r="J71" s="99"/>
      <c r="K71" s="99"/>
      <c r="L71" s="99"/>
      <c r="M71" s="99"/>
      <c r="N71" s="99"/>
      <c r="O71" s="99"/>
      <c r="P71" s="99"/>
      <c r="Q71" s="99"/>
      <c r="R71" s="3"/>
      <c r="AE71" s="3"/>
    </row>
    <row r="72" spans="1:31" ht="18.75" customHeight="1">
      <c r="B72" s="14"/>
      <c r="C72" s="98"/>
      <c r="D72" s="98"/>
      <c r="E72" s="14"/>
      <c r="F72" s="99"/>
      <c r="G72" s="99"/>
      <c r="H72" s="99"/>
      <c r="I72" s="99"/>
      <c r="J72" s="99"/>
      <c r="K72" s="99"/>
      <c r="L72" s="99"/>
      <c r="M72" s="99"/>
      <c r="N72" s="99"/>
      <c r="O72" s="99"/>
      <c r="P72" s="99"/>
      <c r="Q72" s="99"/>
      <c r="R72" s="3"/>
      <c r="AE72" s="3"/>
    </row>
    <row r="73" spans="1:31" ht="18.75" customHeight="1">
      <c r="B73" s="14"/>
      <c r="C73" s="98"/>
      <c r="D73" s="98"/>
      <c r="E73" s="14"/>
      <c r="F73" s="99"/>
      <c r="G73" s="99"/>
      <c r="H73" s="99"/>
      <c r="I73" s="99"/>
      <c r="J73" s="99"/>
      <c r="K73" s="99"/>
      <c r="L73" s="99"/>
      <c r="M73" s="99"/>
      <c r="N73" s="99"/>
      <c r="O73" s="99"/>
      <c r="P73" s="99"/>
      <c r="Q73" s="99"/>
      <c r="R73" s="3"/>
      <c r="AE73" s="3"/>
    </row>
    <row r="74" spans="1:31" ht="18.75" customHeight="1">
      <c r="B74" s="14"/>
      <c r="C74" s="98"/>
      <c r="D74" s="98"/>
      <c r="E74" s="14"/>
      <c r="F74" s="99"/>
      <c r="G74" s="99"/>
      <c r="H74" s="99"/>
      <c r="I74" s="99"/>
      <c r="J74" s="99"/>
      <c r="K74" s="99"/>
      <c r="L74" s="99"/>
      <c r="M74" s="99"/>
      <c r="N74" s="99"/>
      <c r="O74" s="99"/>
      <c r="P74" s="99"/>
      <c r="Q74" s="99"/>
      <c r="R74" s="3"/>
      <c r="AE74" s="3"/>
    </row>
    <row r="75" spans="1:31" ht="18.75" customHeight="1">
      <c r="B75" s="14"/>
      <c r="C75" s="98"/>
      <c r="D75" s="98"/>
      <c r="E75" s="14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3"/>
      <c r="AE75" s="3"/>
    </row>
    <row r="76" spans="1:31" ht="18.75" customHeight="1">
      <c r="B76" s="14"/>
      <c r="C76" s="98"/>
      <c r="D76" s="98"/>
      <c r="E76" s="14"/>
      <c r="F76" s="99"/>
      <c r="G76" s="99"/>
      <c r="H76" s="99"/>
      <c r="I76" s="99"/>
      <c r="J76" s="99"/>
      <c r="K76" s="99"/>
      <c r="L76" s="99"/>
      <c r="M76" s="99"/>
      <c r="N76" s="99"/>
      <c r="O76" s="99"/>
      <c r="P76" s="99"/>
      <c r="Q76" s="99"/>
      <c r="R76" s="3"/>
      <c r="AE76" s="3"/>
    </row>
    <row r="77" spans="1:31" ht="18.75" customHeight="1">
      <c r="B77" s="14"/>
      <c r="C77" s="98"/>
      <c r="D77" s="98"/>
      <c r="E77" s="14"/>
      <c r="F77" s="99"/>
      <c r="G77" s="99"/>
      <c r="H77" s="99"/>
      <c r="I77" s="99"/>
      <c r="J77" s="99"/>
      <c r="K77" s="99"/>
      <c r="L77" s="99"/>
      <c r="M77" s="99"/>
      <c r="N77" s="99"/>
      <c r="O77" s="99"/>
      <c r="P77" s="99"/>
      <c r="Q77" s="99"/>
      <c r="R77" s="3"/>
      <c r="AE77" s="3"/>
    </row>
    <row r="78" spans="1:31" ht="18.75" customHeight="1">
      <c r="B78" s="14"/>
      <c r="C78" s="98"/>
      <c r="D78" s="98"/>
      <c r="E78" s="14"/>
      <c r="F78" s="99"/>
      <c r="G78" s="99"/>
      <c r="H78" s="99"/>
      <c r="I78" s="99"/>
      <c r="J78" s="99"/>
      <c r="K78" s="99"/>
      <c r="L78" s="99"/>
      <c r="M78" s="99"/>
      <c r="N78" s="99"/>
      <c r="O78" s="99"/>
      <c r="P78" s="99"/>
      <c r="Q78" s="99"/>
      <c r="R78" s="3"/>
      <c r="AE78" s="3"/>
    </row>
    <row r="79" spans="1:31" ht="18.75" customHeight="1">
      <c r="B79" s="14"/>
      <c r="C79" s="98"/>
      <c r="D79" s="98"/>
      <c r="E79" s="14"/>
      <c r="F79" s="99"/>
      <c r="G79" s="99"/>
      <c r="H79" s="99"/>
      <c r="I79" s="99"/>
      <c r="J79" s="99"/>
      <c r="K79" s="99"/>
      <c r="L79" s="99"/>
      <c r="M79" s="99"/>
      <c r="N79" s="99"/>
      <c r="O79" s="99"/>
      <c r="P79" s="99"/>
      <c r="Q79" s="99"/>
      <c r="R79" s="3"/>
      <c r="AE79" s="3"/>
    </row>
    <row r="80" spans="1:31" ht="18.75" customHeight="1">
      <c r="B80" s="14"/>
      <c r="C80" s="98"/>
      <c r="D80" s="98"/>
      <c r="E80" s="14"/>
      <c r="F80" s="99"/>
      <c r="G80" s="99"/>
      <c r="H80" s="99"/>
      <c r="I80" s="99"/>
      <c r="J80" s="99"/>
      <c r="K80" s="99"/>
      <c r="L80" s="99"/>
      <c r="M80" s="99"/>
      <c r="N80" s="99"/>
      <c r="O80" s="99"/>
      <c r="P80" s="99"/>
      <c r="Q80" s="99"/>
      <c r="R80" s="3"/>
      <c r="AE80" s="3"/>
    </row>
    <row r="81" spans="1:31" ht="18.75" customHeight="1">
      <c r="B81" s="14"/>
      <c r="C81" s="98"/>
      <c r="D81" s="98"/>
      <c r="E81" s="14"/>
      <c r="F81" s="99"/>
      <c r="G81" s="99"/>
      <c r="H81" s="99"/>
      <c r="I81" s="99"/>
      <c r="J81" s="99"/>
      <c r="K81" s="99"/>
      <c r="L81" s="99"/>
      <c r="M81" s="99"/>
      <c r="N81" s="99"/>
      <c r="O81" s="99"/>
      <c r="P81" s="99"/>
      <c r="Q81" s="99"/>
      <c r="R81" s="3"/>
      <c r="AE81" s="3"/>
    </row>
    <row r="82" spans="1:31" ht="18.75" customHeight="1">
      <c r="B82" s="14"/>
      <c r="C82" s="98"/>
      <c r="D82" s="98"/>
      <c r="E82" s="14"/>
      <c r="F82" s="99"/>
      <c r="G82" s="99"/>
      <c r="H82" s="99"/>
      <c r="I82" s="99"/>
      <c r="J82" s="99"/>
      <c r="K82" s="99"/>
      <c r="L82" s="99"/>
      <c r="M82" s="99"/>
      <c r="N82" s="99"/>
      <c r="O82" s="99"/>
      <c r="P82" s="99"/>
      <c r="Q82" s="99"/>
      <c r="R82" s="3"/>
      <c r="AE82" s="3"/>
    </row>
    <row r="83" spans="1:31" ht="18.75" customHeight="1">
      <c r="A83" s="99"/>
      <c r="B83" s="14"/>
      <c r="C83" s="98"/>
      <c r="D83" s="98"/>
      <c r="E83" s="14"/>
      <c r="F83" s="99"/>
      <c r="G83" s="99"/>
      <c r="H83" s="99"/>
      <c r="I83" s="99"/>
      <c r="J83" s="99"/>
      <c r="K83" s="99"/>
      <c r="L83" s="99"/>
      <c r="M83" s="99"/>
      <c r="N83" s="99"/>
      <c r="O83" s="99"/>
      <c r="P83" s="99"/>
      <c r="Q83" s="99"/>
      <c r="R83" s="3"/>
      <c r="AE83" s="99"/>
    </row>
    <row r="84" spans="1:31" ht="18.75" customHeight="1">
      <c r="B84" s="14"/>
      <c r="C84" s="98"/>
      <c r="D84" s="98"/>
      <c r="E84" s="14"/>
      <c r="F84" s="99"/>
      <c r="G84" s="99"/>
      <c r="H84" s="99"/>
      <c r="I84" s="99"/>
      <c r="J84" s="99"/>
      <c r="K84" s="99"/>
      <c r="L84" s="99"/>
      <c r="M84" s="99"/>
      <c r="N84" s="99"/>
      <c r="O84" s="99"/>
      <c r="P84" s="99"/>
      <c r="Q84" s="99"/>
      <c r="R84" s="3"/>
      <c r="AE84" s="3"/>
    </row>
    <row r="85" spans="1:31" ht="18.75" customHeight="1">
      <c r="B85" s="14"/>
      <c r="C85" s="98"/>
      <c r="D85" s="98"/>
      <c r="E85" s="14"/>
      <c r="F85" s="99"/>
      <c r="G85" s="99"/>
      <c r="H85" s="99"/>
      <c r="I85" s="99"/>
      <c r="J85" s="99"/>
      <c r="K85" s="99"/>
      <c r="L85" s="99"/>
      <c r="M85" s="99"/>
      <c r="N85" s="99"/>
      <c r="O85" s="99"/>
      <c r="P85" s="99"/>
      <c r="Q85" s="99"/>
      <c r="R85" s="3"/>
      <c r="AE85" s="3"/>
    </row>
    <row r="86" spans="1:31" ht="18.75" customHeight="1">
      <c r="B86" s="14"/>
      <c r="C86" s="98"/>
      <c r="D86" s="98"/>
      <c r="E86" s="14"/>
      <c r="F86" s="99"/>
      <c r="G86" s="99"/>
      <c r="H86" s="99"/>
      <c r="I86" s="99"/>
      <c r="J86" s="99"/>
      <c r="K86" s="99"/>
      <c r="L86" s="99"/>
      <c r="M86" s="99"/>
      <c r="N86" s="99"/>
      <c r="O86" s="99"/>
      <c r="P86" s="99"/>
      <c r="Q86" s="99"/>
      <c r="R86" s="3"/>
      <c r="AE86" s="3"/>
    </row>
    <row r="87" spans="1:31" ht="18.75" customHeight="1">
      <c r="B87" s="14"/>
      <c r="C87" s="98"/>
      <c r="D87" s="98"/>
      <c r="E87" s="14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99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</row>
    <row r="88" spans="1:31" ht="18.75" customHeight="1">
      <c r="B88" s="14"/>
      <c r="C88" s="98"/>
      <c r="D88" s="98"/>
      <c r="E88" s="14"/>
      <c r="F88" s="99"/>
      <c r="G88" s="99"/>
      <c r="H88" s="99"/>
      <c r="I88" s="99"/>
      <c r="J88" s="99"/>
      <c r="K88" s="99"/>
      <c r="L88" s="99"/>
      <c r="M88" s="99"/>
      <c r="N88" s="99"/>
      <c r="O88" s="99"/>
      <c r="P88" s="99"/>
      <c r="Q88" s="99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</row>
    <row r="89" spans="1:31" ht="18.75" customHeight="1">
      <c r="A89" s="3"/>
      <c r="B89" s="14"/>
      <c r="C89" s="98"/>
      <c r="D89" s="98"/>
      <c r="E89" s="14"/>
      <c r="F89" s="99"/>
      <c r="G89" s="99"/>
      <c r="H89" s="99"/>
      <c r="I89" s="99"/>
      <c r="J89" s="99"/>
      <c r="K89" s="99"/>
      <c r="L89" s="99"/>
      <c r="M89" s="99"/>
      <c r="N89" s="99"/>
      <c r="O89" s="99"/>
      <c r="P89" s="99"/>
      <c r="Q89" s="99"/>
      <c r="R89" s="3"/>
      <c r="S89" s="3"/>
      <c r="T89" s="3"/>
      <c r="U89" s="3"/>
      <c r="V89" s="3"/>
      <c r="W89" s="100"/>
      <c r="X89" s="3"/>
      <c r="Y89" s="3"/>
      <c r="Z89" s="3"/>
      <c r="AA89" s="3"/>
      <c r="AB89" s="3"/>
      <c r="AC89" s="3"/>
      <c r="AD89" s="5"/>
      <c r="AE89" s="3"/>
    </row>
    <row r="90" spans="1:31" ht="18.75" customHeight="1">
      <c r="A90" s="3"/>
      <c r="B90" s="14"/>
      <c r="C90" s="98"/>
      <c r="D90" s="98"/>
      <c r="E90" s="14"/>
      <c r="F90" s="99"/>
      <c r="G90" s="99"/>
      <c r="H90" s="99"/>
      <c r="I90" s="99"/>
      <c r="J90" s="99"/>
      <c r="K90" s="99"/>
      <c r="L90" s="99"/>
      <c r="M90" s="99"/>
      <c r="N90" s="99"/>
      <c r="O90" s="99"/>
      <c r="P90" s="99"/>
      <c r="Q90" s="99"/>
      <c r="R90" s="3"/>
      <c r="S90" s="3"/>
      <c r="T90" s="3"/>
      <c r="U90" s="3"/>
      <c r="V90" s="3"/>
      <c r="W90" s="100"/>
      <c r="X90" s="3"/>
      <c r="Y90" s="3"/>
      <c r="Z90" s="3"/>
      <c r="AA90" s="3"/>
      <c r="AB90" s="3"/>
      <c r="AC90" s="3"/>
      <c r="AD90" s="14"/>
      <c r="AE90" s="3"/>
    </row>
    <row r="91" spans="1:31" ht="18.75" customHeight="1">
      <c r="A91" s="3"/>
      <c r="B91" s="14"/>
      <c r="C91" s="98"/>
      <c r="D91" s="98"/>
      <c r="E91" s="14"/>
      <c r="F91" s="99"/>
      <c r="G91" s="99"/>
      <c r="H91" s="99"/>
      <c r="I91" s="99"/>
      <c r="J91" s="99"/>
      <c r="K91" s="99"/>
      <c r="L91" s="99"/>
      <c r="M91" s="99"/>
      <c r="N91" s="99"/>
      <c r="O91" s="99"/>
      <c r="P91" s="99"/>
      <c r="Q91" s="99"/>
      <c r="R91" s="3"/>
      <c r="S91" s="3"/>
      <c r="T91" s="3"/>
      <c r="U91" s="3"/>
      <c r="V91" s="3"/>
      <c r="W91" s="100"/>
      <c r="X91" s="3"/>
      <c r="Y91" s="3"/>
      <c r="Z91" s="3"/>
      <c r="AA91" s="3"/>
      <c r="AB91" s="3"/>
      <c r="AC91" s="3"/>
      <c r="AD91" s="14"/>
      <c r="AE91" s="3"/>
    </row>
    <row r="92" spans="1:31" ht="18.75" customHeight="1">
      <c r="A92" s="3"/>
      <c r="B92" s="14"/>
      <c r="C92" s="98"/>
      <c r="D92" s="98"/>
      <c r="E92" s="14"/>
      <c r="F92" s="99"/>
      <c r="G92" s="99"/>
      <c r="H92" s="99"/>
      <c r="I92" s="99"/>
      <c r="J92" s="99"/>
      <c r="K92" s="99"/>
      <c r="L92" s="99"/>
      <c r="M92" s="99"/>
      <c r="N92" s="99"/>
      <c r="O92" s="99"/>
      <c r="P92" s="99"/>
      <c r="Q92" s="99"/>
      <c r="R92" s="3"/>
      <c r="S92" s="3"/>
      <c r="T92" s="3"/>
      <c r="U92" s="3"/>
      <c r="V92" s="3"/>
      <c r="W92" s="100"/>
      <c r="X92" s="3"/>
      <c r="Y92" s="3"/>
      <c r="Z92" s="3"/>
      <c r="AA92" s="3"/>
      <c r="AB92" s="3"/>
      <c r="AC92" s="3"/>
      <c r="AD92" s="3"/>
      <c r="AE92" s="3"/>
    </row>
    <row r="93" spans="1:31" ht="18.75" customHeight="1">
      <c r="A93" s="3"/>
      <c r="B93" s="14"/>
      <c r="C93" s="98"/>
      <c r="D93" s="98"/>
      <c r="E93" s="14"/>
      <c r="F93" s="99"/>
      <c r="G93" s="99"/>
      <c r="H93" s="99"/>
      <c r="I93" s="99"/>
      <c r="J93" s="99"/>
      <c r="K93" s="99"/>
      <c r="L93" s="99"/>
      <c r="M93" s="99"/>
      <c r="N93" s="99"/>
      <c r="O93" s="99"/>
      <c r="P93" s="99"/>
      <c r="Q93" s="99"/>
      <c r="R93" s="3"/>
      <c r="S93" s="3"/>
      <c r="T93" s="3"/>
      <c r="U93" s="3"/>
      <c r="V93" s="3"/>
      <c r="W93" s="100"/>
      <c r="X93" s="3"/>
      <c r="Y93" s="3"/>
      <c r="Z93" s="3"/>
      <c r="AA93" s="3"/>
      <c r="AB93" s="3"/>
      <c r="AC93" s="3"/>
      <c r="AD93" s="3"/>
      <c r="AE93" s="3"/>
    </row>
    <row r="94" spans="1:31" ht="18.75" customHeight="1">
      <c r="A94" s="3"/>
      <c r="B94" s="14"/>
      <c r="C94" s="98"/>
      <c r="D94" s="98"/>
      <c r="E94" s="14"/>
      <c r="F94" s="99"/>
      <c r="G94" s="99"/>
      <c r="H94" s="99"/>
      <c r="I94" s="99"/>
      <c r="J94" s="99"/>
      <c r="K94" s="99"/>
      <c r="L94" s="99"/>
      <c r="M94" s="99"/>
      <c r="N94" s="99"/>
      <c r="O94" s="99"/>
      <c r="P94" s="99"/>
      <c r="Q94" s="99"/>
      <c r="R94" s="3"/>
      <c r="S94" s="3"/>
      <c r="T94" s="3"/>
      <c r="U94" s="3"/>
      <c r="V94" s="3"/>
      <c r="W94" s="100"/>
      <c r="X94" s="3"/>
      <c r="Y94" s="3"/>
      <c r="Z94" s="3"/>
      <c r="AA94" s="3"/>
      <c r="AB94" s="3"/>
      <c r="AC94" s="3"/>
      <c r="AD94" s="3"/>
      <c r="AE94" s="3"/>
    </row>
    <row r="95" spans="1:31" ht="18.75" customHeight="1">
      <c r="A95" s="3"/>
      <c r="B95" s="14"/>
      <c r="C95" s="98"/>
      <c r="D95" s="98"/>
      <c r="E95" s="14"/>
      <c r="F95" s="99"/>
      <c r="G95" s="99"/>
      <c r="H95" s="99"/>
      <c r="I95" s="99"/>
      <c r="J95" s="99"/>
      <c r="K95" s="99"/>
      <c r="L95" s="99"/>
      <c r="M95" s="99"/>
      <c r="N95" s="99"/>
      <c r="O95" s="99"/>
      <c r="P95" s="99"/>
      <c r="Q95" s="99"/>
      <c r="R95" s="3"/>
      <c r="S95" s="3"/>
      <c r="T95" s="3"/>
      <c r="U95" s="3"/>
      <c r="V95" s="3"/>
      <c r="W95" s="100"/>
      <c r="X95" s="3"/>
      <c r="Y95" s="3"/>
      <c r="Z95" s="3"/>
      <c r="AA95" s="3"/>
      <c r="AB95" s="3"/>
      <c r="AC95" s="3"/>
      <c r="AD95" s="3"/>
      <c r="AE95" s="3"/>
    </row>
    <row r="96" spans="1:31" ht="18.75" customHeight="1">
      <c r="A96" s="3"/>
      <c r="B96" s="14"/>
      <c r="C96" s="98"/>
      <c r="D96" s="98"/>
      <c r="E96" s="14"/>
      <c r="F96" s="99"/>
      <c r="G96" s="99"/>
      <c r="H96" s="99"/>
      <c r="I96" s="99"/>
      <c r="J96" s="99"/>
      <c r="K96" s="99"/>
      <c r="L96" s="99"/>
      <c r="M96" s="99"/>
      <c r="N96" s="99"/>
      <c r="O96" s="99"/>
      <c r="P96" s="99"/>
      <c r="Q96" s="99"/>
      <c r="R96" s="3"/>
      <c r="S96" s="3"/>
      <c r="T96" s="3"/>
      <c r="U96" s="3"/>
      <c r="V96" s="3"/>
      <c r="W96" s="100"/>
      <c r="X96" s="3"/>
      <c r="Y96" s="3"/>
      <c r="Z96" s="3"/>
      <c r="AA96" s="3"/>
      <c r="AB96" s="3"/>
      <c r="AC96" s="3"/>
      <c r="AD96" s="3"/>
      <c r="AE96" s="3"/>
    </row>
    <row r="97" spans="1:31" ht="18.75" customHeight="1">
      <c r="A97" s="3"/>
      <c r="B97" s="14"/>
      <c r="C97" s="98"/>
      <c r="D97" s="98"/>
      <c r="E97" s="14"/>
      <c r="F97" s="99"/>
      <c r="G97" s="99"/>
      <c r="H97" s="99"/>
      <c r="I97" s="99"/>
      <c r="J97" s="99"/>
      <c r="K97" s="99"/>
      <c r="L97" s="99"/>
      <c r="M97" s="99"/>
      <c r="N97" s="99"/>
      <c r="O97" s="99"/>
      <c r="P97" s="99"/>
      <c r="Q97" s="99"/>
      <c r="R97" s="3"/>
      <c r="S97" s="3"/>
      <c r="T97" s="3"/>
      <c r="U97" s="3"/>
      <c r="V97" s="3"/>
      <c r="W97" s="100"/>
      <c r="X97" s="3"/>
      <c r="Y97" s="3"/>
      <c r="Z97" s="3"/>
      <c r="AA97" s="3"/>
      <c r="AB97" s="3"/>
      <c r="AC97" s="3"/>
      <c r="AD97" s="3"/>
      <c r="AE97" s="3"/>
    </row>
    <row r="98" spans="1:31" ht="18.75" customHeight="1">
      <c r="A98" s="3"/>
      <c r="B98" s="14"/>
      <c r="C98" s="98"/>
      <c r="D98" s="98"/>
      <c r="E98" s="14"/>
      <c r="F98" s="99"/>
      <c r="G98" s="99"/>
      <c r="H98" s="99"/>
      <c r="I98" s="99"/>
      <c r="J98" s="99"/>
      <c r="K98" s="99"/>
      <c r="L98" s="99"/>
      <c r="M98" s="99"/>
      <c r="N98" s="99"/>
      <c r="O98" s="99"/>
      <c r="P98" s="99"/>
      <c r="Q98" s="99"/>
      <c r="R98" s="3"/>
      <c r="S98" s="3"/>
      <c r="T98" s="3"/>
      <c r="U98" s="3"/>
      <c r="V98" s="3"/>
      <c r="W98" s="100"/>
      <c r="X98" s="3"/>
      <c r="Y98" s="3"/>
      <c r="Z98" s="3"/>
      <c r="AA98" s="3"/>
      <c r="AB98" s="3"/>
      <c r="AC98" s="3"/>
      <c r="AD98" s="3"/>
      <c r="AE98" s="3"/>
    </row>
    <row r="99" spans="1:31" ht="18.75" customHeight="1">
      <c r="A99" s="3"/>
      <c r="B99" s="14"/>
      <c r="C99" s="98"/>
      <c r="D99" s="98"/>
      <c r="E99" s="14"/>
      <c r="F99" s="99"/>
      <c r="G99" s="99"/>
      <c r="H99" s="99"/>
      <c r="I99" s="99"/>
      <c r="J99" s="99"/>
      <c r="K99" s="99"/>
      <c r="L99" s="99"/>
      <c r="M99" s="99"/>
      <c r="N99" s="99"/>
      <c r="O99" s="99"/>
      <c r="P99" s="99"/>
      <c r="Q99" s="99"/>
      <c r="R99" s="3"/>
      <c r="S99" s="3"/>
      <c r="T99" s="3"/>
      <c r="U99" s="3"/>
      <c r="V99" s="3"/>
      <c r="W99" s="101"/>
      <c r="X99" s="3"/>
      <c r="Y99" s="3"/>
      <c r="Z99" s="3"/>
      <c r="AA99" s="3"/>
      <c r="AB99" s="3"/>
      <c r="AC99" s="3"/>
      <c r="AD99" s="3"/>
      <c r="AE99" s="3"/>
    </row>
    <row r="100" spans="1:31" ht="18.75" customHeight="1">
      <c r="A100" s="3"/>
      <c r="B100" s="14"/>
      <c r="C100" s="98"/>
      <c r="D100" s="98"/>
      <c r="E100" s="14"/>
      <c r="F100" s="99"/>
      <c r="G100" s="99"/>
      <c r="H100" s="99"/>
      <c r="I100" s="99"/>
      <c r="J100" s="99"/>
      <c r="K100" s="99"/>
      <c r="L100" s="99"/>
      <c r="M100" s="99"/>
      <c r="N100" s="99"/>
      <c r="O100" s="99"/>
      <c r="P100" s="99"/>
      <c r="Q100" s="99"/>
      <c r="R100" s="3"/>
      <c r="S100" s="3"/>
      <c r="T100" s="3"/>
      <c r="U100" s="3"/>
      <c r="V100" s="3"/>
      <c r="W100" s="100"/>
      <c r="X100" s="3"/>
      <c r="Y100" s="3"/>
      <c r="Z100" s="3"/>
      <c r="AA100" s="3"/>
      <c r="AB100" s="3"/>
      <c r="AC100" s="3"/>
      <c r="AD100" s="3"/>
      <c r="AE100" s="3"/>
    </row>
    <row r="101" spans="1:31" ht="18.75" customHeight="1">
      <c r="A101" s="3"/>
      <c r="B101" s="14"/>
      <c r="C101" s="98"/>
      <c r="D101" s="98"/>
      <c r="E101" s="14"/>
      <c r="F101" s="99"/>
      <c r="G101" s="99"/>
      <c r="H101" s="99"/>
      <c r="I101" s="99"/>
      <c r="J101" s="99"/>
      <c r="K101" s="99"/>
      <c r="L101" s="99"/>
      <c r="M101" s="99"/>
      <c r="N101" s="99"/>
      <c r="O101" s="99"/>
      <c r="P101" s="99"/>
      <c r="Q101" s="99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</row>
    <row r="102" spans="1:31" ht="18.75" customHeight="1">
      <c r="A102" s="3"/>
      <c r="B102" s="14"/>
      <c r="C102" s="98"/>
      <c r="D102" s="98"/>
      <c r="E102" s="14"/>
      <c r="F102" s="99"/>
      <c r="G102" s="99"/>
      <c r="H102" s="99"/>
      <c r="I102" s="99"/>
      <c r="J102" s="99"/>
      <c r="K102" s="99"/>
      <c r="L102" s="99"/>
      <c r="M102" s="99"/>
      <c r="N102" s="99"/>
      <c r="O102" s="99"/>
      <c r="P102" s="99"/>
      <c r="Q102" s="99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</row>
    <row r="103" spans="1:31" ht="18.75" customHeight="1">
      <c r="A103" s="3"/>
      <c r="B103" s="14"/>
      <c r="C103" s="98"/>
      <c r="D103" s="98"/>
      <c r="E103" s="14"/>
      <c r="F103" s="99"/>
      <c r="G103" s="99"/>
      <c r="H103" s="99"/>
      <c r="I103" s="99"/>
      <c r="J103" s="99"/>
      <c r="K103" s="99"/>
      <c r="L103" s="99"/>
      <c r="M103" s="99"/>
      <c r="N103" s="99"/>
      <c r="O103" s="99"/>
      <c r="P103" s="99"/>
      <c r="Q103" s="99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</row>
    <row r="104" spans="1:31" ht="18.75" customHeight="1">
      <c r="A104" s="3"/>
      <c r="B104" s="14"/>
      <c r="C104" s="98"/>
      <c r="D104" s="98"/>
      <c r="E104" s="14"/>
      <c r="F104" s="99"/>
      <c r="G104" s="99"/>
      <c r="H104" s="99"/>
      <c r="I104" s="99"/>
      <c r="J104" s="99"/>
      <c r="K104" s="99"/>
      <c r="L104" s="99"/>
      <c r="M104" s="99"/>
      <c r="N104" s="99"/>
      <c r="O104" s="99"/>
      <c r="P104" s="99"/>
      <c r="Q104" s="99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</row>
    <row r="105" spans="1:31" ht="18.75" customHeight="1">
      <c r="A105" s="3"/>
      <c r="B105" s="14"/>
      <c r="C105" s="98"/>
      <c r="D105" s="98"/>
      <c r="E105" s="14"/>
      <c r="F105" s="99"/>
      <c r="G105" s="99"/>
      <c r="H105" s="99"/>
      <c r="I105" s="99"/>
      <c r="J105" s="99"/>
      <c r="K105" s="99"/>
      <c r="L105" s="99"/>
      <c r="M105" s="99"/>
      <c r="N105" s="99"/>
      <c r="O105" s="99"/>
      <c r="P105" s="99"/>
      <c r="Q105" s="99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</row>
    <row r="106" spans="1:31" ht="18.75" customHeight="1">
      <c r="A106" s="3"/>
      <c r="B106" s="14"/>
      <c r="C106" s="98"/>
      <c r="D106" s="98"/>
      <c r="E106" s="14"/>
      <c r="F106" s="99"/>
      <c r="G106" s="99"/>
      <c r="H106" s="99"/>
      <c r="I106" s="99"/>
      <c r="J106" s="99"/>
      <c r="K106" s="99"/>
      <c r="L106" s="99"/>
      <c r="M106" s="99"/>
      <c r="N106" s="99"/>
      <c r="O106" s="99"/>
      <c r="P106" s="99"/>
      <c r="Q106" s="99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</row>
    <row r="107" spans="1:31" ht="18.75" customHeight="1">
      <c r="A107" s="3"/>
      <c r="B107" s="14"/>
      <c r="C107" s="98"/>
      <c r="D107" s="98"/>
      <c r="E107" s="14"/>
      <c r="F107" s="99"/>
      <c r="G107" s="99"/>
      <c r="H107" s="99"/>
      <c r="I107" s="99"/>
      <c r="J107" s="99"/>
      <c r="K107" s="99"/>
      <c r="L107" s="99"/>
      <c r="M107" s="99"/>
      <c r="N107" s="99"/>
      <c r="O107" s="99"/>
      <c r="P107" s="99"/>
      <c r="Q107" s="99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</row>
    <row r="108" spans="1:31" ht="18.75" customHeight="1">
      <c r="A108" s="3"/>
      <c r="B108" s="14"/>
      <c r="C108" s="98"/>
      <c r="D108" s="98"/>
      <c r="E108" s="14"/>
      <c r="F108" s="99"/>
      <c r="G108" s="99"/>
      <c r="H108" s="99"/>
      <c r="I108" s="99"/>
      <c r="J108" s="99"/>
      <c r="K108" s="99"/>
      <c r="L108" s="99"/>
      <c r="M108" s="99"/>
      <c r="N108" s="99"/>
      <c r="O108" s="99"/>
      <c r="P108" s="99"/>
      <c r="Q108" s="99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</row>
    <row r="109" spans="1:31" ht="18.75" customHeight="1">
      <c r="A109" s="3"/>
      <c r="B109" s="14"/>
      <c r="C109" s="98"/>
      <c r="D109" s="98"/>
      <c r="E109" s="14"/>
      <c r="F109" s="99"/>
      <c r="G109" s="99"/>
      <c r="H109" s="99"/>
      <c r="I109" s="99"/>
      <c r="J109" s="99"/>
      <c r="K109" s="99"/>
      <c r="L109" s="99"/>
      <c r="M109" s="99"/>
      <c r="N109" s="99"/>
      <c r="O109" s="99"/>
      <c r="P109" s="99"/>
      <c r="Q109" s="99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</row>
    <row r="110" spans="1:31" ht="18.75" customHeight="1">
      <c r="A110" s="3"/>
      <c r="B110" s="14"/>
      <c r="C110" s="98"/>
      <c r="D110" s="98"/>
      <c r="E110" s="14"/>
      <c r="F110" s="99"/>
      <c r="G110" s="99"/>
      <c r="H110" s="99"/>
      <c r="I110" s="99"/>
      <c r="J110" s="99"/>
      <c r="K110" s="99"/>
      <c r="L110" s="99"/>
      <c r="M110" s="99"/>
      <c r="N110" s="99"/>
      <c r="O110" s="99"/>
      <c r="P110" s="99"/>
      <c r="Q110" s="99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</row>
    <row r="111" spans="1:31" ht="18.75" customHeight="1">
      <c r="A111" s="3"/>
      <c r="B111" s="14"/>
      <c r="C111" s="98"/>
      <c r="D111" s="98"/>
      <c r="E111" s="14"/>
      <c r="F111" s="99"/>
      <c r="G111" s="99"/>
      <c r="H111" s="99"/>
      <c r="I111" s="99"/>
      <c r="J111" s="99"/>
      <c r="K111" s="99"/>
      <c r="L111" s="99"/>
      <c r="M111" s="99"/>
      <c r="N111" s="99"/>
      <c r="O111" s="99"/>
      <c r="P111" s="99"/>
      <c r="Q111" s="99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</row>
    <row r="112" spans="1:31" ht="18.75" customHeight="1">
      <c r="A112" s="3"/>
      <c r="B112" s="14"/>
      <c r="C112" s="98"/>
      <c r="D112" s="98"/>
      <c r="E112" s="14"/>
      <c r="F112" s="99"/>
      <c r="G112" s="99"/>
      <c r="H112" s="99"/>
      <c r="I112" s="99"/>
      <c r="J112" s="99"/>
      <c r="K112" s="99"/>
      <c r="L112" s="99"/>
      <c r="M112" s="99"/>
      <c r="N112" s="99"/>
      <c r="O112" s="99"/>
      <c r="P112" s="99"/>
      <c r="Q112" s="99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</row>
    <row r="113" spans="1:31" ht="18.75" customHeight="1">
      <c r="A113" s="3"/>
      <c r="B113" s="14"/>
      <c r="C113" s="98"/>
      <c r="D113" s="98"/>
      <c r="E113" s="14"/>
      <c r="F113" s="99"/>
      <c r="G113" s="99"/>
      <c r="H113" s="99"/>
      <c r="I113" s="99"/>
      <c r="J113" s="99"/>
      <c r="K113" s="99"/>
      <c r="L113" s="99"/>
      <c r="M113" s="99"/>
      <c r="N113" s="99"/>
      <c r="O113" s="99"/>
      <c r="P113" s="99"/>
      <c r="Q113" s="99"/>
      <c r="R113" s="3"/>
      <c r="S113" s="3"/>
      <c r="T113" s="3"/>
      <c r="U113" s="3"/>
      <c r="V113" s="3"/>
      <c r="W113" s="100"/>
      <c r="X113" s="3"/>
      <c r="Y113" s="3"/>
      <c r="Z113" s="3"/>
      <c r="AA113" s="3"/>
      <c r="AB113" s="3"/>
      <c r="AC113" s="3"/>
      <c r="AD113" s="3"/>
      <c r="AE113" s="3"/>
    </row>
    <row r="114" spans="1:31" ht="18.75" customHeight="1">
      <c r="A114" s="3"/>
      <c r="B114" s="14"/>
      <c r="C114" s="98"/>
      <c r="D114" s="98"/>
      <c r="E114" s="14"/>
      <c r="F114" s="99"/>
      <c r="G114" s="99"/>
      <c r="H114" s="99"/>
      <c r="I114" s="99"/>
      <c r="J114" s="99"/>
      <c r="K114" s="99"/>
      <c r="L114" s="99"/>
      <c r="M114" s="99"/>
      <c r="N114" s="99"/>
      <c r="O114" s="99"/>
      <c r="P114" s="99"/>
      <c r="Q114" s="99"/>
      <c r="R114" s="3"/>
      <c r="S114" s="3"/>
      <c r="T114" s="3"/>
      <c r="U114" s="3"/>
      <c r="V114" s="3"/>
      <c r="W114" s="100"/>
      <c r="X114" s="3"/>
      <c r="Y114" s="3"/>
      <c r="Z114" s="3"/>
      <c r="AA114" s="451"/>
      <c r="AB114" s="102"/>
      <c r="AC114" s="56"/>
      <c r="AD114" s="56"/>
      <c r="AE114" s="3"/>
    </row>
    <row r="115" spans="1:31" ht="18.75" customHeight="1">
      <c r="A115" s="3"/>
      <c r="B115" s="14"/>
      <c r="C115" s="98"/>
      <c r="D115" s="98"/>
      <c r="E115" s="14"/>
      <c r="F115" s="99"/>
      <c r="G115" s="99"/>
      <c r="H115" s="99"/>
      <c r="I115" s="99"/>
      <c r="J115" s="99"/>
      <c r="K115" s="99"/>
      <c r="L115" s="99"/>
      <c r="M115" s="99"/>
      <c r="N115" s="99"/>
      <c r="O115" s="99"/>
      <c r="P115" s="99"/>
      <c r="Q115" s="99"/>
      <c r="R115" s="3"/>
      <c r="S115" s="101"/>
      <c r="T115" s="103"/>
      <c r="U115" s="3"/>
      <c r="V115" s="3"/>
      <c r="W115" s="104"/>
      <c r="X115" s="3"/>
      <c r="Y115" s="3"/>
      <c r="Z115" s="3"/>
      <c r="AA115" s="451"/>
      <c r="AB115" s="56"/>
      <c r="AC115" s="56"/>
      <c r="AD115" s="56"/>
      <c r="AE115" s="3"/>
    </row>
    <row r="116" spans="1:31" ht="18.75" customHeight="1">
      <c r="A116" s="3"/>
      <c r="B116" s="14"/>
      <c r="C116" s="98"/>
      <c r="D116" s="98"/>
      <c r="E116" s="14"/>
      <c r="F116" s="99"/>
      <c r="G116" s="99"/>
      <c r="H116" s="99"/>
      <c r="I116" s="99"/>
      <c r="J116" s="99"/>
      <c r="K116" s="99"/>
      <c r="L116" s="99"/>
      <c r="M116" s="99"/>
      <c r="N116" s="99"/>
      <c r="O116" s="99"/>
      <c r="P116" s="99"/>
      <c r="Q116" s="99"/>
      <c r="R116" s="3"/>
      <c r="S116" s="3"/>
      <c r="T116" s="3"/>
      <c r="U116" s="3"/>
      <c r="V116" s="3"/>
      <c r="W116" s="3"/>
      <c r="X116" s="3"/>
      <c r="Y116" s="3"/>
      <c r="Z116" s="3"/>
      <c r="AA116" s="451"/>
      <c r="AB116" s="3"/>
      <c r="AC116" s="3"/>
      <c r="AD116" s="3"/>
      <c r="AE116" s="3"/>
    </row>
    <row r="117" spans="1:31" ht="18.75" customHeight="1">
      <c r="B117" s="14"/>
      <c r="C117" s="98"/>
      <c r="D117" s="98"/>
      <c r="E117" s="14"/>
      <c r="F117" s="99"/>
      <c r="G117" s="99"/>
      <c r="H117" s="99"/>
      <c r="I117" s="99"/>
      <c r="J117" s="99"/>
      <c r="K117" s="99"/>
      <c r="L117" s="99"/>
      <c r="M117" s="99"/>
      <c r="N117" s="99"/>
      <c r="O117" s="99"/>
      <c r="P117" s="99"/>
      <c r="Q117" s="99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</row>
    <row r="118" spans="1:31" ht="18.75" customHeight="1">
      <c r="B118" s="14"/>
      <c r="C118" s="98"/>
      <c r="D118" s="98"/>
      <c r="E118" s="14"/>
      <c r="F118" s="99"/>
      <c r="G118" s="99"/>
      <c r="H118" s="99"/>
      <c r="I118" s="99"/>
      <c r="J118" s="99"/>
      <c r="K118" s="99"/>
      <c r="L118" s="99"/>
      <c r="M118" s="99"/>
      <c r="N118" s="99"/>
      <c r="O118" s="99"/>
      <c r="P118" s="99"/>
      <c r="Q118" s="99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</row>
    <row r="119" spans="1:31" ht="18.75" customHeight="1">
      <c r="B119" s="14"/>
      <c r="C119" s="98"/>
      <c r="D119" s="98"/>
      <c r="E119" s="14"/>
      <c r="F119" s="99"/>
      <c r="G119" s="99"/>
      <c r="H119" s="99"/>
      <c r="I119" s="99"/>
      <c r="J119" s="99"/>
      <c r="K119" s="99"/>
      <c r="L119" s="99"/>
      <c r="M119" s="99"/>
      <c r="N119" s="99"/>
      <c r="O119" s="99"/>
      <c r="P119" s="99"/>
      <c r="Q119" s="99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</row>
    <row r="120" spans="1:31" ht="18.75" customHeight="1">
      <c r="B120" s="14"/>
      <c r="C120" s="98"/>
      <c r="D120" s="98"/>
      <c r="E120" s="14"/>
      <c r="F120" s="99"/>
      <c r="G120" s="99"/>
      <c r="H120" s="99"/>
      <c r="I120" s="99"/>
      <c r="J120" s="99"/>
      <c r="K120" s="99"/>
      <c r="L120" s="99"/>
      <c r="M120" s="99"/>
      <c r="N120" s="99"/>
      <c r="O120" s="99"/>
      <c r="P120" s="99"/>
      <c r="Q120" s="99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</row>
    <row r="121" spans="1:31" ht="18.75" customHeight="1">
      <c r="B121" s="14"/>
      <c r="C121" s="98"/>
      <c r="D121" s="98"/>
      <c r="E121" s="14"/>
      <c r="F121" s="99"/>
      <c r="G121" s="99"/>
      <c r="H121" s="99"/>
      <c r="I121" s="99"/>
      <c r="J121" s="99"/>
      <c r="K121" s="99"/>
      <c r="L121" s="99"/>
      <c r="M121" s="99"/>
      <c r="N121" s="99"/>
      <c r="O121" s="99"/>
      <c r="P121" s="99"/>
      <c r="Q121" s="99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</row>
    <row r="122" spans="1:31" ht="18.75" customHeight="1">
      <c r="B122" s="14"/>
      <c r="C122" s="98"/>
      <c r="D122" s="98"/>
      <c r="E122" s="14"/>
      <c r="F122" s="99"/>
      <c r="G122" s="99"/>
      <c r="H122" s="99"/>
      <c r="I122" s="99"/>
      <c r="J122" s="99"/>
      <c r="K122" s="99"/>
      <c r="L122" s="99"/>
      <c r="M122" s="99"/>
      <c r="N122" s="99"/>
      <c r="O122" s="99"/>
      <c r="P122" s="99"/>
      <c r="Q122" s="99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</row>
    <row r="123" spans="1:31" ht="18.75" customHeight="1">
      <c r="B123" s="14"/>
      <c r="C123" s="98"/>
      <c r="D123" s="98"/>
      <c r="E123" s="14"/>
      <c r="F123" s="99"/>
      <c r="G123" s="99"/>
      <c r="H123" s="99"/>
      <c r="I123" s="99"/>
      <c r="J123" s="99"/>
      <c r="K123" s="99"/>
      <c r="L123" s="99"/>
      <c r="M123" s="99"/>
      <c r="N123" s="99"/>
      <c r="O123" s="99"/>
      <c r="P123" s="99"/>
      <c r="Q123" s="99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</row>
    <row r="124" spans="1:31" ht="18.75" customHeight="1">
      <c r="B124" s="14"/>
      <c r="C124" s="98"/>
      <c r="D124" s="98"/>
      <c r="E124" s="14"/>
      <c r="F124" s="99"/>
      <c r="G124" s="99"/>
      <c r="H124" s="99"/>
      <c r="I124" s="99"/>
      <c r="J124" s="99"/>
      <c r="K124" s="99"/>
      <c r="L124" s="99"/>
      <c r="M124" s="99"/>
      <c r="N124" s="99"/>
      <c r="O124" s="99"/>
      <c r="P124" s="99"/>
      <c r="Q124" s="99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</row>
    <row r="125" spans="1:31" ht="18.75" customHeight="1">
      <c r="B125" s="14"/>
      <c r="C125" s="98"/>
      <c r="D125" s="98"/>
      <c r="E125" s="14"/>
      <c r="F125" s="99"/>
      <c r="G125" s="99"/>
      <c r="H125" s="99"/>
      <c r="I125" s="99"/>
      <c r="J125" s="99"/>
      <c r="K125" s="99"/>
      <c r="L125" s="99"/>
      <c r="M125" s="99"/>
      <c r="N125" s="99"/>
      <c r="O125" s="99"/>
      <c r="P125" s="99"/>
      <c r="Q125" s="99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</row>
    <row r="126" spans="1:31" ht="18.75" customHeight="1">
      <c r="B126" s="14"/>
      <c r="C126" s="98"/>
      <c r="D126" s="98"/>
      <c r="E126" s="14"/>
      <c r="F126" s="99"/>
      <c r="G126" s="99"/>
      <c r="H126" s="99"/>
      <c r="I126" s="99"/>
      <c r="J126" s="99"/>
      <c r="K126" s="99"/>
      <c r="L126" s="99"/>
      <c r="M126" s="99"/>
      <c r="N126" s="99"/>
      <c r="O126" s="99"/>
      <c r="P126" s="99"/>
      <c r="Q126" s="99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</row>
    <row r="127" spans="1:31" ht="18.75" customHeight="1">
      <c r="B127" s="14"/>
      <c r="C127" s="98"/>
      <c r="D127" s="98"/>
      <c r="E127" s="14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</row>
    <row r="128" spans="1:31" ht="18.75" customHeight="1">
      <c r="B128" s="14"/>
      <c r="C128" s="98"/>
      <c r="D128" s="98"/>
      <c r="E128" s="14"/>
      <c r="F128" s="99"/>
      <c r="G128" s="99"/>
      <c r="H128" s="99"/>
      <c r="I128" s="99"/>
      <c r="J128" s="99"/>
      <c r="K128" s="99"/>
      <c r="L128" s="99"/>
      <c r="M128" s="99"/>
      <c r="N128" s="99"/>
      <c r="O128" s="99"/>
      <c r="P128" s="99"/>
      <c r="Q128" s="99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</row>
    <row r="129" spans="2:31" ht="18.75" customHeight="1">
      <c r="B129" s="14"/>
      <c r="C129" s="98"/>
      <c r="D129" s="98"/>
      <c r="E129" s="14"/>
      <c r="F129" s="99"/>
      <c r="G129" s="99"/>
      <c r="H129" s="99"/>
      <c r="I129" s="99"/>
      <c r="J129" s="99"/>
      <c r="K129" s="99"/>
      <c r="L129" s="99"/>
      <c r="M129" s="99"/>
      <c r="N129" s="99"/>
      <c r="O129" s="99"/>
      <c r="P129" s="99"/>
      <c r="Q129" s="99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</row>
    <row r="130" spans="2:31" ht="18.75" customHeight="1">
      <c r="B130" s="14"/>
      <c r="C130" s="98"/>
      <c r="D130" s="98"/>
      <c r="E130" s="14"/>
      <c r="F130" s="99"/>
      <c r="G130" s="99"/>
      <c r="H130" s="99"/>
      <c r="I130" s="99"/>
      <c r="J130" s="99"/>
      <c r="K130" s="99"/>
      <c r="L130" s="99"/>
      <c r="M130" s="99"/>
      <c r="N130" s="99"/>
      <c r="O130" s="99"/>
      <c r="P130" s="99"/>
      <c r="Q130" s="99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</row>
    <row r="131" spans="2:31" ht="18.75" customHeight="1">
      <c r="B131" s="14"/>
      <c r="C131" s="98"/>
      <c r="D131" s="98"/>
      <c r="E131" s="14"/>
      <c r="F131" s="99"/>
      <c r="G131" s="99"/>
      <c r="H131" s="99"/>
      <c r="I131" s="99"/>
      <c r="J131" s="99"/>
      <c r="K131" s="99"/>
      <c r="L131" s="99"/>
      <c r="M131" s="99"/>
      <c r="N131" s="99"/>
      <c r="O131" s="99"/>
      <c r="P131" s="99"/>
      <c r="Q131" s="99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</row>
    <row r="132" spans="2:31" ht="18.75" customHeight="1">
      <c r="B132" s="14"/>
      <c r="C132" s="98"/>
      <c r="D132" s="98"/>
      <c r="E132" s="14"/>
      <c r="F132" s="99"/>
      <c r="G132" s="99"/>
      <c r="H132" s="99"/>
      <c r="I132" s="99"/>
      <c r="J132" s="99"/>
      <c r="K132" s="99"/>
      <c r="L132" s="99"/>
      <c r="M132" s="99"/>
      <c r="N132" s="99"/>
      <c r="O132" s="99"/>
      <c r="P132" s="99"/>
      <c r="Q132" s="99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</row>
    <row r="133" spans="2:31" ht="18.75" customHeight="1">
      <c r="B133" s="14"/>
      <c r="C133" s="98"/>
      <c r="D133" s="98"/>
      <c r="E133" s="14"/>
      <c r="F133" s="99"/>
      <c r="G133" s="99"/>
      <c r="H133" s="99"/>
      <c r="I133" s="99"/>
      <c r="J133" s="99"/>
      <c r="K133" s="99"/>
      <c r="L133" s="99"/>
      <c r="M133" s="99"/>
      <c r="N133" s="99"/>
      <c r="O133" s="99"/>
      <c r="P133" s="99"/>
      <c r="Q133" s="99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</row>
    <row r="134" spans="2:31" ht="18.75" customHeight="1">
      <c r="B134" s="14"/>
      <c r="C134" s="98"/>
      <c r="D134" s="98"/>
      <c r="E134" s="14"/>
      <c r="F134" s="99"/>
      <c r="G134" s="99"/>
      <c r="H134" s="99"/>
      <c r="I134" s="99"/>
      <c r="J134" s="99"/>
      <c r="K134" s="99"/>
      <c r="L134" s="99"/>
      <c r="M134" s="99"/>
      <c r="N134" s="99"/>
      <c r="O134" s="99"/>
      <c r="P134" s="99"/>
      <c r="Q134" s="99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</row>
    <row r="135" spans="2:31" ht="18.75" customHeight="1">
      <c r="B135" s="14"/>
      <c r="C135" s="98"/>
      <c r="D135" s="98"/>
      <c r="E135" s="14"/>
      <c r="F135" s="99"/>
      <c r="G135" s="99"/>
      <c r="H135" s="99"/>
      <c r="I135" s="99"/>
      <c r="J135" s="99"/>
      <c r="K135" s="99"/>
      <c r="L135" s="99"/>
      <c r="M135" s="99"/>
      <c r="N135" s="99"/>
      <c r="O135" s="99"/>
      <c r="P135" s="99"/>
      <c r="Q135" s="99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</row>
    <row r="136" spans="2:31" ht="18.75" customHeight="1">
      <c r="B136" s="14"/>
      <c r="C136" s="98"/>
      <c r="D136" s="98"/>
      <c r="E136" s="14"/>
      <c r="F136" s="99"/>
      <c r="G136" s="99"/>
      <c r="H136" s="99"/>
      <c r="I136" s="99"/>
      <c r="J136" s="99"/>
      <c r="K136" s="99"/>
      <c r="L136" s="99"/>
      <c r="M136" s="99"/>
      <c r="N136" s="99"/>
      <c r="O136" s="99"/>
      <c r="P136" s="99"/>
      <c r="Q136" s="99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</row>
    <row r="137" spans="2:31" ht="18.75" customHeight="1">
      <c r="B137" s="14"/>
      <c r="C137" s="98"/>
      <c r="D137" s="98"/>
      <c r="E137" s="14"/>
      <c r="F137" s="99"/>
      <c r="G137" s="99"/>
      <c r="H137" s="99"/>
      <c r="I137" s="99"/>
      <c r="J137" s="99"/>
      <c r="K137" s="99"/>
      <c r="L137" s="99"/>
      <c r="M137" s="99"/>
      <c r="N137" s="99"/>
      <c r="O137" s="99"/>
      <c r="P137" s="99"/>
      <c r="Q137" s="99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</row>
    <row r="138" spans="2:31" ht="18.75" customHeight="1">
      <c r="B138" s="14"/>
      <c r="C138" s="98"/>
      <c r="D138" s="98"/>
      <c r="E138" s="14"/>
      <c r="F138" s="99"/>
      <c r="G138" s="99"/>
      <c r="H138" s="99"/>
      <c r="I138" s="99"/>
      <c r="J138" s="99"/>
      <c r="K138" s="99"/>
      <c r="L138" s="99"/>
      <c r="M138" s="99"/>
      <c r="N138" s="99"/>
      <c r="O138" s="99"/>
      <c r="P138" s="99"/>
      <c r="Q138" s="99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</row>
    <row r="139" spans="2:31" ht="18.75" customHeight="1">
      <c r="B139" s="14"/>
      <c r="C139" s="98"/>
      <c r="D139" s="98"/>
      <c r="E139" s="14"/>
      <c r="F139" s="99"/>
      <c r="G139" s="99"/>
      <c r="H139" s="99"/>
      <c r="I139" s="99"/>
      <c r="J139" s="99"/>
      <c r="K139" s="99"/>
      <c r="L139" s="99"/>
      <c r="M139" s="99"/>
      <c r="N139" s="99"/>
      <c r="O139" s="99"/>
      <c r="P139" s="99"/>
      <c r="Q139" s="99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</row>
    <row r="140" spans="2:31" ht="18.75" customHeight="1">
      <c r="B140" s="14"/>
      <c r="C140" s="98"/>
      <c r="D140" s="98"/>
      <c r="E140" s="14"/>
      <c r="F140" s="99"/>
      <c r="G140" s="99"/>
      <c r="H140" s="99"/>
      <c r="I140" s="99"/>
      <c r="J140" s="99"/>
      <c r="K140" s="99"/>
      <c r="L140" s="99"/>
      <c r="M140" s="99"/>
      <c r="N140" s="99"/>
      <c r="O140" s="99"/>
      <c r="P140" s="99"/>
      <c r="Q140" s="99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</row>
    <row r="141" spans="2:31" ht="18.75" customHeight="1">
      <c r="B141" s="14"/>
      <c r="C141" s="98"/>
      <c r="D141" s="98"/>
      <c r="E141" s="14"/>
      <c r="F141" s="99"/>
      <c r="G141" s="99"/>
      <c r="H141" s="99"/>
      <c r="I141" s="99"/>
      <c r="J141" s="99"/>
      <c r="K141" s="99"/>
      <c r="L141" s="99"/>
      <c r="M141" s="99"/>
      <c r="N141" s="99"/>
      <c r="O141" s="99"/>
      <c r="P141" s="99"/>
      <c r="Q141" s="99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</row>
    <row r="142" spans="2:31" ht="18.75" customHeight="1">
      <c r="B142" s="14"/>
      <c r="C142" s="98"/>
      <c r="D142" s="98"/>
      <c r="E142" s="14"/>
      <c r="F142" s="99"/>
      <c r="G142" s="99"/>
      <c r="H142" s="99"/>
      <c r="I142" s="99"/>
      <c r="J142" s="99"/>
      <c r="K142" s="99"/>
      <c r="L142" s="99"/>
      <c r="M142" s="99"/>
      <c r="N142" s="99"/>
      <c r="O142" s="99"/>
      <c r="P142" s="99"/>
      <c r="Q142" s="99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</row>
    <row r="143" spans="2:31" ht="18.75" customHeight="1">
      <c r="B143" s="14"/>
      <c r="C143" s="98"/>
      <c r="D143" s="98"/>
      <c r="E143" s="14"/>
      <c r="F143" s="99"/>
      <c r="G143" s="99"/>
      <c r="H143" s="99"/>
      <c r="I143" s="99"/>
      <c r="J143" s="99"/>
      <c r="K143" s="99"/>
      <c r="L143" s="99"/>
      <c r="M143" s="99"/>
      <c r="N143" s="99"/>
      <c r="O143" s="99"/>
      <c r="P143" s="99"/>
      <c r="Q143" s="99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</row>
    <row r="144" spans="2:31" ht="18.75" customHeight="1">
      <c r="B144" s="14"/>
      <c r="C144" s="98"/>
      <c r="D144" s="98"/>
      <c r="E144" s="14"/>
      <c r="F144" s="99"/>
      <c r="G144" s="99"/>
      <c r="H144" s="99"/>
      <c r="I144" s="99"/>
      <c r="J144" s="99"/>
      <c r="K144" s="99"/>
      <c r="L144" s="99"/>
      <c r="M144" s="99"/>
      <c r="N144" s="99"/>
      <c r="O144" s="99"/>
      <c r="P144" s="99"/>
      <c r="Q144" s="99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</row>
    <row r="145" spans="2:31" ht="18.75" customHeight="1">
      <c r="B145" s="14"/>
      <c r="C145" s="98"/>
      <c r="D145" s="98"/>
      <c r="E145" s="14"/>
      <c r="F145" s="99"/>
      <c r="G145" s="99"/>
      <c r="H145" s="99"/>
      <c r="I145" s="99"/>
      <c r="J145" s="99"/>
      <c r="K145" s="99"/>
      <c r="L145" s="99"/>
      <c r="M145" s="99"/>
      <c r="N145" s="99"/>
      <c r="O145" s="99"/>
      <c r="P145" s="99"/>
      <c r="Q145" s="99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</row>
    <row r="146" spans="2:31" ht="18.75" customHeight="1">
      <c r="B146" s="14"/>
      <c r="C146" s="98"/>
      <c r="D146" s="98"/>
      <c r="E146" s="14"/>
      <c r="F146" s="99"/>
      <c r="G146" s="99"/>
      <c r="H146" s="99"/>
      <c r="I146" s="99"/>
      <c r="J146" s="99"/>
      <c r="K146" s="99"/>
      <c r="L146" s="99"/>
      <c r="M146" s="99"/>
      <c r="N146" s="99"/>
      <c r="O146" s="99"/>
      <c r="P146" s="99"/>
      <c r="Q146" s="99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</row>
    <row r="147" spans="2:31" ht="18.75" customHeight="1">
      <c r="B147" s="14"/>
      <c r="C147" s="98"/>
      <c r="D147" s="98"/>
      <c r="E147" s="14"/>
      <c r="F147" s="99"/>
      <c r="G147" s="99"/>
      <c r="H147" s="99"/>
      <c r="I147" s="99"/>
      <c r="J147" s="99"/>
      <c r="K147" s="99"/>
      <c r="L147" s="99"/>
      <c r="M147" s="99"/>
      <c r="N147" s="99"/>
      <c r="O147" s="99"/>
      <c r="P147" s="99"/>
      <c r="Q147" s="99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</row>
    <row r="148" spans="2:31" ht="18.75" customHeight="1">
      <c r="B148" s="14"/>
      <c r="C148" s="98"/>
      <c r="D148" s="98"/>
      <c r="E148" s="14"/>
      <c r="F148" s="99"/>
      <c r="G148" s="99"/>
      <c r="H148" s="99"/>
      <c r="I148" s="99"/>
      <c r="J148" s="99"/>
      <c r="K148" s="99"/>
      <c r="L148" s="99"/>
      <c r="M148" s="99"/>
      <c r="N148" s="99"/>
      <c r="O148" s="99"/>
      <c r="P148" s="99"/>
      <c r="Q148" s="99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</row>
    <row r="149" spans="2:31" ht="18.75" customHeight="1">
      <c r="B149" s="14"/>
      <c r="C149" s="98"/>
      <c r="D149" s="98"/>
      <c r="E149" s="14"/>
      <c r="F149" s="99"/>
      <c r="G149" s="99"/>
      <c r="H149" s="99"/>
      <c r="I149" s="99"/>
      <c r="J149" s="99"/>
      <c r="K149" s="99"/>
      <c r="L149" s="99"/>
      <c r="M149" s="99"/>
      <c r="N149" s="99"/>
      <c r="O149" s="99"/>
      <c r="P149" s="99"/>
      <c r="Q149" s="99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</row>
    <row r="150" spans="2:31" ht="18.75" customHeight="1">
      <c r="B150" s="14"/>
      <c r="C150" s="98"/>
      <c r="D150" s="98"/>
      <c r="E150" s="14"/>
      <c r="F150" s="99"/>
      <c r="G150" s="99"/>
      <c r="H150" s="99"/>
      <c r="I150" s="99"/>
      <c r="J150" s="99"/>
      <c r="K150" s="99"/>
      <c r="L150" s="99"/>
      <c r="M150" s="99"/>
      <c r="N150" s="99"/>
      <c r="O150" s="99"/>
      <c r="P150" s="99"/>
      <c r="Q150" s="99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</row>
    <row r="151" spans="2:31" ht="18.75" customHeight="1">
      <c r="B151" s="14"/>
      <c r="C151" s="98"/>
      <c r="D151" s="98"/>
      <c r="E151" s="14"/>
      <c r="F151" s="99"/>
      <c r="G151" s="99"/>
      <c r="H151" s="99"/>
      <c r="I151" s="99"/>
      <c r="J151" s="99"/>
      <c r="K151" s="99"/>
      <c r="L151" s="99"/>
      <c r="M151" s="99"/>
      <c r="N151" s="99"/>
      <c r="O151" s="99"/>
      <c r="P151" s="99"/>
      <c r="Q151" s="99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</row>
    <row r="152" spans="2:31" ht="18.75" customHeight="1">
      <c r="B152" s="14"/>
      <c r="C152" s="98"/>
      <c r="D152" s="98"/>
      <c r="E152" s="14"/>
      <c r="F152" s="99"/>
      <c r="G152" s="99"/>
      <c r="H152" s="99"/>
      <c r="I152" s="99"/>
      <c r="J152" s="99"/>
      <c r="K152" s="99"/>
      <c r="L152" s="99"/>
      <c r="M152" s="99"/>
      <c r="N152" s="99"/>
      <c r="O152" s="99"/>
      <c r="P152" s="99"/>
      <c r="Q152" s="99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</row>
    <row r="153" spans="2:31" ht="18.75" customHeight="1">
      <c r="B153" s="14"/>
      <c r="C153" s="98"/>
      <c r="D153" s="98"/>
      <c r="E153" s="14"/>
      <c r="F153" s="99"/>
      <c r="G153" s="99"/>
      <c r="H153" s="99"/>
      <c r="I153" s="99"/>
      <c r="J153" s="99"/>
      <c r="K153" s="99"/>
      <c r="L153" s="99"/>
      <c r="M153" s="99"/>
      <c r="N153" s="99"/>
      <c r="O153" s="99"/>
      <c r="P153" s="99"/>
      <c r="Q153" s="99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</row>
    <row r="154" spans="2:31" ht="18.75" customHeight="1">
      <c r="B154" s="14"/>
      <c r="C154" s="98"/>
      <c r="D154" s="98"/>
      <c r="E154" s="14"/>
      <c r="F154" s="99"/>
      <c r="G154" s="99"/>
      <c r="H154" s="99"/>
      <c r="I154" s="99"/>
      <c r="J154" s="99"/>
      <c r="K154" s="99"/>
      <c r="L154" s="99"/>
      <c r="M154" s="99"/>
      <c r="N154" s="99"/>
      <c r="O154" s="99"/>
      <c r="P154" s="99"/>
      <c r="Q154" s="99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</row>
    <row r="155" spans="2:31" ht="18.75" customHeight="1">
      <c r="B155" s="14"/>
      <c r="C155" s="98"/>
      <c r="D155" s="98"/>
      <c r="E155" s="14"/>
      <c r="F155" s="99"/>
      <c r="G155" s="99"/>
      <c r="H155" s="99"/>
      <c r="I155" s="99"/>
      <c r="J155" s="99"/>
      <c r="K155" s="99"/>
      <c r="L155" s="99"/>
      <c r="M155" s="99"/>
      <c r="N155" s="99"/>
      <c r="O155" s="99"/>
      <c r="P155" s="99"/>
      <c r="Q155" s="99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</row>
    <row r="156" spans="2:31" ht="18.75" customHeight="1">
      <c r="B156" s="14"/>
      <c r="C156" s="98"/>
      <c r="D156" s="98"/>
      <c r="E156" s="14"/>
      <c r="F156" s="99"/>
      <c r="G156" s="99"/>
      <c r="H156" s="99"/>
      <c r="I156" s="99"/>
      <c r="J156" s="99"/>
      <c r="K156" s="99"/>
      <c r="L156" s="99"/>
      <c r="M156" s="99"/>
      <c r="N156" s="99"/>
      <c r="O156" s="99"/>
      <c r="P156" s="99"/>
      <c r="Q156" s="99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</row>
    <row r="157" spans="2:31" ht="18.75" customHeight="1">
      <c r="B157" s="14"/>
      <c r="C157" s="98"/>
      <c r="D157" s="98"/>
      <c r="E157" s="14"/>
      <c r="F157" s="99"/>
      <c r="G157" s="99"/>
      <c r="H157" s="99"/>
      <c r="I157" s="99"/>
      <c r="J157" s="99"/>
      <c r="K157" s="99"/>
      <c r="L157" s="99"/>
      <c r="M157" s="99"/>
      <c r="N157" s="99"/>
      <c r="O157" s="99"/>
      <c r="P157" s="99"/>
      <c r="Q157" s="99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</row>
    <row r="158" spans="2:31" ht="18.75" customHeight="1">
      <c r="B158" s="14"/>
      <c r="C158" s="98"/>
      <c r="D158" s="98"/>
      <c r="E158" s="14"/>
      <c r="F158" s="99"/>
      <c r="G158" s="99"/>
      <c r="H158" s="99"/>
      <c r="I158" s="99"/>
      <c r="J158" s="99"/>
      <c r="K158" s="99"/>
      <c r="L158" s="99"/>
      <c r="M158" s="99"/>
      <c r="N158" s="99"/>
      <c r="O158" s="99"/>
      <c r="P158" s="99"/>
      <c r="Q158" s="99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</row>
    <row r="159" spans="2:31" ht="18.75" customHeight="1">
      <c r="B159" s="14"/>
      <c r="C159" s="98"/>
      <c r="D159" s="98"/>
      <c r="E159" s="14"/>
      <c r="F159" s="99"/>
      <c r="G159" s="99"/>
      <c r="H159" s="99"/>
      <c r="I159" s="99"/>
      <c r="J159" s="99"/>
      <c r="K159" s="99"/>
      <c r="L159" s="99"/>
      <c r="M159" s="99"/>
      <c r="N159" s="99"/>
      <c r="O159" s="99"/>
      <c r="P159" s="99"/>
      <c r="Q159" s="99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</row>
    <row r="160" spans="2:31" ht="18.75" customHeight="1">
      <c r="B160" s="14"/>
      <c r="C160" s="98"/>
      <c r="D160" s="98"/>
      <c r="E160" s="14"/>
      <c r="F160" s="99"/>
      <c r="G160" s="99"/>
      <c r="H160" s="99"/>
      <c r="I160" s="99"/>
      <c r="J160" s="99"/>
      <c r="K160" s="99"/>
      <c r="L160" s="99"/>
      <c r="M160" s="99"/>
      <c r="N160" s="99"/>
      <c r="O160" s="99"/>
      <c r="P160" s="99"/>
      <c r="Q160" s="99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</row>
    <row r="161" spans="2:31" ht="18.75" customHeight="1">
      <c r="B161" s="14"/>
      <c r="C161" s="98"/>
      <c r="D161" s="98"/>
      <c r="E161" s="14"/>
      <c r="F161" s="99"/>
      <c r="G161" s="99"/>
      <c r="H161" s="99"/>
      <c r="I161" s="99"/>
      <c r="J161" s="99"/>
      <c r="K161" s="99"/>
      <c r="L161" s="99"/>
      <c r="M161" s="99"/>
      <c r="N161" s="99"/>
      <c r="O161" s="99"/>
      <c r="P161" s="99"/>
      <c r="Q161" s="99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</row>
    <row r="162" spans="2:31" ht="18.75" customHeight="1">
      <c r="B162" s="14"/>
      <c r="C162" s="98"/>
      <c r="D162" s="98"/>
      <c r="E162" s="14"/>
      <c r="F162" s="99"/>
      <c r="G162" s="99"/>
      <c r="H162" s="99"/>
      <c r="I162" s="99"/>
      <c r="J162" s="99"/>
      <c r="K162" s="99"/>
      <c r="L162" s="99"/>
      <c r="M162" s="99"/>
      <c r="N162" s="99"/>
      <c r="O162" s="99"/>
      <c r="P162" s="99"/>
      <c r="Q162" s="99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</row>
    <row r="163" spans="2:31" ht="18.75" customHeight="1">
      <c r="B163" s="14"/>
      <c r="C163" s="98"/>
      <c r="D163" s="98"/>
      <c r="E163" s="14"/>
      <c r="F163" s="99"/>
      <c r="G163" s="99"/>
      <c r="H163" s="99"/>
      <c r="I163" s="99"/>
      <c r="J163" s="99"/>
      <c r="K163" s="99"/>
      <c r="L163" s="99"/>
      <c r="M163" s="99"/>
      <c r="N163" s="99"/>
      <c r="O163" s="99"/>
      <c r="P163" s="99"/>
      <c r="Q163" s="99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</row>
    <row r="164" spans="2:31" ht="18.75" customHeight="1">
      <c r="B164" s="14"/>
      <c r="C164" s="98"/>
      <c r="D164" s="98"/>
      <c r="E164" s="14"/>
      <c r="F164" s="99"/>
      <c r="G164" s="99"/>
      <c r="H164" s="99"/>
      <c r="I164" s="99"/>
      <c r="J164" s="99"/>
      <c r="K164" s="99"/>
      <c r="L164" s="99"/>
      <c r="M164" s="99"/>
      <c r="N164" s="99"/>
      <c r="O164" s="99"/>
      <c r="P164" s="99"/>
      <c r="Q164" s="99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</row>
    <row r="165" spans="2:31" ht="18.75" customHeight="1">
      <c r="B165" s="14"/>
      <c r="C165" s="98"/>
      <c r="D165" s="98"/>
      <c r="E165" s="14"/>
      <c r="F165" s="99"/>
      <c r="G165" s="99"/>
      <c r="H165" s="99"/>
      <c r="I165" s="99"/>
      <c r="J165" s="99"/>
      <c r="K165" s="99"/>
      <c r="L165" s="99"/>
      <c r="M165" s="99"/>
      <c r="N165" s="99"/>
      <c r="O165" s="99"/>
      <c r="P165" s="99"/>
      <c r="Q165" s="99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</row>
    <row r="166" spans="2:31" ht="18.75" customHeight="1">
      <c r="B166" s="14"/>
      <c r="C166" s="98"/>
      <c r="D166" s="98"/>
      <c r="E166" s="14"/>
      <c r="F166" s="99"/>
      <c r="G166" s="99"/>
      <c r="H166" s="99"/>
      <c r="I166" s="99"/>
      <c r="J166" s="99"/>
      <c r="K166" s="99"/>
      <c r="L166" s="99"/>
      <c r="M166" s="99"/>
      <c r="N166" s="99"/>
      <c r="O166" s="99"/>
      <c r="P166" s="99"/>
      <c r="Q166" s="99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</row>
    <row r="167" spans="2:31" ht="18.75" customHeight="1">
      <c r="B167" s="14"/>
      <c r="C167" s="98"/>
      <c r="D167" s="98"/>
      <c r="E167" s="14"/>
      <c r="F167" s="99"/>
      <c r="G167" s="99"/>
      <c r="H167" s="99"/>
      <c r="I167" s="99"/>
      <c r="J167" s="99"/>
      <c r="K167" s="99"/>
      <c r="L167" s="99"/>
      <c r="M167" s="99"/>
      <c r="N167" s="99"/>
      <c r="O167" s="99"/>
      <c r="P167" s="99"/>
      <c r="Q167" s="99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</row>
    <row r="168" spans="2:31" ht="18.75" customHeight="1">
      <c r="B168" s="14"/>
      <c r="C168" s="98"/>
      <c r="D168" s="98"/>
      <c r="E168" s="14"/>
      <c r="F168" s="99"/>
      <c r="G168" s="99"/>
      <c r="H168" s="99"/>
      <c r="I168" s="99"/>
      <c r="J168" s="99"/>
      <c r="K168" s="99"/>
      <c r="L168" s="99"/>
      <c r="M168" s="99"/>
      <c r="N168" s="99"/>
      <c r="O168" s="99"/>
      <c r="P168" s="99"/>
      <c r="Q168" s="99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</row>
    <row r="169" spans="2:31" ht="18.75" customHeight="1">
      <c r="B169" s="14"/>
      <c r="C169" s="98"/>
      <c r="D169" s="98"/>
      <c r="E169" s="14"/>
      <c r="F169" s="99"/>
      <c r="G169" s="99"/>
      <c r="H169" s="99"/>
      <c r="I169" s="99"/>
      <c r="J169" s="99"/>
      <c r="K169" s="99"/>
      <c r="L169" s="99"/>
      <c r="M169" s="99"/>
      <c r="N169" s="99"/>
      <c r="O169" s="99"/>
      <c r="P169" s="99"/>
      <c r="Q169" s="99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</row>
    <row r="170" spans="2:31" ht="18.75" customHeight="1">
      <c r="B170" s="14"/>
      <c r="C170" s="98"/>
      <c r="D170" s="98"/>
      <c r="E170" s="14"/>
      <c r="F170" s="99"/>
      <c r="G170" s="99"/>
      <c r="H170" s="99"/>
      <c r="I170" s="99"/>
      <c r="J170" s="99"/>
      <c r="K170" s="99"/>
      <c r="L170" s="99"/>
      <c r="M170" s="99"/>
      <c r="N170" s="99"/>
      <c r="O170" s="99"/>
      <c r="P170" s="99"/>
      <c r="Q170" s="99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</row>
    <row r="171" spans="2:31" ht="18.75" customHeight="1">
      <c r="B171" s="14"/>
      <c r="C171" s="98"/>
      <c r="D171" s="98"/>
      <c r="E171" s="14"/>
      <c r="F171" s="99"/>
      <c r="G171" s="99"/>
      <c r="H171" s="99"/>
      <c r="I171" s="99"/>
      <c r="J171" s="99"/>
      <c r="K171" s="99"/>
      <c r="L171" s="99"/>
      <c r="M171" s="99"/>
      <c r="N171" s="99"/>
      <c r="O171" s="99"/>
      <c r="P171" s="99"/>
      <c r="Q171" s="99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</row>
    <row r="172" spans="2:31" ht="18.75" customHeight="1">
      <c r="B172" s="14"/>
      <c r="C172" s="98"/>
      <c r="D172" s="98"/>
      <c r="E172" s="14"/>
      <c r="F172" s="99"/>
      <c r="G172" s="99"/>
      <c r="H172" s="99"/>
      <c r="I172" s="99"/>
      <c r="J172" s="99"/>
      <c r="K172" s="99"/>
      <c r="L172" s="99"/>
      <c r="M172" s="99"/>
      <c r="N172" s="99"/>
      <c r="O172" s="99"/>
      <c r="P172" s="99"/>
      <c r="Q172" s="99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</row>
    <row r="173" spans="2:31" ht="18.75" customHeight="1">
      <c r="B173" s="14"/>
      <c r="C173" s="98"/>
      <c r="D173" s="98"/>
      <c r="E173" s="14"/>
      <c r="F173" s="99"/>
      <c r="G173" s="99"/>
      <c r="H173" s="99"/>
      <c r="I173" s="99"/>
      <c r="J173" s="99"/>
      <c r="K173" s="99"/>
      <c r="L173" s="99"/>
      <c r="M173" s="99"/>
      <c r="N173" s="99"/>
      <c r="O173" s="99"/>
      <c r="P173" s="99"/>
      <c r="Q173" s="99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</row>
    <row r="174" spans="2:31" ht="18.75" customHeight="1">
      <c r="B174" s="14"/>
      <c r="C174" s="98"/>
      <c r="D174" s="98"/>
      <c r="E174" s="14"/>
      <c r="F174" s="99"/>
      <c r="G174" s="99"/>
      <c r="H174" s="99"/>
      <c r="I174" s="99"/>
      <c r="J174" s="99"/>
      <c r="K174" s="99"/>
      <c r="L174" s="99"/>
      <c r="M174" s="99"/>
      <c r="N174" s="99"/>
      <c r="O174" s="99"/>
      <c r="P174" s="99"/>
      <c r="Q174" s="99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</row>
    <row r="175" spans="2:31" ht="18.75" customHeight="1">
      <c r="B175" s="14"/>
      <c r="C175" s="98"/>
      <c r="D175" s="98"/>
      <c r="E175" s="14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</row>
    <row r="176" spans="2:31" ht="18.75" customHeight="1">
      <c r="B176" s="14"/>
      <c r="C176" s="98"/>
      <c r="D176" s="98"/>
      <c r="E176" s="14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</row>
    <row r="177" spans="2:31" ht="18.75" customHeight="1">
      <c r="B177" s="14"/>
      <c r="C177" s="98"/>
      <c r="D177" s="98"/>
      <c r="E177" s="14"/>
      <c r="F177" s="99"/>
      <c r="G177" s="99"/>
      <c r="H177" s="99"/>
      <c r="I177" s="99"/>
      <c r="J177" s="99"/>
      <c r="K177" s="99"/>
      <c r="L177" s="99"/>
      <c r="M177" s="99"/>
      <c r="N177" s="99"/>
      <c r="O177" s="99"/>
      <c r="P177" s="99"/>
      <c r="Q177" s="99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</row>
    <row r="178" spans="2:31" ht="18.75" customHeight="1">
      <c r="B178" s="14"/>
      <c r="C178" s="98"/>
      <c r="D178" s="98"/>
      <c r="E178" s="14"/>
      <c r="F178" s="99"/>
      <c r="G178" s="99"/>
      <c r="H178" s="99"/>
      <c r="I178" s="99"/>
      <c r="J178" s="99"/>
      <c r="K178" s="99"/>
      <c r="L178" s="99"/>
      <c r="M178" s="99"/>
      <c r="N178" s="99"/>
      <c r="O178" s="99"/>
      <c r="P178" s="99"/>
      <c r="Q178" s="99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</row>
    <row r="179" spans="2:31" ht="18.75" customHeight="1">
      <c r="B179" s="14"/>
      <c r="C179" s="98"/>
      <c r="D179" s="98"/>
      <c r="E179" s="14"/>
      <c r="F179" s="99"/>
      <c r="G179" s="99"/>
      <c r="H179" s="99"/>
      <c r="I179" s="99"/>
      <c r="J179" s="99"/>
      <c r="K179" s="99"/>
      <c r="L179" s="99"/>
      <c r="M179" s="99"/>
      <c r="N179" s="99"/>
      <c r="O179" s="99"/>
      <c r="P179" s="99"/>
      <c r="Q179" s="99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</row>
    <row r="180" spans="2:31" ht="18.75" customHeight="1">
      <c r="B180" s="14"/>
      <c r="C180" s="98"/>
      <c r="D180" s="98"/>
      <c r="E180" s="14"/>
      <c r="F180" s="99"/>
      <c r="G180" s="99"/>
      <c r="H180" s="99"/>
      <c r="I180" s="99"/>
      <c r="J180" s="99"/>
      <c r="K180" s="99"/>
      <c r="L180" s="99"/>
      <c r="M180" s="99"/>
      <c r="N180" s="99"/>
      <c r="O180" s="99"/>
      <c r="P180" s="99"/>
      <c r="Q180" s="99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</row>
    <row r="181" spans="2:31" ht="18.75" customHeight="1">
      <c r="B181" s="14"/>
      <c r="C181" s="98"/>
      <c r="D181" s="98"/>
      <c r="E181" s="14"/>
      <c r="F181" s="99"/>
      <c r="G181" s="99"/>
      <c r="H181" s="99"/>
      <c r="I181" s="99"/>
      <c r="J181" s="99"/>
      <c r="K181" s="99"/>
      <c r="L181" s="99"/>
      <c r="M181" s="99"/>
      <c r="N181" s="99"/>
      <c r="O181" s="99"/>
      <c r="P181" s="99"/>
      <c r="Q181" s="99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</row>
    <row r="182" spans="2:31" ht="18.75" customHeight="1">
      <c r="B182" s="14"/>
      <c r="C182" s="98"/>
      <c r="D182" s="98"/>
      <c r="E182" s="14"/>
      <c r="F182" s="99"/>
      <c r="G182" s="99"/>
      <c r="H182" s="99"/>
      <c r="I182" s="99"/>
      <c r="J182" s="99"/>
      <c r="K182" s="99"/>
      <c r="L182" s="99"/>
      <c r="M182" s="99"/>
      <c r="N182" s="99"/>
      <c r="O182" s="99"/>
      <c r="P182" s="99"/>
      <c r="Q182" s="99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</row>
    <row r="183" spans="2:31" ht="18.75" customHeight="1">
      <c r="B183" s="14"/>
      <c r="C183" s="98"/>
      <c r="D183" s="98"/>
      <c r="E183" s="14"/>
      <c r="F183" s="99"/>
      <c r="G183" s="99"/>
      <c r="H183" s="99"/>
      <c r="I183" s="99"/>
      <c r="J183" s="99"/>
      <c r="K183" s="99"/>
      <c r="L183" s="99"/>
      <c r="M183" s="99"/>
      <c r="N183" s="99"/>
      <c r="O183" s="99"/>
      <c r="P183" s="99"/>
      <c r="Q183" s="99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</row>
    <row r="184" spans="2:31" ht="18.75" customHeight="1">
      <c r="B184" s="14"/>
      <c r="C184" s="98"/>
      <c r="D184" s="98"/>
      <c r="E184" s="14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</row>
    <row r="185" spans="2:31" ht="18.75" customHeight="1">
      <c r="B185" s="14"/>
      <c r="C185" s="98"/>
      <c r="D185" s="98"/>
      <c r="E185" s="14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</row>
    <row r="186" spans="2:31" ht="18.75" customHeight="1">
      <c r="B186" s="14"/>
      <c r="C186" s="98"/>
      <c r="D186" s="98"/>
      <c r="E186" s="14"/>
      <c r="F186" s="99"/>
      <c r="G186" s="99"/>
      <c r="H186" s="99"/>
      <c r="I186" s="99"/>
      <c r="J186" s="99"/>
      <c r="K186" s="99"/>
      <c r="L186" s="99"/>
      <c r="M186" s="99"/>
      <c r="N186" s="99"/>
      <c r="O186" s="99"/>
      <c r="P186" s="99"/>
      <c r="Q186" s="99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</row>
    <row r="187" spans="2:31" ht="18.75" customHeight="1">
      <c r="B187" s="14"/>
      <c r="C187" s="98"/>
      <c r="D187" s="98"/>
      <c r="E187" s="14"/>
      <c r="F187" s="99"/>
      <c r="G187" s="99"/>
      <c r="H187" s="99"/>
      <c r="I187" s="99"/>
      <c r="J187" s="99"/>
      <c r="K187" s="99"/>
      <c r="L187" s="99"/>
      <c r="M187" s="99"/>
      <c r="N187" s="99"/>
      <c r="O187" s="99"/>
      <c r="P187" s="99"/>
      <c r="Q187" s="99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</row>
    <row r="188" spans="2:31" ht="18.75" customHeight="1">
      <c r="B188" s="14"/>
      <c r="C188" s="98"/>
      <c r="D188" s="98"/>
      <c r="E188" s="14"/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99"/>
      <c r="Q188" s="99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</row>
    <row r="189" spans="2:31" ht="18.75" customHeight="1">
      <c r="B189" s="14"/>
      <c r="C189" s="98"/>
      <c r="D189" s="98"/>
      <c r="E189" s="14"/>
      <c r="F189" s="99"/>
      <c r="G189" s="99"/>
      <c r="H189" s="99"/>
      <c r="I189" s="99"/>
      <c r="J189" s="99"/>
      <c r="K189" s="99"/>
      <c r="L189" s="99"/>
      <c r="M189" s="99"/>
      <c r="N189" s="99"/>
      <c r="O189" s="99"/>
      <c r="P189" s="99"/>
      <c r="Q189" s="99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</row>
    <row r="190" spans="2:31" ht="18.75" customHeight="1">
      <c r="B190" s="14"/>
      <c r="C190" s="98"/>
      <c r="D190" s="98"/>
      <c r="E190" s="14"/>
      <c r="F190" s="99"/>
      <c r="G190" s="99"/>
      <c r="H190" s="99"/>
      <c r="I190" s="99"/>
      <c r="J190" s="99"/>
      <c r="K190" s="99"/>
      <c r="L190" s="99"/>
      <c r="M190" s="99"/>
      <c r="N190" s="99"/>
      <c r="O190" s="99"/>
      <c r="P190" s="99"/>
      <c r="Q190" s="99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</row>
    <row r="191" spans="2:31" ht="18.75" customHeight="1">
      <c r="B191" s="14"/>
      <c r="C191" s="98"/>
      <c r="D191" s="98"/>
      <c r="E191" s="14"/>
      <c r="F191" s="99"/>
      <c r="G191" s="99"/>
      <c r="H191" s="99"/>
      <c r="I191" s="99"/>
      <c r="J191" s="99"/>
      <c r="K191" s="99"/>
      <c r="L191" s="99"/>
      <c r="M191" s="99"/>
      <c r="N191" s="99"/>
      <c r="O191" s="99"/>
      <c r="P191" s="99"/>
      <c r="Q191" s="99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</row>
    <row r="192" spans="2:31" ht="18.75" customHeight="1">
      <c r="B192" s="14"/>
      <c r="C192" s="98"/>
      <c r="D192" s="98"/>
      <c r="E192" s="14"/>
      <c r="F192" s="99"/>
      <c r="G192" s="99"/>
      <c r="H192" s="99"/>
      <c r="I192" s="99"/>
      <c r="J192" s="99"/>
      <c r="K192" s="99"/>
      <c r="L192" s="99"/>
      <c r="M192" s="99"/>
      <c r="N192" s="99"/>
      <c r="O192" s="99"/>
      <c r="P192" s="99"/>
      <c r="Q192" s="99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</row>
    <row r="193" spans="2:31" ht="18.75" customHeight="1">
      <c r="B193" s="14"/>
      <c r="C193" s="98"/>
      <c r="D193" s="98"/>
      <c r="E193" s="14"/>
      <c r="F193" s="99"/>
      <c r="G193" s="99"/>
      <c r="H193" s="99"/>
      <c r="I193" s="99"/>
      <c r="J193" s="99"/>
      <c r="K193" s="99"/>
      <c r="L193" s="99"/>
      <c r="M193" s="99"/>
      <c r="N193" s="99"/>
      <c r="O193" s="99"/>
      <c r="P193" s="99"/>
      <c r="Q193" s="99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</row>
    <row r="194" spans="2:31" ht="18.75" customHeight="1">
      <c r="B194" s="14"/>
      <c r="C194" s="98"/>
      <c r="D194" s="98"/>
      <c r="E194" s="14"/>
      <c r="F194" s="99"/>
      <c r="G194" s="99"/>
      <c r="H194" s="99"/>
      <c r="I194" s="99"/>
      <c r="J194" s="99"/>
      <c r="K194" s="99"/>
      <c r="L194" s="99"/>
      <c r="M194" s="99"/>
      <c r="N194" s="99"/>
      <c r="O194" s="99"/>
      <c r="P194" s="99"/>
      <c r="Q194" s="99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</row>
    <row r="195" spans="2:31" ht="18.75" customHeight="1">
      <c r="B195" s="14"/>
      <c r="C195" s="98"/>
      <c r="D195" s="98"/>
      <c r="E195" s="14"/>
      <c r="F195" s="99"/>
      <c r="G195" s="99"/>
      <c r="H195" s="99"/>
      <c r="I195" s="99"/>
      <c r="J195" s="99"/>
      <c r="K195" s="99"/>
      <c r="L195" s="99"/>
      <c r="M195" s="99"/>
      <c r="N195" s="99"/>
      <c r="O195" s="99"/>
      <c r="P195" s="99"/>
      <c r="Q195" s="99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</row>
    <row r="196" spans="2:31" ht="18.75" customHeight="1">
      <c r="B196" s="14"/>
      <c r="C196" s="98"/>
      <c r="D196" s="98"/>
      <c r="E196" s="14"/>
      <c r="F196" s="99"/>
      <c r="G196" s="99"/>
      <c r="H196" s="99"/>
      <c r="I196" s="99"/>
      <c r="J196" s="99"/>
      <c r="K196" s="99"/>
      <c r="L196" s="99"/>
      <c r="M196" s="99"/>
      <c r="N196" s="99"/>
      <c r="O196" s="99"/>
      <c r="P196" s="99"/>
      <c r="Q196" s="99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</row>
    <row r="197" spans="2:31" ht="18.75" customHeight="1">
      <c r="B197" s="14"/>
      <c r="C197" s="98"/>
      <c r="D197" s="98"/>
      <c r="E197" s="14"/>
      <c r="F197" s="99"/>
      <c r="G197" s="99"/>
      <c r="H197" s="99"/>
      <c r="I197" s="99"/>
      <c r="J197" s="99"/>
      <c r="K197" s="99"/>
      <c r="L197" s="99"/>
      <c r="M197" s="99"/>
      <c r="N197" s="99"/>
      <c r="O197" s="99"/>
      <c r="P197" s="99"/>
      <c r="Q197" s="99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</row>
    <row r="198" spans="2:31" ht="18.75" customHeight="1">
      <c r="B198" s="14"/>
      <c r="C198" s="98"/>
      <c r="D198" s="98"/>
      <c r="E198" s="14"/>
      <c r="F198" s="99"/>
      <c r="G198" s="99"/>
      <c r="H198" s="99"/>
      <c r="I198" s="99"/>
      <c r="J198" s="99"/>
      <c r="K198" s="99"/>
      <c r="L198" s="99"/>
      <c r="M198" s="99"/>
      <c r="N198" s="99"/>
      <c r="O198" s="99"/>
      <c r="P198" s="99"/>
      <c r="Q198" s="99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</row>
    <row r="199" spans="2:31" ht="18.75" customHeight="1">
      <c r="B199" s="14"/>
      <c r="C199" s="98"/>
      <c r="D199" s="98"/>
      <c r="E199" s="14"/>
      <c r="F199" s="99"/>
      <c r="G199" s="99"/>
      <c r="H199" s="99"/>
      <c r="I199" s="99"/>
      <c r="J199" s="99"/>
      <c r="K199" s="99"/>
      <c r="L199" s="99"/>
      <c r="M199" s="99"/>
      <c r="N199" s="99"/>
      <c r="O199" s="99"/>
      <c r="P199" s="99"/>
      <c r="Q199" s="99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</row>
    <row r="200" spans="2:31" ht="18.75" customHeight="1">
      <c r="B200" s="14"/>
      <c r="C200" s="98"/>
      <c r="D200" s="98"/>
      <c r="E200" s="14"/>
      <c r="F200" s="99"/>
      <c r="G200" s="99"/>
      <c r="H200" s="99"/>
      <c r="I200" s="99"/>
      <c r="J200" s="99"/>
      <c r="K200" s="99"/>
      <c r="L200" s="99"/>
      <c r="M200" s="99"/>
      <c r="N200" s="99"/>
      <c r="O200" s="99"/>
      <c r="P200" s="99"/>
      <c r="Q200" s="99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</row>
    <row r="201" spans="2:31" ht="18.75" customHeight="1">
      <c r="B201" s="14"/>
      <c r="C201" s="98"/>
      <c r="D201" s="98"/>
      <c r="E201" s="14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</row>
    <row r="202" spans="2:31" ht="18.75" customHeight="1">
      <c r="B202" s="14"/>
      <c r="C202" s="98"/>
      <c r="D202" s="98"/>
      <c r="E202" s="14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</row>
    <row r="203" spans="2:31" ht="18.75" customHeight="1">
      <c r="B203" s="14"/>
      <c r="C203" s="98"/>
      <c r="D203" s="98"/>
      <c r="E203" s="14"/>
      <c r="F203" s="99"/>
      <c r="G203" s="99"/>
      <c r="H203" s="99"/>
      <c r="I203" s="99"/>
      <c r="J203" s="99"/>
      <c r="K203" s="99"/>
      <c r="L203" s="99"/>
      <c r="M203" s="99"/>
      <c r="N203" s="99"/>
      <c r="O203" s="99"/>
      <c r="P203" s="99"/>
      <c r="Q203" s="99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</row>
    <row r="204" spans="2:31" ht="18.75" customHeight="1">
      <c r="B204" s="14"/>
      <c r="C204" s="98"/>
      <c r="D204" s="98"/>
      <c r="E204" s="14"/>
      <c r="F204" s="99"/>
      <c r="G204" s="99"/>
      <c r="H204" s="99"/>
      <c r="I204" s="99"/>
      <c r="J204" s="99"/>
      <c r="K204" s="99"/>
      <c r="L204" s="99"/>
      <c r="M204" s="99"/>
      <c r="N204" s="99"/>
      <c r="O204" s="99"/>
      <c r="P204" s="99"/>
      <c r="Q204" s="99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</row>
    <row r="205" spans="2:31" ht="18.75" customHeight="1">
      <c r="B205" s="14"/>
      <c r="C205" s="98"/>
      <c r="D205" s="98"/>
      <c r="E205" s="14"/>
      <c r="F205" s="99"/>
      <c r="G205" s="99"/>
      <c r="H205" s="99"/>
      <c r="I205" s="99"/>
      <c r="J205" s="99"/>
      <c r="K205" s="99"/>
      <c r="L205" s="99"/>
      <c r="M205" s="99"/>
      <c r="N205" s="99"/>
      <c r="O205" s="99"/>
      <c r="P205" s="99"/>
      <c r="Q205" s="99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</row>
    <row r="206" spans="2:31" ht="18.75" customHeight="1">
      <c r="B206" s="14"/>
      <c r="C206" s="98"/>
      <c r="D206" s="98"/>
      <c r="E206" s="14"/>
      <c r="F206" s="99"/>
      <c r="G206" s="99"/>
      <c r="H206" s="99"/>
      <c r="I206" s="99"/>
      <c r="J206" s="99"/>
      <c r="K206" s="99"/>
      <c r="L206" s="99"/>
      <c r="M206" s="99"/>
      <c r="N206" s="99"/>
      <c r="O206" s="99"/>
      <c r="P206" s="99"/>
      <c r="Q206" s="99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</row>
    <row r="207" spans="2:31" ht="18.75" customHeight="1">
      <c r="B207" s="14"/>
      <c r="C207" s="98"/>
      <c r="D207" s="98"/>
      <c r="E207" s="14"/>
      <c r="F207" s="99"/>
      <c r="G207" s="99"/>
      <c r="H207" s="99"/>
      <c r="I207" s="99"/>
      <c r="J207" s="99"/>
      <c r="K207" s="99"/>
      <c r="L207" s="99"/>
      <c r="M207" s="99"/>
      <c r="N207" s="99"/>
      <c r="O207" s="99"/>
      <c r="P207" s="99"/>
      <c r="Q207" s="99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</row>
    <row r="208" spans="2:31" ht="18.75" customHeight="1">
      <c r="B208" s="14"/>
      <c r="C208" s="98"/>
      <c r="D208" s="98"/>
      <c r="E208" s="14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</row>
    <row r="209" spans="2:31" ht="18.75" customHeight="1">
      <c r="B209" s="14"/>
      <c r="C209" s="98"/>
      <c r="D209" s="98"/>
      <c r="E209" s="14"/>
      <c r="F209" s="99"/>
      <c r="G209" s="99"/>
      <c r="H209" s="99"/>
      <c r="I209" s="99"/>
      <c r="J209" s="99"/>
      <c r="K209" s="99"/>
      <c r="L209" s="99"/>
      <c r="M209" s="99"/>
      <c r="N209" s="99"/>
      <c r="O209" s="99"/>
      <c r="P209" s="99"/>
      <c r="Q209" s="99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</row>
    <row r="210" spans="2:31" ht="18.75" customHeight="1">
      <c r="B210" s="14"/>
      <c r="C210" s="98"/>
      <c r="D210" s="98"/>
      <c r="E210" s="14"/>
      <c r="F210" s="99"/>
      <c r="G210" s="99"/>
      <c r="H210" s="99"/>
      <c r="I210" s="99"/>
      <c r="J210" s="99"/>
      <c r="K210" s="99"/>
      <c r="L210" s="99"/>
      <c r="M210" s="99"/>
      <c r="N210" s="99"/>
      <c r="O210" s="99"/>
      <c r="P210" s="99"/>
      <c r="Q210" s="99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</row>
    <row r="211" spans="2:31" ht="18.75" customHeight="1">
      <c r="B211" s="14"/>
      <c r="C211" s="98"/>
      <c r="D211" s="98"/>
      <c r="E211" s="14"/>
      <c r="F211" s="99"/>
      <c r="G211" s="99"/>
      <c r="H211" s="99"/>
      <c r="I211" s="99"/>
      <c r="J211" s="99"/>
      <c r="K211" s="99"/>
      <c r="L211" s="99"/>
      <c r="M211" s="99"/>
      <c r="N211" s="99"/>
      <c r="O211" s="99"/>
      <c r="P211" s="99"/>
      <c r="Q211" s="99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</row>
    <row r="212" spans="2:31" ht="18.75" customHeight="1">
      <c r="B212" s="14"/>
      <c r="C212" s="98"/>
      <c r="D212" s="98"/>
      <c r="E212" s="14"/>
      <c r="F212" s="99"/>
      <c r="G212" s="99"/>
      <c r="H212" s="99"/>
      <c r="I212" s="99"/>
      <c r="J212" s="99"/>
      <c r="K212" s="99"/>
      <c r="L212" s="99"/>
      <c r="M212" s="99"/>
      <c r="N212" s="99"/>
      <c r="O212" s="99"/>
      <c r="P212" s="99"/>
      <c r="Q212" s="99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</row>
    <row r="213" spans="2:31" ht="18.75" customHeight="1">
      <c r="B213" s="14"/>
      <c r="C213" s="98"/>
      <c r="D213" s="98"/>
      <c r="E213" s="14"/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99"/>
      <c r="Q213" s="99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</row>
    <row r="214" spans="2:31" ht="18.75" customHeight="1">
      <c r="B214" s="14"/>
      <c r="C214" s="98"/>
      <c r="D214" s="98"/>
      <c r="E214" s="14"/>
      <c r="F214" s="99"/>
      <c r="G214" s="99"/>
      <c r="H214" s="99"/>
      <c r="I214" s="99"/>
      <c r="J214" s="99"/>
      <c r="K214" s="99"/>
      <c r="L214" s="99"/>
      <c r="M214" s="99"/>
      <c r="N214" s="99"/>
      <c r="O214" s="99"/>
      <c r="P214" s="99"/>
      <c r="Q214" s="99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</row>
    <row r="215" spans="2:31" ht="18.75" customHeight="1">
      <c r="B215" s="14"/>
      <c r="C215" s="98"/>
      <c r="D215" s="98"/>
      <c r="E215" s="14"/>
      <c r="F215" s="99"/>
      <c r="G215" s="99"/>
      <c r="H215" s="99"/>
      <c r="I215" s="99"/>
      <c r="J215" s="99"/>
      <c r="K215" s="99"/>
      <c r="L215" s="99"/>
      <c r="M215" s="99"/>
      <c r="N215" s="99"/>
      <c r="O215" s="99"/>
      <c r="P215" s="99"/>
      <c r="Q215" s="99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</row>
    <row r="216" spans="2:31" ht="18.75" customHeight="1">
      <c r="B216" s="14"/>
      <c r="C216" s="98"/>
      <c r="D216" s="98"/>
      <c r="E216" s="14"/>
      <c r="F216" s="99"/>
      <c r="G216" s="99"/>
      <c r="H216" s="99"/>
      <c r="I216" s="99"/>
      <c r="J216" s="99"/>
      <c r="K216" s="99"/>
      <c r="L216" s="99"/>
      <c r="M216" s="99"/>
      <c r="N216" s="99"/>
      <c r="O216" s="99"/>
      <c r="P216" s="99"/>
      <c r="Q216" s="99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</row>
    <row r="217" spans="2:31" ht="18.75" customHeight="1">
      <c r="B217" s="14"/>
      <c r="C217" s="98"/>
      <c r="D217" s="98"/>
      <c r="E217" s="14"/>
      <c r="F217" s="99"/>
      <c r="G217" s="99"/>
      <c r="H217" s="99"/>
      <c r="I217" s="99"/>
      <c r="J217" s="99"/>
      <c r="K217" s="99"/>
      <c r="L217" s="99"/>
      <c r="M217" s="99"/>
      <c r="N217" s="99"/>
      <c r="O217" s="99"/>
      <c r="P217" s="99"/>
      <c r="Q217" s="99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</row>
    <row r="218" spans="2:31" ht="18.75" customHeight="1">
      <c r="B218" s="14"/>
      <c r="C218" s="98"/>
      <c r="D218" s="98"/>
      <c r="E218" s="14"/>
      <c r="F218" s="99"/>
      <c r="G218" s="99"/>
      <c r="H218" s="99"/>
      <c r="I218" s="99"/>
      <c r="J218" s="99"/>
      <c r="K218" s="99"/>
      <c r="L218" s="99"/>
      <c r="M218" s="99"/>
      <c r="N218" s="99"/>
      <c r="O218" s="99"/>
      <c r="P218" s="99"/>
      <c r="Q218" s="99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</row>
    <row r="219" spans="2:31" ht="18.75" customHeight="1">
      <c r="B219" s="14"/>
      <c r="C219" s="98"/>
      <c r="D219" s="98"/>
      <c r="E219" s="14"/>
      <c r="F219" s="99"/>
      <c r="G219" s="99"/>
      <c r="H219" s="99"/>
      <c r="I219" s="99"/>
      <c r="J219" s="99"/>
      <c r="K219" s="99"/>
      <c r="L219" s="99"/>
      <c r="M219" s="99"/>
      <c r="N219" s="99"/>
      <c r="O219" s="99"/>
      <c r="P219" s="99"/>
      <c r="Q219" s="99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</row>
    <row r="220" spans="2:31" ht="18.75" customHeight="1">
      <c r="B220" s="14"/>
      <c r="C220" s="98"/>
      <c r="D220" s="98"/>
      <c r="E220" s="14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</row>
    <row r="221" spans="2:31" ht="18.75" customHeight="1">
      <c r="B221" s="14"/>
      <c r="C221" s="98"/>
      <c r="D221" s="98"/>
      <c r="E221" s="14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</row>
    <row r="222" spans="2:31" ht="18.75" customHeight="1">
      <c r="B222" s="14"/>
      <c r="C222" s="98"/>
      <c r="D222" s="98"/>
      <c r="E222" s="14"/>
      <c r="F222" s="99"/>
      <c r="G222" s="99"/>
      <c r="H222" s="99"/>
      <c r="I222" s="99"/>
      <c r="J222" s="99"/>
      <c r="K222" s="99"/>
      <c r="L222" s="99"/>
      <c r="M222" s="99"/>
      <c r="N222" s="99"/>
      <c r="O222" s="99"/>
      <c r="P222" s="99"/>
      <c r="Q222" s="99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</row>
    <row r="223" spans="2:31" ht="18.75" customHeight="1">
      <c r="B223" s="14"/>
      <c r="C223" s="98"/>
      <c r="D223" s="98"/>
      <c r="E223" s="14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</row>
    <row r="224" spans="2:31" ht="18.75" customHeight="1">
      <c r="B224" s="14"/>
      <c r="C224" s="98"/>
      <c r="D224" s="98"/>
      <c r="E224" s="14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</row>
    <row r="225" spans="2:31" ht="18.75" customHeight="1">
      <c r="B225" s="14"/>
      <c r="C225" s="98"/>
      <c r="D225" s="98"/>
      <c r="E225" s="14"/>
      <c r="F225" s="99"/>
      <c r="G225" s="99"/>
      <c r="H225" s="99"/>
      <c r="I225" s="99"/>
      <c r="J225" s="99"/>
      <c r="K225" s="99"/>
      <c r="L225" s="99"/>
      <c r="M225" s="99"/>
      <c r="N225" s="99"/>
      <c r="O225" s="99"/>
      <c r="P225" s="99"/>
      <c r="Q225" s="99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</row>
    <row r="226" spans="2:31" ht="18.75" customHeight="1">
      <c r="B226" s="14"/>
      <c r="C226" s="98"/>
      <c r="D226" s="98"/>
      <c r="E226" s="14"/>
      <c r="F226" s="99"/>
      <c r="G226" s="99"/>
      <c r="H226" s="99"/>
      <c r="I226" s="99"/>
      <c r="J226" s="99"/>
      <c r="K226" s="99"/>
      <c r="L226" s="99"/>
      <c r="M226" s="99"/>
      <c r="N226" s="99"/>
      <c r="O226" s="99"/>
      <c r="P226" s="99"/>
      <c r="Q226" s="99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</row>
    <row r="227" spans="2:31" ht="18.75" customHeight="1">
      <c r="B227" s="14"/>
      <c r="C227" s="98"/>
      <c r="D227" s="98"/>
      <c r="E227" s="14"/>
      <c r="F227" s="99"/>
      <c r="G227" s="99"/>
      <c r="H227" s="99"/>
      <c r="I227" s="99"/>
      <c r="J227" s="99"/>
      <c r="K227" s="99"/>
      <c r="L227" s="99"/>
      <c r="M227" s="99"/>
      <c r="N227" s="99"/>
      <c r="O227" s="99"/>
      <c r="P227" s="99"/>
      <c r="Q227" s="99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</row>
    <row r="228" spans="2:31" ht="18.75" customHeight="1">
      <c r="B228" s="14"/>
      <c r="C228" s="98"/>
      <c r="D228" s="98"/>
      <c r="E228" s="14"/>
      <c r="F228" s="99"/>
      <c r="G228" s="99"/>
      <c r="H228" s="99"/>
      <c r="I228" s="99"/>
      <c r="J228" s="99"/>
      <c r="K228" s="99"/>
      <c r="L228" s="99"/>
      <c r="M228" s="99"/>
      <c r="N228" s="99"/>
      <c r="O228" s="99"/>
      <c r="P228" s="99"/>
      <c r="Q228" s="99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</row>
    <row r="229" spans="2:31" ht="18.75" customHeight="1">
      <c r="B229" s="14"/>
      <c r="C229" s="98"/>
      <c r="D229" s="98"/>
      <c r="E229" s="14"/>
      <c r="F229" s="99"/>
      <c r="G229" s="99"/>
      <c r="H229" s="99"/>
      <c r="I229" s="99"/>
      <c r="J229" s="99"/>
      <c r="K229" s="99"/>
      <c r="L229" s="99"/>
      <c r="M229" s="99"/>
      <c r="N229" s="99"/>
      <c r="O229" s="99"/>
      <c r="P229" s="99"/>
      <c r="Q229" s="99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</row>
    <row r="230" spans="2:31" ht="18.75" customHeight="1">
      <c r="B230" s="14"/>
      <c r="C230" s="98"/>
      <c r="D230" s="98"/>
      <c r="E230" s="14"/>
      <c r="F230" s="99"/>
      <c r="G230" s="99"/>
      <c r="H230" s="99"/>
      <c r="I230" s="99"/>
      <c r="J230" s="99"/>
      <c r="K230" s="99"/>
      <c r="L230" s="99"/>
      <c r="M230" s="99"/>
      <c r="N230" s="99"/>
      <c r="O230" s="99"/>
      <c r="P230" s="99"/>
      <c r="Q230" s="99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</row>
    <row r="231" spans="2:31" ht="18.75" customHeight="1">
      <c r="B231" s="14"/>
      <c r="C231" s="98"/>
      <c r="D231" s="98"/>
      <c r="E231" s="14"/>
      <c r="F231" s="99"/>
      <c r="G231" s="99"/>
      <c r="H231" s="99"/>
      <c r="I231" s="99"/>
      <c r="J231" s="99"/>
      <c r="K231" s="99"/>
      <c r="L231" s="99"/>
      <c r="M231" s="99"/>
      <c r="N231" s="99"/>
      <c r="O231" s="99"/>
      <c r="P231" s="99"/>
      <c r="Q231" s="99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</row>
    <row r="232" spans="2:31" ht="18.75" customHeight="1">
      <c r="B232" s="14"/>
      <c r="C232" s="98"/>
      <c r="D232" s="98"/>
      <c r="E232" s="14"/>
      <c r="F232" s="99"/>
      <c r="G232" s="99"/>
      <c r="H232" s="99"/>
      <c r="I232" s="99"/>
      <c r="J232" s="99"/>
      <c r="K232" s="99"/>
      <c r="L232" s="99"/>
      <c r="M232" s="99"/>
      <c r="N232" s="99"/>
      <c r="O232" s="99"/>
      <c r="P232" s="99"/>
      <c r="Q232" s="99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</row>
    <row r="233" spans="2:31" ht="18.75" customHeight="1">
      <c r="B233" s="14"/>
      <c r="C233" s="98"/>
      <c r="D233" s="98"/>
      <c r="E233" s="14"/>
      <c r="F233" s="99"/>
      <c r="G233" s="99"/>
      <c r="H233" s="99"/>
      <c r="I233" s="99"/>
      <c r="J233" s="99"/>
      <c r="K233" s="99"/>
      <c r="L233" s="99"/>
      <c r="M233" s="99"/>
      <c r="N233" s="99"/>
      <c r="O233" s="99"/>
      <c r="P233" s="99"/>
      <c r="Q233" s="99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</row>
    <row r="234" spans="2:31" ht="18.75" customHeight="1">
      <c r="B234" s="14"/>
      <c r="C234" s="98"/>
      <c r="D234" s="98"/>
      <c r="E234" s="14"/>
      <c r="F234" s="99"/>
      <c r="G234" s="99"/>
      <c r="H234" s="99"/>
      <c r="I234" s="99"/>
      <c r="J234" s="99"/>
      <c r="K234" s="99"/>
      <c r="L234" s="99"/>
      <c r="M234" s="99"/>
      <c r="N234" s="99"/>
      <c r="O234" s="99"/>
      <c r="P234" s="99"/>
      <c r="Q234" s="99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</row>
    <row r="235" spans="2:31" ht="18.75" customHeight="1">
      <c r="B235" s="14"/>
      <c r="C235" s="98"/>
      <c r="D235" s="98"/>
      <c r="E235" s="14"/>
      <c r="F235" s="99"/>
      <c r="G235" s="99"/>
      <c r="H235" s="99"/>
      <c r="I235" s="99"/>
      <c r="J235" s="99"/>
      <c r="K235" s="99"/>
      <c r="L235" s="99"/>
      <c r="M235" s="99"/>
      <c r="N235" s="99"/>
      <c r="O235" s="99"/>
      <c r="P235" s="99"/>
      <c r="Q235" s="99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</row>
    <row r="236" spans="2:31" ht="18.75" customHeight="1">
      <c r="B236" s="14"/>
      <c r="C236" s="98"/>
      <c r="D236" s="98"/>
      <c r="E236" s="14"/>
      <c r="F236" s="99"/>
      <c r="G236" s="99"/>
      <c r="H236" s="99"/>
      <c r="I236" s="99"/>
      <c r="J236" s="99"/>
      <c r="K236" s="99"/>
      <c r="L236" s="99"/>
      <c r="M236" s="99"/>
      <c r="N236" s="99"/>
      <c r="O236" s="99"/>
      <c r="P236" s="99"/>
      <c r="Q236" s="99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</row>
    <row r="237" spans="2:31" ht="18.75" customHeight="1">
      <c r="B237" s="14"/>
      <c r="C237" s="98"/>
      <c r="D237" s="98"/>
      <c r="E237" s="14"/>
      <c r="F237" s="99"/>
      <c r="G237" s="99"/>
      <c r="H237" s="99"/>
      <c r="I237" s="99"/>
      <c r="J237" s="99"/>
      <c r="K237" s="99"/>
      <c r="L237" s="99"/>
      <c r="M237" s="99"/>
      <c r="N237" s="99"/>
      <c r="O237" s="99"/>
      <c r="P237" s="99"/>
      <c r="Q237" s="99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</row>
    <row r="238" spans="2:31" ht="18.75" customHeight="1">
      <c r="B238" s="14"/>
      <c r="C238" s="98"/>
      <c r="D238" s="98"/>
      <c r="E238" s="14"/>
      <c r="F238" s="99"/>
      <c r="G238" s="99"/>
      <c r="H238" s="99"/>
      <c r="I238" s="99"/>
      <c r="J238" s="99"/>
      <c r="K238" s="99"/>
      <c r="L238" s="99"/>
      <c r="M238" s="99"/>
      <c r="N238" s="99"/>
      <c r="O238" s="99"/>
      <c r="P238" s="99"/>
      <c r="Q238" s="99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</row>
    <row r="239" spans="2:31" ht="18.75" customHeight="1">
      <c r="B239" s="14"/>
      <c r="C239" s="98"/>
      <c r="D239" s="98"/>
      <c r="E239" s="14"/>
      <c r="F239" s="99"/>
      <c r="G239" s="99"/>
      <c r="H239" s="99"/>
      <c r="I239" s="99"/>
      <c r="J239" s="99"/>
      <c r="K239" s="99"/>
      <c r="L239" s="99"/>
      <c r="M239" s="99"/>
      <c r="N239" s="99"/>
      <c r="O239" s="99"/>
      <c r="P239" s="99"/>
      <c r="Q239" s="99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</row>
    <row r="240" spans="2:31" ht="18.75" customHeight="1">
      <c r="B240" s="14"/>
      <c r="C240" s="98"/>
      <c r="D240" s="98"/>
      <c r="E240" s="14"/>
      <c r="F240" s="99"/>
      <c r="G240" s="99"/>
      <c r="H240" s="99"/>
      <c r="I240" s="99"/>
      <c r="J240" s="99"/>
      <c r="K240" s="99"/>
      <c r="L240" s="99"/>
      <c r="M240" s="99"/>
      <c r="N240" s="99"/>
      <c r="O240" s="99"/>
      <c r="P240" s="99"/>
      <c r="Q240" s="99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</row>
    <row r="241" spans="2:31" ht="18.75" customHeight="1">
      <c r="B241" s="14"/>
      <c r="C241" s="98"/>
      <c r="D241" s="98"/>
      <c r="E241" s="14"/>
      <c r="F241" s="99"/>
      <c r="G241" s="99"/>
      <c r="H241" s="99"/>
      <c r="I241" s="99"/>
      <c r="J241" s="99"/>
      <c r="K241" s="99"/>
      <c r="L241" s="99"/>
      <c r="M241" s="99"/>
      <c r="N241" s="99"/>
      <c r="O241" s="99"/>
      <c r="P241" s="99"/>
      <c r="Q241" s="99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</row>
    <row r="242" spans="2:31" ht="18.75" customHeight="1">
      <c r="B242" s="14"/>
      <c r="C242" s="98"/>
      <c r="D242" s="98"/>
      <c r="E242" s="14"/>
      <c r="F242" s="99"/>
      <c r="G242" s="99"/>
      <c r="H242" s="99"/>
      <c r="I242" s="99"/>
      <c r="J242" s="99"/>
      <c r="K242" s="99"/>
      <c r="L242" s="99"/>
      <c r="M242" s="99"/>
      <c r="N242" s="99"/>
      <c r="O242" s="99"/>
      <c r="P242" s="99"/>
      <c r="Q242" s="99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</row>
    <row r="243" spans="2:31" ht="18.75" customHeight="1">
      <c r="B243" s="14"/>
      <c r="C243" s="98"/>
      <c r="D243" s="98"/>
      <c r="E243" s="14"/>
      <c r="F243" s="99"/>
      <c r="G243" s="99"/>
      <c r="H243" s="99"/>
      <c r="I243" s="99"/>
      <c r="J243" s="99"/>
      <c r="K243" s="99"/>
      <c r="L243" s="99"/>
      <c r="M243" s="99"/>
      <c r="N243" s="99"/>
      <c r="O243" s="99"/>
      <c r="P243" s="99"/>
      <c r="Q243" s="99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</row>
    <row r="244" spans="2:31" ht="18.75" customHeight="1">
      <c r="B244" s="14"/>
      <c r="C244" s="98"/>
      <c r="D244" s="98"/>
      <c r="E244" s="14"/>
      <c r="F244" s="99"/>
      <c r="G244" s="99"/>
      <c r="H244" s="99"/>
      <c r="I244" s="99"/>
      <c r="J244" s="99"/>
      <c r="K244" s="99"/>
      <c r="L244" s="99"/>
      <c r="M244" s="99"/>
      <c r="N244" s="99"/>
      <c r="O244" s="99"/>
      <c r="P244" s="99"/>
      <c r="Q244" s="99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</row>
    <row r="245" spans="2:31" ht="18.75" customHeight="1">
      <c r="B245" s="14"/>
      <c r="C245" s="98"/>
      <c r="D245" s="98"/>
      <c r="E245" s="14"/>
      <c r="F245" s="99"/>
      <c r="G245" s="99"/>
      <c r="H245" s="99"/>
      <c r="I245" s="99"/>
      <c r="J245" s="99"/>
      <c r="K245" s="99"/>
      <c r="L245" s="99"/>
      <c r="M245" s="99"/>
      <c r="N245" s="99"/>
      <c r="O245" s="99"/>
      <c r="P245" s="99"/>
      <c r="Q245" s="99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</row>
    <row r="246" spans="2:31" ht="18.75" customHeight="1">
      <c r="B246" s="14"/>
      <c r="C246" s="98"/>
      <c r="D246" s="98"/>
      <c r="E246" s="14"/>
      <c r="F246" s="99"/>
      <c r="G246" s="99"/>
      <c r="H246" s="99"/>
      <c r="I246" s="99"/>
      <c r="J246" s="99"/>
      <c r="K246" s="99"/>
      <c r="L246" s="99"/>
      <c r="M246" s="99"/>
      <c r="N246" s="99"/>
      <c r="O246" s="99"/>
      <c r="P246" s="99"/>
      <c r="Q246" s="99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</row>
    <row r="247" spans="2:31" ht="18.75" customHeight="1">
      <c r="B247" s="14"/>
      <c r="C247" s="98"/>
      <c r="D247" s="98"/>
      <c r="E247" s="14"/>
      <c r="F247" s="99"/>
      <c r="G247" s="99"/>
      <c r="H247" s="99"/>
      <c r="I247" s="99"/>
      <c r="J247" s="99"/>
      <c r="K247" s="99"/>
      <c r="L247" s="99"/>
      <c r="M247" s="99"/>
      <c r="N247" s="99"/>
      <c r="O247" s="99"/>
      <c r="P247" s="99"/>
      <c r="Q247" s="99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</row>
    <row r="248" spans="2:31" ht="18.75" customHeight="1">
      <c r="B248" s="14"/>
      <c r="C248" s="98"/>
      <c r="D248" s="98"/>
      <c r="E248" s="14"/>
      <c r="F248" s="99"/>
      <c r="G248" s="99"/>
      <c r="H248" s="99"/>
      <c r="I248" s="99"/>
      <c r="J248" s="99"/>
      <c r="K248" s="99"/>
      <c r="L248" s="99"/>
      <c r="M248" s="99"/>
      <c r="N248" s="99"/>
      <c r="O248" s="99"/>
      <c r="P248" s="99"/>
      <c r="Q248" s="99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</row>
    <row r="249" spans="2:31" ht="18.75" customHeight="1">
      <c r="B249" s="14"/>
      <c r="C249" s="98"/>
      <c r="D249" s="98"/>
      <c r="E249" s="14"/>
      <c r="F249" s="99"/>
      <c r="G249" s="99"/>
      <c r="H249" s="99"/>
      <c r="I249" s="99"/>
      <c r="J249" s="99"/>
      <c r="K249" s="99"/>
      <c r="L249" s="99"/>
      <c r="M249" s="99"/>
      <c r="N249" s="99"/>
      <c r="O249" s="99"/>
      <c r="P249" s="99"/>
      <c r="Q249" s="99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</row>
    <row r="250" spans="2:31" ht="18.75" customHeight="1">
      <c r="B250" s="14"/>
      <c r="C250" s="98"/>
      <c r="D250" s="98"/>
      <c r="E250" s="14"/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/>
      <c r="Q250" s="99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</row>
    <row r="251" spans="2:31" ht="18.75" customHeight="1">
      <c r="B251" s="14"/>
      <c r="C251" s="98"/>
      <c r="D251" s="98"/>
      <c r="E251" s="14"/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/>
      <c r="Q251" s="99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</row>
    <row r="252" spans="2:31" ht="18.75" customHeight="1">
      <c r="B252" s="14"/>
      <c r="C252" s="98"/>
      <c r="D252" s="98"/>
      <c r="E252" s="14"/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/>
      <c r="Q252" s="99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</row>
    <row r="253" spans="2:31" ht="18.75" customHeight="1">
      <c r="B253" s="14"/>
      <c r="C253" s="98"/>
      <c r="D253" s="98"/>
      <c r="E253" s="14"/>
      <c r="F253" s="99"/>
      <c r="G253" s="99"/>
      <c r="H253" s="99"/>
      <c r="I253" s="99"/>
      <c r="J253" s="99"/>
      <c r="K253" s="99"/>
      <c r="L253" s="99"/>
      <c r="M253" s="99"/>
      <c r="N253" s="99"/>
      <c r="O253" s="99"/>
      <c r="P253" s="99"/>
      <c r="Q253" s="99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</row>
    <row r="254" spans="2:31" ht="18.75" customHeight="1">
      <c r="B254" s="14"/>
      <c r="C254" s="98"/>
      <c r="D254" s="98"/>
      <c r="E254" s="14"/>
      <c r="F254" s="99"/>
      <c r="G254" s="99"/>
      <c r="H254" s="99"/>
      <c r="I254" s="99"/>
      <c r="J254" s="99"/>
      <c r="K254" s="99"/>
      <c r="L254" s="99"/>
      <c r="M254" s="99"/>
      <c r="N254" s="99"/>
      <c r="O254" s="99"/>
      <c r="P254" s="99"/>
      <c r="Q254" s="99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</row>
    <row r="255" spans="2:31" ht="18.75" customHeight="1">
      <c r="B255" s="14"/>
      <c r="C255" s="98"/>
      <c r="D255" s="98"/>
      <c r="E255" s="14"/>
      <c r="F255" s="99"/>
      <c r="G255" s="99"/>
      <c r="H255" s="99"/>
      <c r="I255" s="99"/>
      <c r="J255" s="99"/>
      <c r="K255" s="99"/>
      <c r="L255" s="99"/>
      <c r="M255" s="99"/>
      <c r="N255" s="99"/>
      <c r="O255" s="99"/>
      <c r="P255" s="99"/>
      <c r="Q255" s="99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</row>
    <row r="256" spans="2:31" ht="18.75" customHeight="1">
      <c r="B256" s="14"/>
      <c r="C256" s="98"/>
      <c r="D256" s="98"/>
      <c r="E256" s="14"/>
      <c r="F256" s="99"/>
      <c r="G256" s="99"/>
      <c r="H256" s="99"/>
      <c r="I256" s="99"/>
      <c r="J256" s="99"/>
      <c r="K256" s="99"/>
      <c r="L256" s="99"/>
      <c r="M256" s="99"/>
      <c r="N256" s="99"/>
      <c r="O256" s="99"/>
      <c r="P256" s="99"/>
      <c r="Q256" s="99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</row>
    <row r="257" spans="2:31" ht="18.75" customHeight="1">
      <c r="B257" s="14"/>
      <c r="C257" s="98"/>
      <c r="D257" s="98"/>
      <c r="E257" s="14"/>
      <c r="F257" s="99"/>
      <c r="G257" s="99"/>
      <c r="H257" s="99"/>
      <c r="I257" s="99"/>
      <c r="J257" s="99"/>
      <c r="K257" s="99"/>
      <c r="L257" s="99"/>
      <c r="M257" s="99"/>
      <c r="N257" s="99"/>
      <c r="O257" s="99"/>
      <c r="P257" s="99"/>
      <c r="Q257" s="99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</row>
    <row r="258" spans="2:31" ht="18.75" customHeight="1">
      <c r="B258" s="14"/>
      <c r="C258" s="98"/>
      <c r="D258" s="98"/>
      <c r="E258" s="14"/>
      <c r="F258" s="99"/>
      <c r="G258" s="99"/>
      <c r="H258" s="99"/>
      <c r="I258" s="99"/>
      <c r="J258" s="99"/>
      <c r="K258" s="99"/>
      <c r="L258" s="99"/>
      <c r="M258" s="99"/>
      <c r="N258" s="99"/>
      <c r="O258" s="99"/>
      <c r="P258" s="99"/>
      <c r="Q258" s="99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</row>
    <row r="259" spans="2:31" ht="18.75" customHeight="1">
      <c r="B259" s="14"/>
      <c r="C259" s="98"/>
      <c r="D259" s="98"/>
      <c r="E259" s="14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</row>
    <row r="260" spans="2:31" ht="18.75" customHeight="1">
      <c r="B260" s="14"/>
      <c r="C260" s="98"/>
      <c r="D260" s="98"/>
      <c r="E260" s="14"/>
      <c r="F260" s="99"/>
      <c r="G260" s="99"/>
      <c r="H260" s="99"/>
      <c r="I260" s="99"/>
      <c r="J260" s="99"/>
      <c r="K260" s="99"/>
      <c r="L260" s="99"/>
      <c r="M260" s="99"/>
      <c r="N260" s="99"/>
      <c r="O260" s="99"/>
      <c r="P260" s="99"/>
      <c r="Q260" s="99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</row>
    <row r="261" spans="2:31" ht="18.75" customHeight="1">
      <c r="B261" s="14"/>
      <c r="C261" s="98"/>
      <c r="D261" s="98"/>
      <c r="E261" s="14"/>
      <c r="F261" s="99"/>
      <c r="G261" s="99"/>
      <c r="H261" s="99"/>
      <c r="I261" s="99"/>
      <c r="J261" s="99"/>
      <c r="K261" s="99"/>
      <c r="L261" s="99"/>
      <c r="M261" s="99"/>
      <c r="N261" s="99"/>
      <c r="O261" s="99"/>
      <c r="P261" s="99"/>
      <c r="Q261" s="99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</row>
    <row r="262" spans="2:31" ht="18.75" customHeight="1">
      <c r="B262" s="14"/>
      <c r="C262" s="98"/>
      <c r="D262" s="98"/>
      <c r="E262" s="14"/>
      <c r="F262" s="99"/>
      <c r="G262" s="99"/>
      <c r="H262" s="99"/>
      <c r="I262" s="99"/>
      <c r="J262" s="99"/>
      <c r="K262" s="99"/>
      <c r="L262" s="99"/>
      <c r="M262" s="99"/>
      <c r="N262" s="99"/>
      <c r="O262" s="99"/>
      <c r="P262" s="99"/>
      <c r="Q262" s="99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</row>
    <row r="263" spans="2:31" ht="18.75" customHeight="1">
      <c r="B263" s="14"/>
      <c r="C263" s="98"/>
      <c r="D263" s="98"/>
      <c r="E263" s="14"/>
      <c r="F263" s="99"/>
      <c r="G263" s="99"/>
      <c r="H263" s="99"/>
      <c r="I263" s="99"/>
      <c r="J263" s="99"/>
      <c r="K263" s="99"/>
      <c r="L263" s="99"/>
      <c r="M263" s="99"/>
      <c r="N263" s="99"/>
      <c r="O263" s="99"/>
      <c r="P263" s="99"/>
      <c r="Q263" s="99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</row>
    <row r="264" spans="2:31" ht="18.75" customHeight="1">
      <c r="B264" s="14"/>
      <c r="C264" s="98"/>
      <c r="D264" s="98"/>
      <c r="E264" s="14"/>
      <c r="F264" s="99"/>
      <c r="G264" s="99"/>
      <c r="H264" s="99"/>
      <c r="I264" s="99"/>
      <c r="J264" s="99"/>
      <c r="K264" s="99"/>
      <c r="L264" s="99"/>
      <c r="M264" s="99"/>
      <c r="N264" s="99"/>
      <c r="O264" s="99"/>
      <c r="P264" s="99"/>
      <c r="Q264" s="99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</row>
    <row r="265" spans="2:31" ht="18.75" customHeight="1">
      <c r="B265" s="14"/>
      <c r="C265" s="98"/>
      <c r="D265" s="98"/>
      <c r="E265" s="14"/>
      <c r="F265" s="99"/>
      <c r="G265" s="99"/>
      <c r="H265" s="99"/>
      <c r="I265" s="99"/>
      <c r="J265" s="99"/>
      <c r="K265" s="99"/>
      <c r="L265" s="99"/>
      <c r="M265" s="99"/>
      <c r="N265" s="99"/>
      <c r="O265" s="99"/>
      <c r="P265" s="99"/>
      <c r="Q265" s="99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</row>
    <row r="266" spans="2:31" ht="18.75" customHeight="1">
      <c r="B266" s="14"/>
      <c r="C266" s="98"/>
      <c r="D266" s="98"/>
      <c r="E266" s="14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</row>
    <row r="267" spans="2:31" ht="18.75" customHeight="1">
      <c r="B267" s="14"/>
      <c r="C267" s="98"/>
      <c r="D267" s="98"/>
      <c r="E267" s="14"/>
      <c r="F267" s="99"/>
      <c r="G267" s="99"/>
      <c r="H267" s="99"/>
      <c r="I267" s="99"/>
      <c r="J267" s="99"/>
      <c r="K267" s="99"/>
      <c r="L267" s="99"/>
      <c r="M267" s="99"/>
      <c r="N267" s="99"/>
      <c r="O267" s="99"/>
      <c r="P267" s="99"/>
      <c r="Q267" s="99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</row>
    <row r="268" spans="2:31" ht="18.75" customHeight="1">
      <c r="B268" s="14"/>
      <c r="C268" s="98"/>
      <c r="D268" s="98"/>
      <c r="E268" s="14"/>
      <c r="F268" s="99"/>
      <c r="G268" s="99"/>
      <c r="H268" s="99"/>
      <c r="I268" s="99"/>
      <c r="J268" s="99"/>
      <c r="K268" s="99"/>
      <c r="L268" s="99"/>
      <c r="M268" s="99"/>
      <c r="N268" s="99"/>
      <c r="O268" s="99"/>
      <c r="P268" s="99"/>
      <c r="Q268" s="99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</row>
    <row r="269" spans="2:31" ht="18.75" customHeight="1">
      <c r="B269" s="14"/>
      <c r="C269" s="98"/>
      <c r="D269" s="98"/>
      <c r="E269" s="14"/>
      <c r="F269" s="99"/>
      <c r="G269" s="99"/>
      <c r="H269" s="99"/>
      <c r="I269" s="99"/>
      <c r="J269" s="99"/>
      <c r="K269" s="99"/>
      <c r="L269" s="99"/>
      <c r="M269" s="99"/>
      <c r="N269" s="99"/>
      <c r="O269" s="99"/>
      <c r="P269" s="99"/>
      <c r="Q269" s="99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</row>
    <row r="270" spans="2:31" ht="18.75" customHeight="1">
      <c r="B270" s="14"/>
      <c r="C270" s="98"/>
      <c r="D270" s="98"/>
      <c r="E270" s="14"/>
      <c r="F270" s="99"/>
      <c r="G270" s="99"/>
      <c r="H270" s="99"/>
      <c r="I270" s="99"/>
      <c r="J270" s="99"/>
      <c r="K270" s="99"/>
      <c r="L270" s="99"/>
      <c r="M270" s="99"/>
      <c r="N270" s="99"/>
      <c r="O270" s="99"/>
      <c r="P270" s="99"/>
      <c r="Q270" s="99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</row>
    <row r="271" spans="2:31" ht="18.75" customHeight="1">
      <c r="B271" s="14"/>
      <c r="C271" s="98"/>
      <c r="D271" s="98"/>
      <c r="E271" s="14"/>
      <c r="F271" s="99"/>
      <c r="G271" s="99"/>
      <c r="H271" s="99"/>
      <c r="I271" s="99"/>
      <c r="J271" s="99"/>
      <c r="K271" s="99"/>
      <c r="L271" s="99"/>
      <c r="M271" s="99"/>
      <c r="N271" s="99"/>
      <c r="O271" s="99"/>
      <c r="P271" s="99"/>
      <c r="Q271" s="99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</row>
    <row r="272" spans="2:31" ht="18.75" customHeight="1">
      <c r="B272" s="14"/>
      <c r="C272" s="98"/>
      <c r="D272" s="98"/>
      <c r="E272" s="14"/>
      <c r="F272" s="99"/>
      <c r="G272" s="99"/>
      <c r="H272" s="99"/>
      <c r="I272" s="99"/>
      <c r="J272" s="99"/>
      <c r="K272" s="99"/>
      <c r="L272" s="99"/>
      <c r="M272" s="99"/>
      <c r="N272" s="99"/>
      <c r="O272" s="99"/>
      <c r="P272" s="99"/>
      <c r="Q272" s="99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</row>
    <row r="273" spans="2:31" ht="18.75" customHeight="1">
      <c r="B273" s="14"/>
      <c r="C273" s="98"/>
      <c r="D273" s="98"/>
      <c r="E273" s="14"/>
      <c r="F273" s="99"/>
      <c r="G273" s="99"/>
      <c r="H273" s="99"/>
      <c r="I273" s="99"/>
      <c r="J273" s="99"/>
      <c r="K273" s="99"/>
      <c r="L273" s="99"/>
      <c r="M273" s="99"/>
      <c r="N273" s="99"/>
      <c r="O273" s="99"/>
      <c r="P273" s="99"/>
      <c r="Q273" s="99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</row>
    <row r="274" spans="2:31" ht="18.75" customHeight="1">
      <c r="B274" s="14"/>
      <c r="C274" s="98"/>
      <c r="D274" s="98"/>
      <c r="E274" s="14"/>
      <c r="F274" s="99"/>
      <c r="G274" s="99"/>
      <c r="H274" s="99"/>
      <c r="I274" s="99"/>
      <c r="J274" s="99"/>
      <c r="K274" s="99"/>
      <c r="L274" s="99"/>
      <c r="M274" s="99"/>
      <c r="N274" s="99"/>
      <c r="O274" s="99"/>
      <c r="P274" s="99"/>
      <c r="Q274" s="99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</row>
    <row r="275" spans="2:31" ht="18.75" customHeight="1">
      <c r="B275" s="14"/>
      <c r="C275" s="98"/>
      <c r="D275" s="98"/>
      <c r="E275" s="14"/>
      <c r="F275" s="99"/>
      <c r="G275" s="99"/>
      <c r="H275" s="99"/>
      <c r="I275" s="99"/>
      <c r="J275" s="99"/>
      <c r="K275" s="99"/>
      <c r="L275" s="99"/>
      <c r="M275" s="99"/>
      <c r="N275" s="99"/>
      <c r="O275" s="99"/>
      <c r="P275" s="99"/>
      <c r="Q275" s="99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</row>
    <row r="276" spans="2:31" ht="18.75" customHeight="1">
      <c r="B276" s="14"/>
      <c r="C276" s="98"/>
      <c r="D276" s="98"/>
      <c r="E276" s="14"/>
      <c r="F276" s="99"/>
      <c r="G276" s="99"/>
      <c r="H276" s="99"/>
      <c r="I276" s="99"/>
      <c r="J276" s="99"/>
      <c r="K276" s="99"/>
      <c r="L276" s="99"/>
      <c r="M276" s="99"/>
      <c r="N276" s="99"/>
      <c r="O276" s="99"/>
      <c r="P276" s="99"/>
      <c r="Q276" s="99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</row>
    <row r="277" spans="2:31" ht="18.75" customHeight="1">
      <c r="B277" s="14"/>
      <c r="C277" s="98"/>
      <c r="D277" s="98"/>
      <c r="E277" s="14"/>
      <c r="F277" s="99"/>
      <c r="G277" s="99"/>
      <c r="H277" s="99"/>
      <c r="I277" s="99"/>
      <c r="J277" s="99"/>
      <c r="K277" s="99"/>
      <c r="L277" s="99"/>
      <c r="M277" s="99"/>
      <c r="N277" s="99"/>
      <c r="O277" s="99"/>
      <c r="P277" s="99"/>
      <c r="Q277" s="99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</row>
    <row r="278" spans="2:31" ht="18.75" customHeight="1">
      <c r="B278" s="14"/>
      <c r="C278" s="98"/>
      <c r="D278" s="98"/>
      <c r="E278" s="14"/>
      <c r="F278" s="99"/>
      <c r="G278" s="99"/>
      <c r="H278" s="99"/>
      <c r="I278" s="99"/>
      <c r="J278" s="99"/>
      <c r="K278" s="99"/>
      <c r="L278" s="99"/>
      <c r="M278" s="99"/>
      <c r="N278" s="99"/>
      <c r="O278" s="99"/>
      <c r="P278" s="99"/>
      <c r="Q278" s="99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</row>
    <row r="279" spans="2:31" ht="18.75" customHeight="1">
      <c r="B279" s="14"/>
      <c r="C279" s="98"/>
      <c r="D279" s="98"/>
      <c r="E279" s="14"/>
      <c r="F279" s="99"/>
      <c r="G279" s="99"/>
      <c r="H279" s="99"/>
      <c r="I279" s="99"/>
      <c r="J279" s="99"/>
      <c r="K279" s="99"/>
      <c r="L279" s="99"/>
      <c r="M279" s="99"/>
      <c r="N279" s="99"/>
      <c r="O279" s="99"/>
      <c r="P279" s="99"/>
      <c r="Q279" s="99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</row>
    <row r="280" spans="2:31" ht="18.75" customHeight="1">
      <c r="B280" s="14"/>
      <c r="C280" s="98"/>
      <c r="D280" s="98"/>
      <c r="E280" s="14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</row>
    <row r="281" spans="2:31" ht="18.75" customHeight="1">
      <c r="B281" s="14"/>
      <c r="C281" s="98"/>
      <c r="D281" s="98"/>
      <c r="E281" s="14"/>
      <c r="F281" s="99"/>
      <c r="G281" s="99"/>
      <c r="H281" s="99"/>
      <c r="I281" s="99"/>
      <c r="J281" s="99"/>
      <c r="K281" s="99"/>
      <c r="L281" s="99"/>
      <c r="M281" s="99"/>
      <c r="N281" s="99"/>
      <c r="O281" s="99"/>
      <c r="P281" s="99"/>
      <c r="Q281" s="99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</row>
    <row r="282" spans="2:31" ht="18.75" customHeight="1">
      <c r="B282" s="14"/>
      <c r="C282" s="98"/>
      <c r="D282" s="98"/>
      <c r="E282" s="14"/>
      <c r="F282" s="99"/>
      <c r="G282" s="99"/>
      <c r="H282" s="99"/>
      <c r="I282" s="99"/>
      <c r="J282" s="99"/>
      <c r="K282" s="99"/>
      <c r="L282" s="99"/>
      <c r="M282" s="99"/>
      <c r="N282" s="99"/>
      <c r="O282" s="99"/>
      <c r="P282" s="99"/>
      <c r="Q282" s="99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</row>
    <row r="283" spans="2:31" ht="18.75" customHeight="1">
      <c r="B283" s="14"/>
      <c r="C283" s="98"/>
      <c r="D283" s="98"/>
      <c r="E283" s="14"/>
      <c r="F283" s="99"/>
      <c r="G283" s="99"/>
      <c r="H283" s="99"/>
      <c r="I283" s="99"/>
      <c r="J283" s="99"/>
      <c r="K283" s="99"/>
      <c r="L283" s="99"/>
      <c r="M283" s="99"/>
      <c r="N283" s="99"/>
      <c r="O283" s="99"/>
      <c r="P283" s="99"/>
      <c r="Q283" s="99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</row>
    <row r="284" spans="2:31" ht="18.75" customHeight="1">
      <c r="B284" s="14"/>
      <c r="C284" s="98"/>
      <c r="D284" s="98"/>
      <c r="E284" s="14"/>
      <c r="F284" s="99"/>
      <c r="G284" s="99"/>
      <c r="H284" s="99"/>
      <c r="I284" s="99"/>
      <c r="J284" s="99"/>
      <c r="K284" s="99"/>
      <c r="L284" s="99"/>
      <c r="M284" s="99"/>
      <c r="N284" s="99"/>
      <c r="O284" s="99"/>
      <c r="P284" s="99"/>
      <c r="Q284" s="99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</row>
    <row r="285" spans="2:31" ht="18.75" customHeight="1">
      <c r="B285" s="14"/>
      <c r="C285" s="98"/>
      <c r="D285" s="98"/>
      <c r="E285" s="14"/>
      <c r="F285" s="99"/>
      <c r="G285" s="99"/>
      <c r="H285" s="99"/>
      <c r="I285" s="99"/>
      <c r="J285" s="99"/>
      <c r="K285" s="99"/>
      <c r="L285" s="99"/>
      <c r="M285" s="99"/>
      <c r="N285" s="99"/>
      <c r="O285" s="99"/>
      <c r="P285" s="99"/>
      <c r="Q285" s="99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</row>
    <row r="286" spans="2:31" ht="18.75" customHeight="1">
      <c r="B286" s="14"/>
      <c r="C286" s="98"/>
      <c r="D286" s="98"/>
      <c r="E286" s="14"/>
      <c r="F286" s="99"/>
      <c r="G286" s="99"/>
      <c r="H286" s="99"/>
      <c r="I286" s="99"/>
      <c r="J286" s="99"/>
      <c r="K286" s="99"/>
      <c r="L286" s="99"/>
      <c r="M286" s="99"/>
      <c r="N286" s="99"/>
      <c r="O286" s="99"/>
      <c r="P286" s="99"/>
      <c r="Q286" s="99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</row>
    <row r="287" spans="2:31" ht="18.75" customHeight="1">
      <c r="B287" s="14"/>
      <c r="C287" s="98"/>
      <c r="D287" s="98"/>
      <c r="E287" s="14"/>
      <c r="F287" s="99"/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</row>
    <row r="288" spans="2:31" ht="18.75" customHeight="1">
      <c r="B288" s="14"/>
      <c r="C288" s="98"/>
      <c r="D288" s="98"/>
      <c r="E288" s="14"/>
      <c r="F288" s="99"/>
      <c r="G288" s="99"/>
      <c r="H288" s="99"/>
      <c r="I288" s="99"/>
      <c r="J288" s="99"/>
      <c r="K288" s="99"/>
      <c r="L288" s="99"/>
      <c r="M288" s="99"/>
      <c r="N288" s="99"/>
      <c r="O288" s="99"/>
      <c r="P288" s="99"/>
      <c r="Q288" s="99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</row>
    <row r="289" spans="2:31" ht="18.75" customHeight="1">
      <c r="B289" s="14"/>
      <c r="C289" s="98"/>
      <c r="D289" s="98"/>
      <c r="E289" s="14"/>
      <c r="F289" s="99"/>
      <c r="G289" s="99"/>
      <c r="H289" s="99"/>
      <c r="I289" s="99"/>
      <c r="J289" s="99"/>
      <c r="K289" s="99"/>
      <c r="L289" s="99"/>
      <c r="M289" s="99"/>
      <c r="N289" s="99"/>
      <c r="O289" s="99"/>
      <c r="P289" s="99"/>
      <c r="Q289" s="99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</row>
    <row r="290" spans="2:31" ht="18.75" customHeight="1">
      <c r="B290" s="14"/>
      <c r="C290" s="98"/>
      <c r="D290" s="98"/>
      <c r="E290" s="14"/>
      <c r="F290" s="99"/>
      <c r="G290" s="99"/>
      <c r="H290" s="99"/>
      <c r="I290" s="99"/>
      <c r="J290" s="99"/>
      <c r="K290" s="99"/>
      <c r="L290" s="99"/>
      <c r="M290" s="99"/>
      <c r="N290" s="99"/>
      <c r="O290" s="99"/>
      <c r="P290" s="99"/>
      <c r="Q290" s="99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</row>
    <row r="291" spans="2:31" ht="18.75" customHeight="1">
      <c r="B291" s="14"/>
      <c r="C291" s="98"/>
      <c r="D291" s="98"/>
      <c r="E291" s="14"/>
      <c r="F291" s="99"/>
      <c r="G291" s="99"/>
      <c r="H291" s="99"/>
      <c r="I291" s="99"/>
      <c r="J291" s="99"/>
      <c r="K291" s="99"/>
      <c r="L291" s="99"/>
      <c r="M291" s="99"/>
      <c r="N291" s="99"/>
      <c r="O291" s="99"/>
      <c r="P291" s="99"/>
      <c r="Q291" s="99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</row>
    <row r="292" spans="2:31" ht="18.75" customHeight="1">
      <c r="B292" s="14"/>
      <c r="C292" s="98"/>
      <c r="D292" s="98"/>
      <c r="E292" s="14"/>
      <c r="F292" s="99"/>
      <c r="G292" s="99"/>
      <c r="H292" s="99"/>
      <c r="I292" s="99"/>
      <c r="J292" s="99"/>
      <c r="K292" s="99"/>
      <c r="L292" s="99"/>
      <c r="M292" s="99"/>
      <c r="N292" s="99"/>
      <c r="O292" s="99"/>
      <c r="P292" s="99"/>
      <c r="Q292" s="99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</row>
    <row r="293" spans="2:31" ht="18.75" customHeight="1">
      <c r="B293" s="14"/>
      <c r="C293" s="98"/>
      <c r="D293" s="98"/>
      <c r="E293" s="14"/>
      <c r="F293" s="99"/>
      <c r="G293" s="99"/>
      <c r="H293" s="99"/>
      <c r="I293" s="99"/>
      <c r="J293" s="99"/>
      <c r="K293" s="99"/>
      <c r="L293" s="99"/>
      <c r="M293" s="99"/>
      <c r="N293" s="99"/>
      <c r="O293" s="99"/>
      <c r="P293" s="99"/>
      <c r="Q293" s="99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</row>
    <row r="294" spans="2:31" ht="18.75" customHeight="1">
      <c r="B294" s="14"/>
      <c r="C294" s="98"/>
      <c r="D294" s="98"/>
      <c r="E294" s="14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</row>
    <row r="295" spans="2:31" ht="18.75" customHeight="1">
      <c r="B295" s="14"/>
      <c r="C295" s="98"/>
      <c r="D295" s="98"/>
      <c r="E295" s="14"/>
      <c r="F295" s="99"/>
      <c r="G295" s="99"/>
      <c r="H295" s="99"/>
      <c r="I295" s="99"/>
      <c r="J295" s="99"/>
      <c r="K295" s="99"/>
      <c r="L295" s="99"/>
      <c r="M295" s="99"/>
      <c r="N295" s="99"/>
      <c r="O295" s="99"/>
      <c r="P295" s="99"/>
      <c r="Q295" s="99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</row>
    <row r="296" spans="2:31" ht="18.75" customHeight="1">
      <c r="B296" s="14"/>
      <c r="C296" s="98"/>
      <c r="D296" s="98"/>
      <c r="E296" s="14"/>
      <c r="F296" s="99"/>
      <c r="G296" s="99"/>
      <c r="H296" s="99"/>
      <c r="I296" s="99"/>
      <c r="J296" s="99"/>
      <c r="K296" s="99"/>
      <c r="L296" s="99"/>
      <c r="M296" s="99"/>
      <c r="N296" s="99"/>
      <c r="O296" s="99"/>
      <c r="P296" s="99"/>
      <c r="Q296" s="99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</row>
    <row r="297" spans="2:31" ht="18.75" customHeight="1">
      <c r="B297" s="14"/>
      <c r="C297" s="98"/>
      <c r="D297" s="98"/>
      <c r="E297" s="14"/>
      <c r="F297" s="99"/>
      <c r="G297" s="99"/>
      <c r="H297" s="99"/>
      <c r="I297" s="99"/>
      <c r="J297" s="99"/>
      <c r="K297" s="99"/>
      <c r="L297" s="99"/>
      <c r="M297" s="99"/>
      <c r="N297" s="99"/>
      <c r="O297" s="99"/>
      <c r="P297" s="99"/>
      <c r="Q297" s="99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</row>
    <row r="298" spans="2:31" ht="18.75" customHeight="1">
      <c r="B298" s="14"/>
      <c r="C298" s="98"/>
      <c r="D298" s="98"/>
      <c r="E298" s="14"/>
      <c r="F298" s="99"/>
      <c r="G298" s="99"/>
      <c r="H298" s="99"/>
      <c r="I298" s="99"/>
      <c r="J298" s="99"/>
      <c r="K298" s="99"/>
      <c r="L298" s="99"/>
      <c r="M298" s="99"/>
      <c r="N298" s="99"/>
      <c r="O298" s="99"/>
      <c r="P298" s="99"/>
      <c r="Q298" s="99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</row>
    <row r="299" spans="2:31" ht="18.75" customHeight="1">
      <c r="B299" s="14"/>
      <c r="C299" s="98"/>
      <c r="D299" s="98"/>
      <c r="E299" s="14"/>
      <c r="F299" s="99"/>
      <c r="G299" s="99"/>
      <c r="H299" s="99"/>
      <c r="I299" s="99"/>
      <c r="J299" s="99"/>
      <c r="K299" s="99"/>
      <c r="L299" s="99"/>
      <c r="M299" s="99"/>
      <c r="N299" s="99"/>
      <c r="O299" s="99"/>
      <c r="P299" s="99"/>
      <c r="Q299" s="99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</row>
    <row r="300" spans="2:31" ht="18.75" customHeight="1">
      <c r="B300" s="14"/>
      <c r="C300" s="98"/>
      <c r="D300" s="98"/>
      <c r="E300" s="14"/>
      <c r="F300" s="99"/>
      <c r="G300" s="99"/>
      <c r="H300" s="99"/>
      <c r="I300" s="99"/>
      <c r="J300" s="99"/>
      <c r="K300" s="99"/>
      <c r="L300" s="99"/>
      <c r="M300" s="99"/>
      <c r="N300" s="99"/>
      <c r="O300" s="99"/>
      <c r="P300" s="99"/>
      <c r="Q300" s="99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</row>
    <row r="301" spans="2:31" ht="18.75" customHeight="1">
      <c r="B301" s="14"/>
      <c r="C301" s="98"/>
      <c r="D301" s="98"/>
      <c r="E301" s="14"/>
      <c r="F301" s="99"/>
      <c r="G301" s="99"/>
      <c r="H301" s="99"/>
      <c r="I301" s="99"/>
      <c r="J301" s="99"/>
      <c r="K301" s="99"/>
      <c r="L301" s="99"/>
      <c r="M301" s="99"/>
      <c r="N301" s="99"/>
      <c r="O301" s="99"/>
      <c r="P301" s="99"/>
      <c r="Q301" s="99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</row>
    <row r="302" spans="2:31" ht="18.75" customHeight="1">
      <c r="B302" s="14"/>
      <c r="C302" s="98"/>
      <c r="D302" s="98"/>
      <c r="E302" s="14"/>
      <c r="F302" s="99"/>
      <c r="G302" s="99"/>
      <c r="H302" s="99"/>
      <c r="I302" s="99"/>
      <c r="J302" s="99"/>
      <c r="K302" s="99"/>
      <c r="L302" s="99"/>
      <c r="M302" s="99"/>
      <c r="N302" s="99"/>
      <c r="O302" s="99"/>
      <c r="P302" s="99"/>
      <c r="Q302" s="99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</row>
    <row r="303" spans="2:31" ht="18.75" customHeight="1">
      <c r="B303" s="14"/>
      <c r="C303" s="98"/>
      <c r="D303" s="98"/>
      <c r="E303" s="14"/>
      <c r="F303" s="99"/>
      <c r="G303" s="99"/>
      <c r="H303" s="99"/>
      <c r="I303" s="99"/>
      <c r="J303" s="99"/>
      <c r="K303" s="99"/>
      <c r="L303" s="99"/>
      <c r="M303" s="99"/>
      <c r="N303" s="99"/>
      <c r="O303" s="99"/>
      <c r="P303" s="99"/>
      <c r="Q303" s="99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</row>
    <row r="304" spans="2:31" ht="18.75" customHeight="1">
      <c r="B304" s="14"/>
      <c r="C304" s="98"/>
      <c r="D304" s="98"/>
      <c r="E304" s="14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</row>
    <row r="305" spans="2:31" ht="18.75" customHeight="1">
      <c r="B305" s="14"/>
      <c r="C305" s="98"/>
      <c r="D305" s="98"/>
      <c r="E305" s="14"/>
      <c r="F305" s="99"/>
      <c r="G305" s="99"/>
      <c r="H305" s="99"/>
      <c r="I305" s="99"/>
      <c r="J305" s="99"/>
      <c r="K305" s="99"/>
      <c r="L305" s="99"/>
      <c r="M305" s="99"/>
      <c r="N305" s="99"/>
      <c r="O305" s="99"/>
      <c r="P305" s="99"/>
      <c r="Q305" s="99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</row>
    <row r="306" spans="2:31" ht="18.75" customHeight="1">
      <c r="B306" s="14"/>
      <c r="C306" s="98"/>
      <c r="D306" s="98"/>
      <c r="E306" s="14"/>
      <c r="F306" s="99"/>
      <c r="G306" s="99"/>
      <c r="H306" s="99"/>
      <c r="I306" s="99"/>
      <c r="J306" s="99"/>
      <c r="K306" s="99"/>
      <c r="L306" s="99"/>
      <c r="M306" s="99"/>
      <c r="N306" s="99"/>
      <c r="O306" s="99"/>
      <c r="P306" s="99"/>
      <c r="Q306" s="99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</row>
    <row r="307" spans="2:31" ht="18.75" customHeight="1">
      <c r="B307" s="14"/>
      <c r="C307" s="98"/>
      <c r="D307" s="98"/>
      <c r="E307" s="14"/>
      <c r="F307" s="99"/>
      <c r="G307" s="99"/>
      <c r="H307" s="99"/>
      <c r="I307" s="99"/>
      <c r="J307" s="99"/>
      <c r="K307" s="99"/>
      <c r="L307" s="99"/>
      <c r="M307" s="99"/>
      <c r="N307" s="99"/>
      <c r="O307" s="99"/>
      <c r="P307" s="99"/>
      <c r="Q307" s="99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</row>
    <row r="308" spans="2:31" ht="18.75" customHeight="1">
      <c r="B308" s="14"/>
      <c r="C308" s="98"/>
      <c r="D308" s="98"/>
      <c r="E308" s="14"/>
      <c r="F308" s="99"/>
      <c r="G308" s="99"/>
      <c r="H308" s="99"/>
      <c r="I308" s="99"/>
      <c r="J308" s="99"/>
      <c r="K308" s="99"/>
      <c r="L308" s="99"/>
      <c r="M308" s="99"/>
      <c r="N308" s="99"/>
      <c r="O308" s="99"/>
      <c r="P308" s="99"/>
      <c r="Q308" s="99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</row>
    <row r="309" spans="2:31" ht="18.75" customHeight="1">
      <c r="B309" s="14"/>
      <c r="C309" s="98"/>
      <c r="D309" s="98"/>
      <c r="E309" s="14"/>
      <c r="F309" s="99"/>
      <c r="G309" s="99"/>
      <c r="H309" s="99"/>
      <c r="I309" s="99"/>
      <c r="J309" s="99"/>
      <c r="K309" s="99"/>
      <c r="L309" s="99"/>
      <c r="M309" s="99"/>
      <c r="N309" s="99"/>
      <c r="O309" s="99"/>
      <c r="P309" s="99"/>
      <c r="Q309" s="99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</row>
    <row r="310" spans="2:31" ht="18.75" customHeight="1">
      <c r="B310" s="14"/>
      <c r="C310" s="98"/>
      <c r="D310" s="98"/>
      <c r="E310" s="14"/>
      <c r="F310" s="99"/>
      <c r="G310" s="99"/>
      <c r="H310" s="99"/>
      <c r="I310" s="99"/>
      <c r="J310" s="99"/>
      <c r="K310" s="99"/>
      <c r="L310" s="99"/>
      <c r="M310" s="99"/>
      <c r="N310" s="99"/>
      <c r="O310" s="99"/>
      <c r="P310" s="99"/>
      <c r="Q310" s="99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</row>
    <row r="311" spans="2:31" ht="18.75" customHeight="1">
      <c r="B311" s="14"/>
      <c r="C311" s="98"/>
      <c r="D311" s="98"/>
      <c r="E311" s="14"/>
      <c r="F311" s="99"/>
      <c r="G311" s="99"/>
      <c r="H311" s="99"/>
      <c r="I311" s="99"/>
      <c r="J311" s="99"/>
      <c r="K311" s="99"/>
      <c r="L311" s="99"/>
      <c r="M311" s="99"/>
      <c r="N311" s="99"/>
      <c r="O311" s="99"/>
      <c r="P311" s="99"/>
      <c r="Q311" s="99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</row>
    <row r="312" spans="2:31" ht="18.75" customHeight="1">
      <c r="B312" s="14"/>
      <c r="C312" s="98"/>
      <c r="D312" s="98"/>
      <c r="E312" s="14"/>
      <c r="F312" s="99"/>
      <c r="G312" s="99"/>
      <c r="H312" s="99"/>
      <c r="I312" s="99"/>
      <c r="J312" s="99"/>
      <c r="K312" s="99"/>
      <c r="L312" s="99"/>
      <c r="M312" s="99"/>
      <c r="N312" s="99"/>
      <c r="O312" s="99"/>
      <c r="P312" s="99"/>
      <c r="Q312" s="99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</row>
    <row r="313" spans="2:31" ht="18.75" customHeight="1">
      <c r="B313" s="14"/>
      <c r="C313" s="98"/>
      <c r="D313" s="98"/>
      <c r="E313" s="14"/>
      <c r="F313" s="99"/>
      <c r="G313" s="99"/>
      <c r="H313" s="99"/>
      <c r="I313" s="99"/>
      <c r="J313" s="99"/>
      <c r="K313" s="99"/>
      <c r="L313" s="99"/>
      <c r="M313" s="99"/>
      <c r="N313" s="99"/>
      <c r="O313" s="99"/>
      <c r="P313" s="99"/>
      <c r="Q313" s="99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</row>
    <row r="314" spans="2:31" ht="18.75" customHeight="1">
      <c r="B314" s="14"/>
      <c r="C314" s="98"/>
      <c r="D314" s="98"/>
      <c r="E314" s="14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</row>
    <row r="315" spans="2:31" ht="18.75" customHeight="1">
      <c r="B315" s="14"/>
      <c r="C315" s="98"/>
      <c r="D315" s="98"/>
      <c r="E315" s="14"/>
      <c r="F315" s="99"/>
      <c r="G315" s="99"/>
      <c r="H315" s="99"/>
      <c r="I315" s="99"/>
      <c r="J315" s="99"/>
      <c r="K315" s="99"/>
      <c r="L315" s="99"/>
      <c r="M315" s="99"/>
      <c r="N315" s="99"/>
      <c r="O315" s="99"/>
      <c r="P315" s="99"/>
      <c r="Q315" s="99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</row>
    <row r="316" spans="2:31" ht="18.75" customHeight="1">
      <c r="B316" s="14"/>
      <c r="C316" s="98"/>
      <c r="D316" s="98"/>
      <c r="E316" s="14"/>
      <c r="F316" s="99"/>
      <c r="G316" s="99"/>
      <c r="H316" s="99"/>
      <c r="I316" s="99"/>
      <c r="J316" s="99"/>
      <c r="K316" s="99"/>
      <c r="L316" s="99"/>
      <c r="M316" s="99"/>
      <c r="N316" s="99"/>
      <c r="O316" s="99"/>
      <c r="P316" s="99"/>
      <c r="Q316" s="99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</row>
    <row r="317" spans="2:31" ht="18.75" customHeight="1">
      <c r="B317" s="14"/>
      <c r="C317" s="98"/>
      <c r="D317" s="98"/>
      <c r="E317" s="14"/>
      <c r="F317" s="99"/>
      <c r="G317" s="99"/>
      <c r="H317" s="99"/>
      <c r="I317" s="99"/>
      <c r="J317" s="99"/>
      <c r="K317" s="99"/>
      <c r="L317" s="99"/>
      <c r="M317" s="99"/>
      <c r="N317" s="99"/>
      <c r="O317" s="99"/>
      <c r="P317" s="99"/>
      <c r="Q317" s="99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</row>
    <row r="318" spans="2:31" ht="18.75" customHeight="1">
      <c r="B318" s="14"/>
      <c r="C318" s="98"/>
      <c r="D318" s="98"/>
      <c r="E318" s="14"/>
      <c r="F318" s="99"/>
      <c r="G318" s="99"/>
      <c r="H318" s="99"/>
      <c r="I318" s="99"/>
      <c r="J318" s="99"/>
      <c r="K318" s="99"/>
      <c r="L318" s="99"/>
      <c r="M318" s="99"/>
      <c r="N318" s="99"/>
      <c r="O318" s="99"/>
      <c r="P318" s="99"/>
      <c r="Q318" s="99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</row>
    <row r="319" spans="2:31" ht="18.75" customHeight="1">
      <c r="B319" s="14"/>
      <c r="C319" s="98"/>
      <c r="D319" s="98"/>
      <c r="E319" s="14"/>
      <c r="F319" s="99"/>
      <c r="G319" s="99"/>
      <c r="H319" s="99"/>
      <c r="I319" s="99"/>
      <c r="J319" s="99"/>
      <c r="K319" s="99"/>
      <c r="L319" s="99"/>
      <c r="M319" s="99"/>
      <c r="N319" s="99"/>
      <c r="O319" s="99"/>
      <c r="P319" s="99"/>
      <c r="Q319" s="99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</row>
    <row r="320" spans="2:31" ht="18.75" customHeight="1">
      <c r="B320" s="14"/>
      <c r="C320" s="98"/>
      <c r="D320" s="98"/>
      <c r="E320" s="14"/>
      <c r="F320" s="99"/>
      <c r="G320" s="99"/>
      <c r="H320" s="99"/>
      <c r="I320" s="99"/>
      <c r="J320" s="99"/>
      <c r="K320" s="99"/>
      <c r="L320" s="99"/>
      <c r="M320" s="99"/>
      <c r="N320" s="99"/>
      <c r="O320" s="99"/>
      <c r="P320" s="99"/>
      <c r="Q320" s="99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</row>
    <row r="321" spans="2:31" ht="18.75" customHeight="1">
      <c r="B321" s="14"/>
      <c r="C321" s="98"/>
      <c r="D321" s="98"/>
      <c r="E321" s="14"/>
      <c r="F321" s="99"/>
      <c r="G321" s="99"/>
      <c r="H321" s="99"/>
      <c r="I321" s="99"/>
      <c r="J321" s="99"/>
      <c r="K321" s="99"/>
      <c r="L321" s="99"/>
      <c r="M321" s="99"/>
      <c r="N321" s="99"/>
      <c r="O321" s="99"/>
      <c r="P321" s="99"/>
      <c r="Q321" s="99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</row>
    <row r="322" spans="2:31" ht="18.75" customHeight="1">
      <c r="B322" s="14"/>
      <c r="C322" s="98"/>
      <c r="D322" s="98"/>
      <c r="E322" s="14"/>
      <c r="F322" s="99"/>
      <c r="G322" s="99"/>
      <c r="H322" s="99"/>
      <c r="I322" s="99"/>
      <c r="J322" s="99"/>
      <c r="K322" s="99"/>
      <c r="L322" s="99"/>
      <c r="M322" s="99"/>
      <c r="N322" s="99"/>
      <c r="O322" s="99"/>
      <c r="P322" s="99"/>
      <c r="Q322" s="99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</row>
    <row r="323" spans="2:31" ht="18.75" customHeight="1">
      <c r="B323" s="14"/>
      <c r="C323" s="98"/>
      <c r="D323" s="98"/>
      <c r="E323" s="14"/>
      <c r="F323" s="99"/>
      <c r="G323" s="99"/>
      <c r="H323" s="99"/>
      <c r="I323" s="99"/>
      <c r="J323" s="99"/>
      <c r="K323" s="99"/>
      <c r="L323" s="99"/>
      <c r="M323" s="99"/>
      <c r="N323" s="99"/>
      <c r="O323" s="99"/>
      <c r="P323" s="99"/>
      <c r="Q323" s="99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</row>
    <row r="324" spans="2:31" ht="18.75" customHeight="1">
      <c r="B324" s="14"/>
      <c r="C324" s="98"/>
      <c r="D324" s="98"/>
      <c r="E324" s="14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</row>
    <row r="325" spans="2:31" ht="18.75" customHeight="1">
      <c r="B325" s="14"/>
      <c r="C325" s="98"/>
      <c r="D325" s="98"/>
      <c r="E325" s="14"/>
      <c r="F325" s="99"/>
      <c r="G325" s="99"/>
      <c r="H325" s="99"/>
      <c r="I325" s="99"/>
      <c r="J325" s="99"/>
      <c r="K325" s="99"/>
      <c r="L325" s="99"/>
      <c r="M325" s="99"/>
      <c r="N325" s="99"/>
      <c r="O325" s="99"/>
      <c r="P325" s="99"/>
      <c r="Q325" s="99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</row>
    <row r="326" spans="2:31" ht="18.75" customHeight="1">
      <c r="B326" s="14"/>
      <c r="C326" s="98"/>
      <c r="D326" s="98"/>
      <c r="E326" s="14"/>
      <c r="F326" s="99"/>
      <c r="G326" s="99"/>
      <c r="H326" s="99"/>
      <c r="I326" s="99"/>
      <c r="J326" s="99"/>
      <c r="K326" s="99"/>
      <c r="L326" s="99"/>
      <c r="M326" s="99"/>
      <c r="N326" s="99"/>
      <c r="O326" s="99"/>
      <c r="P326" s="99"/>
      <c r="Q326" s="99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</row>
    <row r="327" spans="2:31" ht="18.75" customHeight="1">
      <c r="B327" s="14"/>
      <c r="C327" s="98"/>
      <c r="D327" s="98"/>
      <c r="E327" s="14"/>
      <c r="F327" s="99"/>
      <c r="G327" s="99"/>
      <c r="H327" s="99"/>
      <c r="I327" s="99"/>
      <c r="J327" s="99"/>
      <c r="K327" s="99"/>
      <c r="L327" s="99"/>
      <c r="M327" s="99"/>
      <c r="N327" s="99"/>
      <c r="O327" s="99"/>
      <c r="P327" s="99"/>
      <c r="Q327" s="99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</row>
    <row r="328" spans="2:31" ht="18.75" customHeight="1">
      <c r="B328" s="14"/>
      <c r="C328" s="98"/>
      <c r="D328" s="98"/>
      <c r="E328" s="14"/>
      <c r="F328" s="99"/>
      <c r="G328" s="99"/>
      <c r="H328" s="99"/>
      <c r="I328" s="99"/>
      <c r="J328" s="99"/>
      <c r="K328" s="99"/>
      <c r="L328" s="99"/>
      <c r="M328" s="99"/>
      <c r="N328" s="99"/>
      <c r="O328" s="99"/>
      <c r="P328" s="99"/>
      <c r="Q328" s="99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</row>
    <row r="329" spans="2:31" ht="18.75" customHeight="1">
      <c r="B329" s="14"/>
      <c r="C329" s="98"/>
      <c r="D329" s="98"/>
      <c r="E329" s="14"/>
      <c r="F329" s="99"/>
      <c r="G329" s="99"/>
      <c r="H329" s="99"/>
      <c r="I329" s="99"/>
      <c r="J329" s="99"/>
      <c r="K329" s="99"/>
      <c r="L329" s="99"/>
      <c r="M329" s="99"/>
      <c r="N329" s="99"/>
      <c r="O329" s="99"/>
      <c r="P329" s="99"/>
      <c r="Q329" s="99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</row>
    <row r="330" spans="2:31" ht="18.75" customHeight="1">
      <c r="B330" s="14"/>
      <c r="C330" s="98"/>
      <c r="D330" s="98"/>
      <c r="E330" s="14"/>
      <c r="F330" s="99"/>
      <c r="G330" s="99"/>
      <c r="H330" s="99"/>
      <c r="I330" s="99"/>
      <c r="J330" s="99"/>
      <c r="K330" s="99"/>
      <c r="L330" s="99"/>
      <c r="M330" s="99"/>
      <c r="N330" s="99"/>
      <c r="O330" s="99"/>
      <c r="P330" s="99"/>
      <c r="Q330" s="99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</row>
    <row r="331" spans="2:31" ht="18.75" customHeight="1">
      <c r="B331" s="14"/>
      <c r="C331" s="98"/>
      <c r="D331" s="98"/>
      <c r="E331" s="14"/>
      <c r="F331" s="99"/>
      <c r="G331" s="99"/>
      <c r="H331" s="99"/>
      <c r="I331" s="99"/>
      <c r="J331" s="99"/>
      <c r="K331" s="99"/>
      <c r="L331" s="99"/>
      <c r="M331" s="99"/>
      <c r="N331" s="99"/>
      <c r="O331" s="99"/>
      <c r="P331" s="99"/>
      <c r="Q331" s="99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</row>
    <row r="332" spans="2:31" ht="18.75" customHeight="1">
      <c r="B332" s="14"/>
      <c r="C332" s="98"/>
      <c r="D332" s="98"/>
      <c r="E332" s="14"/>
      <c r="F332" s="99"/>
      <c r="G332" s="99"/>
      <c r="H332" s="99"/>
      <c r="I332" s="99"/>
      <c r="J332" s="99"/>
      <c r="K332" s="99"/>
      <c r="L332" s="99"/>
      <c r="M332" s="99"/>
      <c r="N332" s="99"/>
      <c r="O332" s="99"/>
      <c r="P332" s="99"/>
      <c r="Q332" s="99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</row>
    <row r="333" spans="2:31" ht="18.75" customHeight="1">
      <c r="B333" s="14"/>
      <c r="C333" s="98"/>
      <c r="D333" s="98"/>
      <c r="E333" s="14"/>
      <c r="F333" s="99"/>
      <c r="G333" s="99"/>
      <c r="H333" s="99"/>
      <c r="I333" s="99"/>
      <c r="J333" s="99"/>
      <c r="K333" s="99"/>
      <c r="L333" s="99"/>
      <c r="M333" s="99"/>
      <c r="N333" s="99"/>
      <c r="O333" s="99"/>
      <c r="P333" s="99"/>
      <c r="Q333" s="99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</row>
    <row r="334" spans="2:31" ht="18.75" customHeight="1">
      <c r="B334" s="14"/>
      <c r="C334" s="98"/>
      <c r="D334" s="98"/>
      <c r="E334" s="14"/>
      <c r="F334" s="99"/>
      <c r="G334" s="99"/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</row>
    <row r="335" spans="2:31" ht="18.75" customHeight="1">
      <c r="B335" s="14"/>
      <c r="C335" s="98"/>
      <c r="D335" s="98"/>
      <c r="E335" s="14"/>
      <c r="F335" s="99"/>
      <c r="G335" s="99"/>
      <c r="H335" s="99"/>
      <c r="I335" s="99"/>
      <c r="J335" s="99"/>
      <c r="K335" s="99"/>
      <c r="L335" s="99"/>
      <c r="M335" s="99"/>
      <c r="N335" s="99"/>
      <c r="O335" s="99"/>
      <c r="P335" s="99"/>
      <c r="Q335" s="99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</row>
    <row r="336" spans="2:31" ht="18.75" customHeight="1">
      <c r="B336" s="14"/>
      <c r="C336" s="98"/>
      <c r="D336" s="98"/>
      <c r="E336" s="14"/>
      <c r="F336" s="99"/>
      <c r="G336" s="99"/>
      <c r="H336" s="99"/>
      <c r="I336" s="99"/>
      <c r="J336" s="99"/>
      <c r="K336" s="99"/>
      <c r="L336" s="99"/>
      <c r="M336" s="99"/>
      <c r="N336" s="99"/>
      <c r="O336" s="99"/>
      <c r="P336" s="99"/>
      <c r="Q336" s="99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</row>
    <row r="337" spans="2:31" ht="18.75" customHeight="1">
      <c r="B337" s="14"/>
      <c r="C337" s="98"/>
      <c r="D337" s="98"/>
      <c r="E337" s="14"/>
      <c r="F337" s="99"/>
      <c r="G337" s="99"/>
      <c r="H337" s="99"/>
      <c r="I337" s="99"/>
      <c r="J337" s="99"/>
      <c r="K337" s="99"/>
      <c r="L337" s="99"/>
      <c r="M337" s="99"/>
      <c r="N337" s="99"/>
      <c r="O337" s="99"/>
      <c r="P337" s="99"/>
      <c r="Q337" s="99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</row>
    <row r="338" spans="2:31" ht="18.75" customHeight="1">
      <c r="B338" s="14"/>
      <c r="C338" s="98"/>
      <c r="D338" s="98"/>
      <c r="E338" s="14"/>
      <c r="F338" s="99"/>
      <c r="G338" s="99"/>
      <c r="H338" s="99"/>
      <c r="I338" s="99"/>
      <c r="J338" s="99"/>
      <c r="K338" s="99"/>
      <c r="L338" s="99"/>
      <c r="M338" s="99"/>
      <c r="N338" s="99"/>
      <c r="O338" s="99"/>
      <c r="P338" s="99"/>
      <c r="Q338" s="99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</row>
    <row r="339" spans="2:31" ht="18.75" customHeight="1">
      <c r="B339" s="14"/>
      <c r="C339" s="98"/>
      <c r="D339" s="98"/>
      <c r="E339" s="14"/>
      <c r="F339" s="99"/>
      <c r="G339" s="99"/>
      <c r="H339" s="99"/>
      <c r="I339" s="99"/>
      <c r="J339" s="99"/>
      <c r="K339" s="99"/>
      <c r="L339" s="99"/>
      <c r="M339" s="99"/>
      <c r="N339" s="99"/>
      <c r="O339" s="99"/>
      <c r="P339" s="99"/>
      <c r="Q339" s="99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</row>
    <row r="340" spans="2:31" ht="18.75" customHeight="1">
      <c r="B340" s="14"/>
      <c r="C340" s="98"/>
      <c r="D340" s="98"/>
      <c r="E340" s="14"/>
      <c r="F340" s="99"/>
      <c r="G340" s="99"/>
      <c r="H340" s="99"/>
      <c r="I340" s="99"/>
      <c r="J340" s="99"/>
      <c r="K340" s="99"/>
      <c r="L340" s="99"/>
      <c r="M340" s="99"/>
      <c r="N340" s="99"/>
      <c r="O340" s="99"/>
      <c r="P340" s="99"/>
      <c r="Q340" s="99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</row>
    <row r="341" spans="2:31" ht="18.75" customHeight="1">
      <c r="B341" s="14"/>
      <c r="C341" s="98"/>
      <c r="D341" s="98"/>
      <c r="E341" s="14"/>
      <c r="F341" s="99"/>
      <c r="G341" s="99"/>
      <c r="H341" s="99"/>
      <c r="I341" s="99"/>
      <c r="J341" s="99"/>
      <c r="K341" s="99"/>
      <c r="L341" s="99"/>
      <c r="M341" s="99"/>
      <c r="N341" s="99"/>
      <c r="O341" s="99"/>
      <c r="P341" s="99"/>
      <c r="Q341" s="99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</row>
    <row r="342" spans="2:31" ht="18.75" customHeight="1">
      <c r="B342" s="14"/>
      <c r="C342" s="98"/>
      <c r="D342" s="98"/>
      <c r="E342" s="14"/>
      <c r="F342" s="99"/>
      <c r="G342" s="99"/>
      <c r="H342" s="99"/>
      <c r="I342" s="99"/>
      <c r="J342" s="99"/>
      <c r="K342" s="99"/>
      <c r="L342" s="99"/>
      <c r="M342" s="99"/>
      <c r="N342" s="99"/>
      <c r="O342" s="99"/>
      <c r="P342" s="99"/>
      <c r="Q342" s="99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</row>
    <row r="343" spans="2:31" ht="18.75" customHeight="1">
      <c r="B343" s="14"/>
      <c r="C343" s="98"/>
      <c r="D343" s="98"/>
      <c r="E343" s="14"/>
      <c r="F343" s="99"/>
      <c r="G343" s="99"/>
      <c r="H343" s="99"/>
      <c r="I343" s="99"/>
      <c r="J343" s="99"/>
      <c r="K343" s="99"/>
      <c r="L343" s="99"/>
      <c r="M343" s="99"/>
      <c r="N343" s="99"/>
      <c r="O343" s="99"/>
      <c r="P343" s="99"/>
      <c r="Q343" s="99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</row>
    <row r="344" spans="2:31" ht="18.75" customHeight="1">
      <c r="B344" s="14"/>
      <c r="C344" s="98"/>
      <c r="D344" s="98"/>
      <c r="E344" s="14"/>
      <c r="F344" s="99"/>
      <c r="G344" s="99"/>
      <c r="H344" s="99"/>
      <c r="I344" s="99"/>
      <c r="J344" s="99"/>
      <c r="K344" s="99"/>
      <c r="L344" s="99"/>
      <c r="M344" s="99"/>
      <c r="N344" s="99"/>
      <c r="O344" s="99"/>
      <c r="P344" s="99"/>
      <c r="Q344" s="99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</row>
    <row r="345" spans="2:31" ht="18.75" customHeight="1">
      <c r="B345" s="14"/>
      <c r="C345" s="98"/>
      <c r="D345" s="98"/>
      <c r="E345" s="14"/>
      <c r="F345" s="99"/>
      <c r="G345" s="99"/>
      <c r="H345" s="99"/>
      <c r="I345" s="99"/>
      <c r="J345" s="99"/>
      <c r="K345" s="99"/>
      <c r="L345" s="99"/>
      <c r="M345" s="99"/>
      <c r="N345" s="99"/>
      <c r="O345" s="99"/>
      <c r="P345" s="99"/>
      <c r="Q345" s="99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</row>
    <row r="346" spans="2:31" ht="18.75" customHeight="1">
      <c r="B346" s="14"/>
      <c r="C346" s="98"/>
      <c r="D346" s="98"/>
      <c r="E346" s="14"/>
      <c r="F346" s="99"/>
      <c r="G346" s="99"/>
      <c r="H346" s="99"/>
      <c r="I346" s="99"/>
      <c r="J346" s="99"/>
      <c r="K346" s="99"/>
      <c r="L346" s="99"/>
      <c r="M346" s="99"/>
      <c r="N346" s="99"/>
      <c r="O346" s="99"/>
      <c r="P346" s="99"/>
      <c r="Q346" s="99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</row>
    <row r="347" spans="2:31" ht="18.75" customHeight="1">
      <c r="B347" s="14"/>
      <c r="C347" s="98"/>
      <c r="D347" s="98"/>
      <c r="E347" s="14"/>
      <c r="F347" s="99"/>
      <c r="G347" s="99"/>
      <c r="H347" s="99"/>
      <c r="I347" s="99"/>
      <c r="J347" s="99"/>
      <c r="K347" s="99"/>
      <c r="L347" s="99"/>
      <c r="M347" s="99"/>
      <c r="N347" s="99"/>
      <c r="O347" s="99"/>
      <c r="P347" s="99"/>
      <c r="Q347" s="99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</row>
    <row r="348" spans="2:31" ht="18.75" customHeight="1">
      <c r="B348" s="14"/>
      <c r="C348" s="98"/>
      <c r="D348" s="98"/>
      <c r="E348" s="14"/>
      <c r="F348" s="99"/>
      <c r="G348" s="99"/>
      <c r="H348" s="99"/>
      <c r="I348" s="99"/>
      <c r="J348" s="99"/>
      <c r="K348" s="99"/>
      <c r="L348" s="99"/>
      <c r="M348" s="99"/>
      <c r="N348" s="99"/>
      <c r="O348" s="99"/>
      <c r="P348" s="99"/>
      <c r="Q348" s="99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</row>
    <row r="349" spans="2:31" ht="18.75" customHeight="1">
      <c r="B349" s="14"/>
      <c r="C349" s="98"/>
      <c r="D349" s="98"/>
      <c r="E349" s="14"/>
      <c r="F349" s="99"/>
      <c r="G349" s="99"/>
      <c r="H349" s="99"/>
      <c r="I349" s="99"/>
      <c r="J349" s="99"/>
      <c r="K349" s="99"/>
      <c r="L349" s="99"/>
      <c r="M349" s="99"/>
      <c r="N349" s="99"/>
      <c r="O349" s="99"/>
      <c r="P349" s="99"/>
      <c r="Q349" s="99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</row>
    <row r="350" spans="2:31" ht="18.75" customHeight="1">
      <c r="B350" s="14"/>
      <c r="C350" s="98"/>
      <c r="D350" s="98"/>
      <c r="E350" s="14"/>
      <c r="F350" s="99"/>
      <c r="G350" s="99"/>
      <c r="H350" s="99"/>
      <c r="I350" s="99"/>
      <c r="J350" s="99"/>
      <c r="K350" s="99"/>
      <c r="L350" s="99"/>
      <c r="M350" s="99"/>
      <c r="N350" s="99"/>
      <c r="O350" s="99"/>
      <c r="P350" s="99"/>
      <c r="Q350" s="99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</row>
    <row r="351" spans="2:31" ht="18.75" customHeight="1">
      <c r="B351" s="14"/>
      <c r="C351" s="98"/>
      <c r="D351" s="98"/>
      <c r="E351" s="14"/>
      <c r="F351" s="99"/>
      <c r="G351" s="99"/>
      <c r="H351" s="99"/>
      <c r="I351" s="99"/>
      <c r="J351" s="99"/>
      <c r="K351" s="99"/>
      <c r="L351" s="99"/>
      <c r="M351" s="99"/>
      <c r="N351" s="99"/>
      <c r="O351" s="99"/>
      <c r="P351" s="99"/>
      <c r="Q351" s="99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</row>
    <row r="352" spans="2:31" ht="18.75" customHeight="1">
      <c r="B352" s="14"/>
      <c r="C352" s="98"/>
      <c r="D352" s="98"/>
      <c r="E352" s="14"/>
      <c r="F352" s="99"/>
      <c r="G352" s="99"/>
      <c r="H352" s="99"/>
      <c r="I352" s="99"/>
      <c r="J352" s="99"/>
      <c r="K352" s="99"/>
      <c r="L352" s="99"/>
      <c r="M352" s="99"/>
      <c r="N352" s="99"/>
      <c r="O352" s="99"/>
      <c r="P352" s="99"/>
      <c r="Q352" s="99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</row>
    <row r="353" spans="2:31" ht="18.75" customHeight="1">
      <c r="B353" s="14"/>
      <c r="C353" s="98"/>
      <c r="D353" s="98"/>
      <c r="E353" s="14"/>
      <c r="F353" s="99"/>
      <c r="G353" s="99"/>
      <c r="H353" s="99"/>
      <c r="I353" s="99"/>
      <c r="J353" s="99"/>
      <c r="K353" s="99"/>
      <c r="L353" s="99"/>
      <c r="M353" s="99"/>
      <c r="N353" s="99"/>
      <c r="O353" s="99"/>
      <c r="P353" s="99"/>
      <c r="Q353" s="99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</row>
    <row r="354" spans="2:31" ht="18.75" customHeight="1">
      <c r="B354" s="14"/>
      <c r="C354" s="98"/>
      <c r="D354" s="98"/>
      <c r="E354" s="14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</row>
    <row r="355" spans="2:31" ht="18.75" customHeight="1">
      <c r="B355" s="14"/>
      <c r="C355" s="98"/>
      <c r="D355" s="98"/>
      <c r="E355" s="14"/>
      <c r="F355" s="99"/>
      <c r="G355" s="99"/>
      <c r="H355" s="99"/>
      <c r="I355" s="99"/>
      <c r="J355" s="99"/>
      <c r="K355" s="99"/>
      <c r="L355" s="99"/>
      <c r="M355" s="99"/>
      <c r="N355" s="99"/>
      <c r="O355" s="99"/>
      <c r="P355" s="99"/>
      <c r="Q355" s="99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</row>
    <row r="356" spans="2:31" ht="18.75" customHeight="1">
      <c r="B356" s="14"/>
      <c r="C356" s="98"/>
      <c r="D356" s="98"/>
      <c r="E356" s="14"/>
      <c r="F356" s="99"/>
      <c r="G356" s="99"/>
      <c r="H356" s="99"/>
      <c r="I356" s="99"/>
      <c r="J356" s="99"/>
      <c r="K356" s="99"/>
      <c r="L356" s="99"/>
      <c r="M356" s="99"/>
      <c r="N356" s="99"/>
      <c r="O356" s="99"/>
      <c r="P356" s="99"/>
      <c r="Q356" s="99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</row>
    <row r="357" spans="2:31" ht="18.75" customHeight="1">
      <c r="B357" s="14"/>
      <c r="C357" s="98"/>
      <c r="D357" s="98"/>
      <c r="E357" s="14"/>
      <c r="F357" s="99"/>
      <c r="G357" s="99"/>
      <c r="H357" s="99"/>
      <c r="I357" s="99"/>
      <c r="J357" s="99"/>
      <c r="K357" s="99"/>
      <c r="L357" s="99"/>
      <c r="M357" s="99"/>
      <c r="N357" s="99"/>
      <c r="O357" s="99"/>
      <c r="P357" s="99"/>
      <c r="Q357" s="99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</row>
    <row r="358" spans="2:31" ht="18.75" customHeight="1">
      <c r="B358" s="14"/>
      <c r="C358" s="98"/>
      <c r="D358" s="98"/>
      <c r="E358" s="14"/>
      <c r="F358" s="99"/>
      <c r="G358" s="99"/>
      <c r="H358" s="99"/>
      <c r="I358" s="99"/>
      <c r="J358" s="99"/>
      <c r="K358" s="99"/>
      <c r="L358" s="99"/>
      <c r="M358" s="99"/>
      <c r="N358" s="99"/>
      <c r="O358" s="99"/>
      <c r="P358" s="99"/>
      <c r="Q358" s="99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</row>
    <row r="359" spans="2:31" ht="18.75" customHeight="1">
      <c r="B359" s="14"/>
      <c r="C359" s="98"/>
      <c r="D359" s="98"/>
      <c r="E359" s="14"/>
      <c r="F359" s="99"/>
      <c r="G359" s="99"/>
      <c r="H359" s="99"/>
      <c r="I359" s="99"/>
      <c r="J359" s="99"/>
      <c r="K359" s="99"/>
      <c r="L359" s="99"/>
      <c r="M359" s="99"/>
      <c r="N359" s="99"/>
      <c r="O359" s="99"/>
      <c r="P359" s="99"/>
      <c r="Q359" s="99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</row>
    <row r="360" spans="2:31" ht="18.75" customHeight="1">
      <c r="B360" s="14"/>
      <c r="C360" s="98"/>
      <c r="D360" s="98"/>
      <c r="E360" s="14"/>
      <c r="F360" s="99"/>
      <c r="G360" s="99"/>
      <c r="H360" s="99"/>
      <c r="I360" s="99"/>
      <c r="J360" s="99"/>
      <c r="K360" s="99"/>
      <c r="L360" s="99"/>
      <c r="M360" s="99"/>
      <c r="N360" s="99"/>
      <c r="O360" s="99"/>
      <c r="P360" s="99"/>
      <c r="Q360" s="99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</row>
    <row r="361" spans="2:31" ht="18.75" customHeight="1">
      <c r="B361" s="14"/>
      <c r="C361" s="98"/>
      <c r="D361" s="98"/>
      <c r="E361" s="14"/>
      <c r="F361" s="99"/>
      <c r="G361" s="99"/>
      <c r="H361" s="99"/>
      <c r="I361" s="99"/>
      <c r="J361" s="99"/>
      <c r="K361" s="99"/>
      <c r="L361" s="99"/>
      <c r="M361" s="99"/>
      <c r="N361" s="99"/>
      <c r="O361" s="99"/>
      <c r="P361" s="99"/>
      <c r="Q361" s="99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</row>
    <row r="362" spans="2:31" ht="18.75" customHeight="1">
      <c r="B362" s="14"/>
      <c r="C362" s="98"/>
      <c r="D362" s="98"/>
      <c r="E362" s="14"/>
      <c r="F362" s="99"/>
      <c r="G362" s="99"/>
      <c r="H362" s="99"/>
      <c r="I362" s="99"/>
      <c r="J362" s="99"/>
      <c r="K362" s="99"/>
      <c r="L362" s="99"/>
      <c r="M362" s="99"/>
      <c r="N362" s="99"/>
      <c r="O362" s="99"/>
      <c r="P362" s="99"/>
      <c r="Q362" s="99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</row>
    <row r="363" spans="2:31" ht="18.75" customHeight="1">
      <c r="B363" s="14"/>
      <c r="C363" s="98"/>
      <c r="D363" s="98"/>
      <c r="E363" s="14"/>
      <c r="F363" s="99"/>
      <c r="G363" s="99"/>
      <c r="H363" s="99"/>
      <c r="I363" s="99"/>
      <c r="J363" s="99"/>
      <c r="K363" s="99"/>
      <c r="L363" s="99"/>
      <c r="M363" s="99"/>
      <c r="N363" s="99"/>
      <c r="O363" s="99"/>
      <c r="P363" s="99"/>
      <c r="Q363" s="99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</row>
    <row r="364" spans="2:31" ht="18.75" customHeight="1">
      <c r="B364" s="14"/>
      <c r="C364" s="98"/>
      <c r="D364" s="98"/>
      <c r="E364" s="14"/>
      <c r="F364" s="99"/>
      <c r="G364" s="99"/>
      <c r="H364" s="99"/>
      <c r="I364" s="99"/>
      <c r="J364" s="99"/>
      <c r="K364" s="99"/>
      <c r="L364" s="99"/>
      <c r="M364" s="99"/>
      <c r="N364" s="99"/>
      <c r="O364" s="99"/>
      <c r="P364" s="99"/>
      <c r="Q364" s="99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</row>
    <row r="365" spans="2:31" ht="18.75" customHeight="1">
      <c r="B365" s="14"/>
      <c r="C365" s="98"/>
      <c r="D365" s="98"/>
      <c r="E365" s="14"/>
      <c r="F365" s="99"/>
      <c r="G365" s="99"/>
      <c r="H365" s="99"/>
      <c r="I365" s="99"/>
      <c r="J365" s="99"/>
      <c r="K365" s="99"/>
      <c r="L365" s="99"/>
      <c r="M365" s="99"/>
      <c r="N365" s="99"/>
      <c r="O365" s="99"/>
      <c r="P365" s="99"/>
      <c r="Q365" s="99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</row>
    <row r="366" spans="2:31" ht="18.75" customHeight="1">
      <c r="B366" s="14"/>
      <c r="C366" s="98"/>
      <c r="D366" s="98"/>
      <c r="E366" s="14"/>
      <c r="F366" s="99"/>
      <c r="G366" s="99"/>
      <c r="H366" s="99"/>
      <c r="I366" s="99"/>
      <c r="J366" s="99"/>
      <c r="K366" s="99"/>
      <c r="L366" s="99"/>
      <c r="M366" s="99"/>
      <c r="N366" s="99"/>
      <c r="O366" s="99"/>
      <c r="P366" s="99"/>
      <c r="Q366" s="99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</row>
    <row r="367" spans="2:31" ht="18.75" customHeight="1">
      <c r="B367" s="14"/>
      <c r="C367" s="98"/>
      <c r="D367" s="98"/>
      <c r="E367" s="14"/>
      <c r="F367" s="99"/>
      <c r="G367" s="99"/>
      <c r="H367" s="99"/>
      <c r="I367" s="99"/>
      <c r="J367" s="99"/>
      <c r="K367" s="99"/>
      <c r="L367" s="99"/>
      <c r="M367" s="99"/>
      <c r="N367" s="99"/>
      <c r="O367" s="99"/>
      <c r="P367" s="99"/>
      <c r="Q367" s="99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</row>
    <row r="368" spans="2:31" ht="18.75" customHeight="1">
      <c r="B368" s="14"/>
      <c r="C368" s="98"/>
      <c r="D368" s="98"/>
      <c r="E368" s="14"/>
      <c r="F368" s="99"/>
      <c r="G368" s="99"/>
      <c r="H368" s="99"/>
      <c r="I368" s="99"/>
      <c r="J368" s="99"/>
      <c r="K368" s="99"/>
      <c r="L368" s="99"/>
      <c r="M368" s="99"/>
      <c r="N368" s="99"/>
      <c r="O368" s="99"/>
      <c r="P368" s="99"/>
      <c r="Q368" s="99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</row>
    <row r="369" spans="2:31" ht="18.75" customHeight="1">
      <c r="B369" s="14"/>
      <c r="C369" s="98"/>
      <c r="D369" s="98"/>
      <c r="E369" s="14"/>
      <c r="F369" s="99"/>
      <c r="G369" s="99"/>
      <c r="H369" s="99"/>
      <c r="I369" s="99"/>
      <c r="J369" s="99"/>
      <c r="K369" s="99"/>
      <c r="L369" s="99"/>
      <c r="M369" s="99"/>
      <c r="N369" s="99"/>
      <c r="O369" s="99"/>
      <c r="P369" s="99"/>
      <c r="Q369" s="99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</row>
    <row r="370" spans="2:31" ht="18.75" customHeight="1">
      <c r="B370" s="14"/>
      <c r="C370" s="98"/>
      <c r="D370" s="98"/>
      <c r="E370" s="14"/>
      <c r="F370" s="99"/>
      <c r="G370" s="99"/>
      <c r="H370" s="99"/>
      <c r="I370" s="99"/>
      <c r="J370" s="99"/>
      <c r="K370" s="99"/>
      <c r="L370" s="99"/>
      <c r="M370" s="99"/>
      <c r="N370" s="99"/>
      <c r="O370" s="99"/>
      <c r="P370" s="99"/>
      <c r="Q370" s="99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</row>
    <row r="371" spans="2:31" ht="18.75" customHeight="1">
      <c r="B371" s="14"/>
      <c r="C371" s="98"/>
      <c r="D371" s="98"/>
      <c r="E371" s="14"/>
      <c r="F371" s="99"/>
      <c r="G371" s="99"/>
      <c r="H371" s="99"/>
      <c r="I371" s="99"/>
      <c r="J371" s="99"/>
      <c r="K371" s="99"/>
      <c r="L371" s="99"/>
      <c r="M371" s="99"/>
      <c r="N371" s="99"/>
      <c r="O371" s="99"/>
      <c r="P371" s="99"/>
      <c r="Q371" s="99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</row>
    <row r="372" spans="2:31" ht="18.75" customHeight="1">
      <c r="B372" s="14"/>
      <c r="C372" s="98"/>
      <c r="D372" s="98"/>
      <c r="E372" s="14"/>
      <c r="F372" s="99"/>
      <c r="G372" s="99"/>
      <c r="H372" s="99"/>
      <c r="I372" s="99"/>
      <c r="J372" s="99"/>
      <c r="K372" s="99"/>
      <c r="L372" s="99"/>
      <c r="M372" s="99"/>
      <c r="N372" s="99"/>
      <c r="O372" s="99"/>
      <c r="P372" s="99"/>
      <c r="Q372" s="99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</row>
    <row r="373" spans="2:31" ht="18.75" customHeight="1">
      <c r="B373" s="14"/>
      <c r="C373" s="98"/>
      <c r="D373" s="98"/>
      <c r="E373" s="14"/>
      <c r="F373" s="99"/>
      <c r="G373" s="99"/>
      <c r="H373" s="99"/>
      <c r="I373" s="99"/>
      <c r="J373" s="99"/>
      <c r="K373" s="99"/>
      <c r="L373" s="99"/>
      <c r="M373" s="99"/>
      <c r="N373" s="99"/>
      <c r="O373" s="99"/>
      <c r="P373" s="99"/>
      <c r="Q373" s="99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</row>
    <row r="374" spans="2:31" ht="18.75" customHeight="1">
      <c r="B374" s="14"/>
      <c r="C374" s="98"/>
      <c r="D374" s="98"/>
      <c r="E374" s="14"/>
      <c r="F374" s="99"/>
      <c r="G374" s="99"/>
      <c r="H374" s="99"/>
      <c r="I374" s="99"/>
      <c r="J374" s="99"/>
      <c r="K374" s="99"/>
      <c r="L374" s="99"/>
      <c r="M374" s="99"/>
      <c r="N374" s="99"/>
      <c r="O374" s="99"/>
      <c r="P374" s="99"/>
      <c r="Q374" s="99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</row>
    <row r="375" spans="2:31" ht="18.75" customHeight="1">
      <c r="B375" s="14"/>
      <c r="C375" s="98"/>
      <c r="D375" s="98"/>
      <c r="E375" s="14"/>
      <c r="F375" s="99"/>
      <c r="G375" s="99"/>
      <c r="H375" s="99"/>
      <c r="I375" s="99"/>
      <c r="J375" s="99"/>
      <c r="K375" s="99"/>
      <c r="L375" s="99"/>
      <c r="M375" s="99"/>
      <c r="N375" s="99"/>
      <c r="O375" s="99"/>
      <c r="P375" s="99"/>
      <c r="Q375" s="99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</row>
    <row r="376" spans="2:31" ht="18.75" customHeight="1">
      <c r="B376" s="14"/>
      <c r="C376" s="98"/>
      <c r="D376" s="98"/>
      <c r="E376" s="14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</row>
    <row r="377" spans="2:31" ht="18.75" customHeight="1">
      <c r="B377" s="14"/>
      <c r="C377" s="98"/>
      <c r="D377" s="98"/>
      <c r="E377" s="14"/>
      <c r="F377" s="99"/>
      <c r="G377" s="99"/>
      <c r="H377" s="99"/>
      <c r="I377" s="99"/>
      <c r="J377" s="99"/>
      <c r="K377" s="99"/>
      <c r="L377" s="99"/>
      <c r="M377" s="99"/>
      <c r="N377" s="99"/>
      <c r="O377" s="99"/>
      <c r="P377" s="99"/>
      <c r="Q377" s="99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</row>
    <row r="378" spans="2:31" ht="18.75" customHeight="1">
      <c r="B378" s="14"/>
      <c r="C378" s="98"/>
      <c r="D378" s="98"/>
      <c r="E378" s="14"/>
      <c r="F378" s="99"/>
      <c r="G378" s="99"/>
      <c r="H378" s="99"/>
      <c r="I378" s="99"/>
      <c r="J378" s="99"/>
      <c r="K378" s="99"/>
      <c r="L378" s="99"/>
      <c r="M378" s="99"/>
      <c r="N378" s="99"/>
      <c r="O378" s="99"/>
      <c r="P378" s="99"/>
      <c r="Q378" s="99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</row>
    <row r="379" spans="2:31" ht="18.75" customHeight="1">
      <c r="B379" s="14"/>
      <c r="C379" s="98"/>
      <c r="D379" s="98"/>
      <c r="E379" s="14"/>
      <c r="F379" s="99"/>
      <c r="G379" s="99"/>
      <c r="H379" s="99"/>
      <c r="I379" s="99"/>
      <c r="J379" s="99"/>
      <c r="K379" s="99"/>
      <c r="L379" s="99"/>
      <c r="M379" s="99"/>
      <c r="N379" s="99"/>
      <c r="O379" s="99"/>
      <c r="P379" s="99"/>
      <c r="Q379" s="99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</row>
    <row r="380" spans="2:31" ht="18.75" customHeight="1">
      <c r="B380" s="14"/>
      <c r="C380" s="98"/>
      <c r="D380" s="98"/>
      <c r="E380" s="14"/>
      <c r="F380" s="99"/>
      <c r="G380" s="99"/>
      <c r="H380" s="99"/>
      <c r="I380" s="99"/>
      <c r="J380" s="99"/>
      <c r="K380" s="99"/>
      <c r="L380" s="99"/>
      <c r="M380" s="99"/>
      <c r="N380" s="99"/>
      <c r="O380" s="99"/>
      <c r="P380" s="99"/>
      <c r="Q380" s="99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</row>
    <row r="381" spans="2:31" ht="18.75" customHeight="1">
      <c r="B381" s="14"/>
      <c r="C381" s="98"/>
      <c r="D381" s="98"/>
      <c r="E381" s="14"/>
      <c r="F381" s="99"/>
      <c r="G381" s="99"/>
      <c r="H381" s="99"/>
      <c r="I381" s="99"/>
      <c r="J381" s="99"/>
      <c r="K381" s="99"/>
      <c r="L381" s="99"/>
      <c r="M381" s="99"/>
      <c r="N381" s="99"/>
      <c r="O381" s="99"/>
      <c r="P381" s="99"/>
      <c r="Q381" s="99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</row>
    <row r="382" spans="2:31" ht="18.75" customHeight="1">
      <c r="B382" s="14"/>
      <c r="C382" s="98"/>
      <c r="D382" s="98"/>
      <c r="E382" s="14"/>
      <c r="F382" s="99"/>
      <c r="G382" s="99"/>
      <c r="H382" s="99"/>
      <c r="I382" s="99"/>
      <c r="J382" s="99"/>
      <c r="K382" s="99"/>
      <c r="L382" s="99"/>
      <c r="M382" s="99"/>
      <c r="N382" s="99"/>
      <c r="O382" s="99"/>
      <c r="P382" s="99"/>
      <c r="Q382" s="99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</row>
    <row r="383" spans="2:31" ht="18.75" customHeight="1">
      <c r="B383" s="14"/>
      <c r="C383" s="98"/>
      <c r="D383" s="98"/>
      <c r="E383" s="14"/>
      <c r="F383" s="99"/>
      <c r="G383" s="99"/>
      <c r="H383" s="99"/>
      <c r="I383" s="99"/>
      <c r="J383" s="99"/>
      <c r="K383" s="99"/>
      <c r="L383" s="99"/>
      <c r="M383" s="99"/>
      <c r="N383" s="99"/>
      <c r="O383" s="99"/>
      <c r="P383" s="99"/>
      <c r="Q383" s="99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</row>
    <row r="384" spans="2:31" ht="18.75" customHeight="1">
      <c r="B384" s="14"/>
      <c r="C384" s="98"/>
      <c r="D384" s="98"/>
      <c r="E384" s="14"/>
      <c r="F384" s="99"/>
      <c r="G384" s="99"/>
      <c r="H384" s="99"/>
      <c r="I384" s="99"/>
      <c r="J384" s="99"/>
      <c r="K384" s="99"/>
      <c r="L384" s="99"/>
      <c r="M384" s="99"/>
      <c r="N384" s="99"/>
      <c r="O384" s="99"/>
      <c r="P384" s="99"/>
      <c r="Q384" s="99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</row>
    <row r="385" spans="2:31" ht="18.75" customHeight="1">
      <c r="B385" s="14"/>
      <c r="C385" s="98"/>
      <c r="D385" s="98"/>
      <c r="E385" s="14"/>
      <c r="F385" s="99"/>
      <c r="G385" s="99"/>
      <c r="H385" s="99"/>
      <c r="I385" s="99"/>
      <c r="J385" s="99"/>
      <c r="K385" s="99"/>
      <c r="L385" s="99"/>
      <c r="M385" s="99"/>
      <c r="N385" s="99"/>
      <c r="O385" s="99"/>
      <c r="P385" s="99"/>
      <c r="Q385" s="99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</row>
    <row r="386" spans="2:31" ht="18.75" customHeight="1">
      <c r="B386" s="14"/>
      <c r="C386" s="98"/>
      <c r="D386" s="98"/>
      <c r="E386" s="14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</row>
    <row r="387" spans="2:31" ht="18.75" customHeight="1">
      <c r="B387" s="14"/>
      <c r="C387" s="98"/>
      <c r="D387" s="98"/>
      <c r="E387" s="14"/>
      <c r="F387" s="99"/>
      <c r="G387" s="99"/>
      <c r="H387" s="99"/>
      <c r="I387" s="99"/>
      <c r="J387" s="99"/>
      <c r="K387" s="99"/>
      <c r="L387" s="99"/>
      <c r="M387" s="99"/>
      <c r="N387" s="99"/>
      <c r="O387" s="99"/>
      <c r="P387" s="99"/>
      <c r="Q387" s="99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</row>
    <row r="388" spans="2:31" ht="18.75" customHeight="1">
      <c r="B388" s="14"/>
      <c r="C388" s="98"/>
      <c r="D388" s="98"/>
      <c r="E388" s="14"/>
      <c r="F388" s="99"/>
      <c r="G388" s="99"/>
      <c r="H388" s="99"/>
      <c r="I388" s="99"/>
      <c r="J388" s="99"/>
      <c r="K388" s="99"/>
      <c r="L388" s="99"/>
      <c r="M388" s="99"/>
      <c r="N388" s="99"/>
      <c r="O388" s="99"/>
      <c r="P388" s="99"/>
      <c r="Q388" s="99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</row>
    <row r="389" spans="2:31" ht="18.75" customHeight="1">
      <c r="B389" s="14"/>
      <c r="C389" s="98"/>
      <c r="D389" s="98"/>
      <c r="E389" s="14"/>
      <c r="F389" s="99"/>
      <c r="G389" s="99"/>
      <c r="H389" s="99"/>
      <c r="I389" s="99"/>
      <c r="J389" s="99"/>
      <c r="K389" s="99"/>
      <c r="L389" s="99"/>
      <c r="M389" s="99"/>
      <c r="N389" s="99"/>
      <c r="O389" s="99"/>
      <c r="P389" s="99"/>
      <c r="Q389" s="99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</row>
    <row r="390" spans="2:31" ht="18.75" customHeight="1">
      <c r="B390" s="14"/>
      <c r="C390" s="98"/>
      <c r="D390" s="98"/>
      <c r="E390" s="14"/>
      <c r="F390" s="99"/>
      <c r="G390" s="99"/>
      <c r="H390" s="99"/>
      <c r="I390" s="99"/>
      <c r="J390" s="99"/>
      <c r="K390" s="99"/>
      <c r="L390" s="99"/>
      <c r="M390" s="99"/>
      <c r="N390" s="99"/>
      <c r="O390" s="99"/>
      <c r="P390" s="99"/>
      <c r="Q390" s="99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</row>
    <row r="391" spans="2:31" ht="18.75" customHeight="1">
      <c r="B391" s="14"/>
      <c r="C391" s="98"/>
      <c r="D391" s="98"/>
      <c r="E391" s="14"/>
      <c r="F391" s="99"/>
      <c r="G391" s="99"/>
      <c r="H391" s="99"/>
      <c r="I391" s="99"/>
      <c r="J391" s="99"/>
      <c r="K391" s="99"/>
      <c r="L391" s="99"/>
      <c r="M391" s="99"/>
      <c r="N391" s="99"/>
      <c r="O391" s="99"/>
      <c r="P391" s="99"/>
      <c r="Q391" s="99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</row>
    <row r="392" spans="2:31" ht="18.75" customHeight="1">
      <c r="B392" s="14"/>
      <c r="C392" s="98"/>
      <c r="D392" s="98"/>
      <c r="E392" s="14"/>
      <c r="F392" s="99"/>
      <c r="G392" s="99"/>
      <c r="H392" s="99"/>
      <c r="I392" s="99"/>
      <c r="J392" s="99"/>
      <c r="K392" s="99"/>
      <c r="L392" s="99"/>
      <c r="M392" s="99"/>
      <c r="N392" s="99"/>
      <c r="O392" s="99"/>
      <c r="P392" s="99"/>
      <c r="Q392" s="99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</row>
    <row r="393" spans="2:31" ht="18.75" customHeight="1">
      <c r="B393" s="14"/>
      <c r="C393" s="98"/>
      <c r="D393" s="98"/>
      <c r="E393" s="14"/>
      <c r="F393" s="99"/>
      <c r="G393" s="99"/>
      <c r="H393" s="99"/>
      <c r="I393" s="99"/>
      <c r="J393" s="99"/>
      <c r="K393" s="99"/>
      <c r="L393" s="99"/>
      <c r="M393" s="99"/>
      <c r="N393" s="99"/>
      <c r="O393" s="99"/>
      <c r="P393" s="99"/>
      <c r="Q393" s="99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</row>
    <row r="394" spans="2:31" ht="18.75" customHeight="1">
      <c r="B394" s="14"/>
      <c r="C394" s="98"/>
      <c r="D394" s="98"/>
      <c r="E394" s="14"/>
      <c r="F394" s="99"/>
      <c r="G394" s="99"/>
      <c r="H394" s="99"/>
      <c r="I394" s="99"/>
      <c r="J394" s="99"/>
      <c r="K394" s="99"/>
      <c r="L394" s="99"/>
      <c r="M394" s="99"/>
      <c r="N394" s="99"/>
      <c r="O394" s="99"/>
      <c r="P394" s="99"/>
      <c r="Q394" s="99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</row>
    <row r="395" spans="2:31" ht="18.75" customHeight="1">
      <c r="B395" s="14"/>
      <c r="C395" s="98"/>
      <c r="D395" s="98"/>
      <c r="E395" s="14"/>
      <c r="F395" s="99"/>
      <c r="G395" s="99"/>
      <c r="H395" s="99"/>
      <c r="I395" s="99"/>
      <c r="J395" s="99"/>
      <c r="K395" s="99"/>
      <c r="L395" s="99"/>
      <c r="M395" s="99"/>
      <c r="N395" s="99"/>
      <c r="O395" s="99"/>
      <c r="P395" s="99"/>
      <c r="Q395" s="99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</row>
    <row r="396" spans="2:31" ht="18.75" customHeight="1">
      <c r="B396" s="14"/>
      <c r="C396" s="98"/>
      <c r="D396" s="98"/>
      <c r="E396" s="14"/>
      <c r="F396" s="99"/>
      <c r="G396" s="99"/>
      <c r="H396" s="99"/>
      <c r="I396" s="99"/>
      <c r="J396" s="99"/>
      <c r="K396" s="99"/>
      <c r="L396" s="99"/>
      <c r="M396" s="99"/>
      <c r="N396" s="99"/>
      <c r="O396" s="99"/>
      <c r="P396" s="99"/>
      <c r="Q396" s="99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</row>
    <row r="397" spans="2:31" ht="18.75" customHeight="1">
      <c r="B397" s="14"/>
      <c r="C397" s="98"/>
      <c r="D397" s="98"/>
      <c r="E397" s="14"/>
      <c r="F397" s="99"/>
      <c r="G397" s="99"/>
      <c r="H397" s="99"/>
      <c r="I397" s="99"/>
      <c r="J397" s="99"/>
      <c r="K397" s="99"/>
      <c r="L397" s="99"/>
      <c r="M397" s="99"/>
      <c r="N397" s="99"/>
      <c r="O397" s="99"/>
      <c r="P397" s="99"/>
      <c r="Q397" s="99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</row>
    <row r="398" spans="2:31" ht="18.75" customHeight="1">
      <c r="B398" s="14"/>
      <c r="C398" s="98"/>
      <c r="D398" s="98"/>
      <c r="E398" s="14"/>
      <c r="F398" s="99"/>
      <c r="G398" s="99"/>
      <c r="H398" s="99"/>
      <c r="I398" s="99"/>
      <c r="J398" s="99"/>
      <c r="K398" s="99"/>
      <c r="L398" s="99"/>
      <c r="M398" s="99"/>
      <c r="N398" s="99"/>
      <c r="O398" s="99"/>
      <c r="P398" s="99"/>
      <c r="Q398" s="99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</row>
    <row r="399" spans="2:31" ht="18.75" customHeight="1">
      <c r="B399" s="14"/>
      <c r="C399" s="98"/>
      <c r="D399" s="98"/>
      <c r="E399" s="14"/>
      <c r="F399" s="99"/>
      <c r="G399" s="99"/>
      <c r="H399" s="99"/>
      <c r="I399" s="99"/>
      <c r="J399" s="99"/>
      <c r="K399" s="99"/>
      <c r="L399" s="99"/>
      <c r="M399" s="99"/>
      <c r="N399" s="99"/>
      <c r="O399" s="99"/>
      <c r="P399" s="99"/>
      <c r="Q399" s="99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</row>
    <row r="400" spans="2:31" ht="18.75" customHeight="1">
      <c r="B400" s="14"/>
      <c r="C400" s="98"/>
      <c r="D400" s="98"/>
      <c r="E400" s="14"/>
      <c r="F400" s="99"/>
      <c r="G400" s="99"/>
      <c r="H400" s="99"/>
      <c r="I400" s="99"/>
      <c r="J400" s="99"/>
      <c r="K400" s="99"/>
      <c r="L400" s="99"/>
      <c r="M400" s="99"/>
      <c r="N400" s="99"/>
      <c r="O400" s="99"/>
      <c r="P400" s="99"/>
      <c r="Q400" s="99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</row>
    <row r="401" spans="2:31" ht="18.75" customHeight="1">
      <c r="B401" s="14"/>
      <c r="C401" s="98"/>
      <c r="D401" s="98"/>
      <c r="E401" s="14"/>
      <c r="F401" s="99"/>
      <c r="G401" s="99"/>
      <c r="H401" s="99"/>
      <c r="I401" s="99"/>
      <c r="J401" s="99"/>
      <c r="K401" s="99"/>
      <c r="L401" s="99"/>
      <c r="M401" s="99"/>
      <c r="N401" s="99"/>
      <c r="O401" s="99"/>
      <c r="P401" s="99"/>
      <c r="Q401" s="99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</row>
    <row r="402" spans="2:31" ht="18.75" customHeight="1">
      <c r="B402" s="14"/>
      <c r="C402" s="98"/>
      <c r="D402" s="98"/>
      <c r="E402" s="14"/>
      <c r="F402" s="99"/>
      <c r="G402" s="99"/>
      <c r="H402" s="99"/>
      <c r="I402" s="99"/>
      <c r="J402" s="99"/>
      <c r="K402" s="99"/>
      <c r="L402" s="99"/>
      <c r="M402" s="99"/>
      <c r="N402" s="99"/>
      <c r="O402" s="99"/>
      <c r="P402" s="99"/>
      <c r="Q402" s="99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</row>
    <row r="403" spans="2:31" ht="18.75" customHeight="1">
      <c r="B403" s="14"/>
      <c r="C403" s="98"/>
      <c r="D403" s="98"/>
      <c r="E403" s="14"/>
      <c r="F403" s="99"/>
      <c r="G403" s="99"/>
      <c r="H403" s="99"/>
      <c r="I403" s="99"/>
      <c r="J403" s="99"/>
      <c r="K403" s="99"/>
      <c r="L403" s="99"/>
      <c r="M403" s="99"/>
      <c r="N403" s="99"/>
      <c r="O403" s="99"/>
      <c r="P403" s="99"/>
      <c r="Q403" s="99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</row>
    <row r="404" spans="2:31" ht="18.75" customHeight="1">
      <c r="B404" s="14"/>
      <c r="C404" s="98"/>
      <c r="D404" s="98"/>
      <c r="E404" s="14"/>
      <c r="F404" s="99"/>
      <c r="G404" s="99"/>
      <c r="H404" s="99"/>
      <c r="I404" s="99"/>
      <c r="J404" s="99"/>
      <c r="K404" s="99"/>
      <c r="L404" s="99"/>
      <c r="M404" s="99"/>
      <c r="N404" s="99"/>
      <c r="O404" s="99"/>
      <c r="P404" s="99"/>
      <c r="Q404" s="99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</row>
    <row r="405" spans="2:31" ht="18.75" customHeight="1">
      <c r="B405" s="14"/>
      <c r="C405" s="98"/>
      <c r="D405" s="98"/>
      <c r="E405" s="14"/>
      <c r="F405" s="99"/>
      <c r="G405" s="99"/>
      <c r="H405" s="99"/>
      <c r="I405" s="99"/>
      <c r="J405" s="99"/>
      <c r="K405" s="99"/>
      <c r="L405" s="99"/>
      <c r="M405" s="99"/>
      <c r="N405" s="99"/>
      <c r="O405" s="99"/>
      <c r="P405" s="99"/>
      <c r="Q405" s="99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</row>
    <row r="406" spans="2:31" ht="18.75" customHeight="1">
      <c r="B406" s="14"/>
      <c r="C406" s="98"/>
      <c r="D406" s="98"/>
      <c r="E406" s="14"/>
      <c r="F406" s="99"/>
      <c r="G406" s="99"/>
      <c r="H406" s="99"/>
      <c r="I406" s="99"/>
      <c r="J406" s="99"/>
      <c r="K406" s="99"/>
      <c r="L406" s="99"/>
      <c r="M406" s="99"/>
      <c r="N406" s="99"/>
      <c r="O406" s="99"/>
      <c r="P406" s="99"/>
      <c r="Q406" s="99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</row>
    <row r="407" spans="2:31" ht="18.75" customHeight="1">
      <c r="B407" s="14"/>
      <c r="C407" s="98"/>
      <c r="D407" s="98"/>
      <c r="E407" s="14"/>
      <c r="F407" s="99"/>
      <c r="G407" s="99"/>
      <c r="H407" s="99"/>
      <c r="I407" s="99"/>
      <c r="J407" s="99"/>
      <c r="K407" s="99"/>
      <c r="L407" s="99"/>
      <c r="M407" s="99"/>
      <c r="N407" s="99"/>
      <c r="O407" s="99"/>
      <c r="P407" s="99"/>
      <c r="Q407" s="99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</row>
    <row r="408" spans="2:31" ht="18.75" customHeight="1">
      <c r="B408" s="14"/>
      <c r="C408" s="98"/>
      <c r="D408" s="98"/>
      <c r="E408" s="14"/>
      <c r="F408" s="99"/>
      <c r="G408" s="99"/>
      <c r="H408" s="99"/>
      <c r="I408" s="99"/>
      <c r="J408" s="99"/>
      <c r="K408" s="99"/>
      <c r="L408" s="99"/>
      <c r="M408" s="99"/>
      <c r="N408" s="99"/>
      <c r="O408" s="99"/>
      <c r="P408" s="99"/>
      <c r="Q408" s="99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</row>
    <row r="409" spans="2:31" ht="18.75" customHeight="1">
      <c r="B409" s="14"/>
      <c r="C409" s="98"/>
      <c r="D409" s="98"/>
      <c r="E409" s="14"/>
      <c r="F409" s="99"/>
      <c r="G409" s="99"/>
      <c r="H409" s="99"/>
      <c r="I409" s="99"/>
      <c r="J409" s="99"/>
      <c r="K409" s="99"/>
      <c r="L409" s="99"/>
      <c r="M409" s="99"/>
      <c r="N409" s="99"/>
      <c r="O409" s="99"/>
      <c r="P409" s="99"/>
      <c r="Q409" s="99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</row>
    <row r="410" spans="2:31" ht="18.75" customHeight="1">
      <c r="B410" s="14"/>
      <c r="C410" s="98"/>
      <c r="D410" s="98"/>
      <c r="E410" s="14"/>
      <c r="F410" s="99"/>
      <c r="G410" s="99"/>
      <c r="H410" s="99"/>
      <c r="I410" s="99"/>
      <c r="J410" s="99"/>
      <c r="K410" s="99"/>
      <c r="L410" s="99"/>
      <c r="M410" s="99"/>
      <c r="N410" s="99"/>
      <c r="O410" s="99"/>
      <c r="P410" s="99"/>
      <c r="Q410" s="99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</row>
    <row r="411" spans="2:31" ht="18.75" customHeight="1">
      <c r="B411" s="14"/>
      <c r="C411" s="98"/>
      <c r="D411" s="98"/>
      <c r="E411" s="14"/>
      <c r="F411" s="99"/>
      <c r="G411" s="99"/>
      <c r="H411" s="99"/>
      <c r="I411" s="99"/>
      <c r="J411" s="99"/>
      <c r="K411" s="99"/>
      <c r="L411" s="99"/>
      <c r="M411" s="99"/>
      <c r="N411" s="99"/>
      <c r="O411" s="99"/>
      <c r="P411" s="99"/>
      <c r="Q411" s="99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</row>
    <row r="412" spans="2:31" ht="18.75" customHeight="1">
      <c r="B412" s="14"/>
      <c r="C412" s="98"/>
      <c r="D412" s="98"/>
      <c r="E412" s="14"/>
      <c r="F412" s="99"/>
      <c r="G412" s="99"/>
      <c r="H412" s="99"/>
      <c r="I412" s="99"/>
      <c r="J412" s="99"/>
      <c r="K412" s="99"/>
      <c r="L412" s="99"/>
      <c r="M412" s="99"/>
      <c r="N412" s="99"/>
      <c r="O412" s="99"/>
      <c r="P412" s="99"/>
      <c r="Q412" s="99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</row>
    <row r="413" spans="2:31" ht="18.75" customHeight="1">
      <c r="B413" s="14"/>
      <c r="C413" s="98"/>
      <c r="D413" s="98"/>
      <c r="E413" s="14"/>
      <c r="F413" s="99"/>
      <c r="G413" s="99"/>
      <c r="H413" s="99"/>
      <c r="I413" s="99"/>
      <c r="J413" s="99"/>
      <c r="K413" s="99"/>
      <c r="L413" s="99"/>
      <c r="M413" s="99"/>
      <c r="N413" s="99"/>
      <c r="O413" s="99"/>
      <c r="P413" s="99"/>
      <c r="Q413" s="99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</row>
    <row r="414" spans="2:31" ht="18.75" customHeight="1">
      <c r="B414" s="14"/>
      <c r="C414" s="98"/>
      <c r="D414" s="98"/>
      <c r="E414" s="14"/>
      <c r="F414" s="99"/>
      <c r="G414" s="99"/>
      <c r="H414" s="99"/>
      <c r="I414" s="99"/>
      <c r="J414" s="99"/>
      <c r="K414" s="99"/>
      <c r="L414" s="99"/>
      <c r="M414" s="99"/>
      <c r="N414" s="99"/>
      <c r="O414" s="99"/>
      <c r="P414" s="99"/>
      <c r="Q414" s="99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</row>
    <row r="415" spans="2:31" ht="18.75" customHeight="1">
      <c r="B415" s="14"/>
      <c r="C415" s="98"/>
      <c r="D415" s="98"/>
      <c r="E415" s="14"/>
      <c r="F415" s="99"/>
      <c r="G415" s="99"/>
      <c r="H415" s="99"/>
      <c r="I415" s="99"/>
      <c r="J415" s="99"/>
      <c r="K415" s="99"/>
      <c r="L415" s="99"/>
      <c r="M415" s="99"/>
      <c r="N415" s="99"/>
      <c r="O415" s="99"/>
      <c r="P415" s="99"/>
      <c r="Q415" s="99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</row>
    <row r="416" spans="2:31" ht="18.75" customHeight="1">
      <c r="B416" s="14"/>
      <c r="C416" s="98"/>
      <c r="D416" s="98"/>
      <c r="E416" s="14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</row>
    <row r="417" spans="2:31" ht="18.75" customHeight="1">
      <c r="B417" s="14"/>
      <c r="C417" s="98"/>
      <c r="D417" s="98"/>
      <c r="E417" s="14"/>
      <c r="F417" s="99"/>
      <c r="G417" s="99"/>
      <c r="H417" s="99"/>
      <c r="I417" s="99"/>
      <c r="J417" s="99"/>
      <c r="K417" s="99"/>
      <c r="L417" s="99"/>
      <c r="M417" s="99"/>
      <c r="N417" s="99"/>
      <c r="O417" s="99"/>
      <c r="P417" s="99"/>
      <c r="Q417" s="99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</row>
    <row r="418" spans="2:31" ht="18.75" customHeight="1">
      <c r="B418" s="14"/>
      <c r="C418" s="98"/>
      <c r="D418" s="98"/>
      <c r="E418" s="14"/>
      <c r="F418" s="99"/>
      <c r="G418" s="99"/>
      <c r="H418" s="99"/>
      <c r="I418" s="99"/>
      <c r="J418" s="99"/>
      <c r="K418" s="99"/>
      <c r="L418" s="99"/>
      <c r="M418" s="99"/>
      <c r="N418" s="99"/>
      <c r="O418" s="99"/>
      <c r="P418" s="99"/>
      <c r="Q418" s="99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</row>
    <row r="419" spans="2:31" ht="18.75" customHeight="1">
      <c r="B419" s="14"/>
      <c r="C419" s="98"/>
      <c r="D419" s="98"/>
      <c r="E419" s="14"/>
      <c r="F419" s="99"/>
      <c r="G419" s="99"/>
      <c r="H419" s="99"/>
      <c r="I419" s="99"/>
      <c r="J419" s="99"/>
      <c r="K419" s="99"/>
      <c r="L419" s="99"/>
      <c r="M419" s="99"/>
      <c r="N419" s="99"/>
      <c r="O419" s="99"/>
      <c r="P419" s="99"/>
      <c r="Q419" s="99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</row>
    <row r="420" spans="2:31" ht="18.75" customHeight="1">
      <c r="B420" s="14"/>
      <c r="C420" s="98"/>
      <c r="D420" s="98"/>
      <c r="E420" s="14"/>
      <c r="F420" s="99"/>
      <c r="G420" s="99"/>
      <c r="H420" s="99"/>
      <c r="I420" s="99"/>
      <c r="J420" s="99"/>
      <c r="K420" s="99"/>
      <c r="L420" s="99"/>
      <c r="M420" s="99"/>
      <c r="N420" s="99"/>
      <c r="O420" s="99"/>
      <c r="P420" s="99"/>
      <c r="Q420" s="99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</row>
    <row r="421" spans="2:31" ht="18.75" customHeight="1">
      <c r="B421" s="14"/>
      <c r="C421" s="98"/>
      <c r="D421" s="98"/>
      <c r="E421" s="14"/>
      <c r="F421" s="99"/>
      <c r="G421" s="99"/>
      <c r="H421" s="99"/>
      <c r="I421" s="99"/>
      <c r="J421" s="99"/>
      <c r="K421" s="99"/>
      <c r="L421" s="99"/>
      <c r="M421" s="99"/>
      <c r="N421" s="99"/>
      <c r="O421" s="99"/>
      <c r="P421" s="99"/>
      <c r="Q421" s="99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</row>
    <row r="422" spans="2:31" ht="18.75" customHeight="1">
      <c r="B422" s="14"/>
      <c r="C422" s="98"/>
      <c r="D422" s="98"/>
      <c r="E422" s="14"/>
      <c r="F422" s="99"/>
      <c r="G422" s="99"/>
      <c r="H422" s="99"/>
      <c r="I422" s="99"/>
      <c r="J422" s="99"/>
      <c r="K422" s="99"/>
      <c r="L422" s="99"/>
      <c r="M422" s="99"/>
      <c r="N422" s="99"/>
      <c r="O422" s="99"/>
      <c r="P422" s="99"/>
      <c r="Q422" s="99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</row>
    <row r="423" spans="2:31" ht="18.75" customHeight="1">
      <c r="B423" s="14"/>
      <c r="C423" s="98"/>
      <c r="D423" s="98"/>
      <c r="E423" s="14"/>
      <c r="F423" s="99"/>
      <c r="G423" s="99"/>
      <c r="H423" s="99"/>
      <c r="I423" s="99"/>
      <c r="J423" s="99"/>
      <c r="K423" s="99"/>
      <c r="L423" s="99"/>
      <c r="M423" s="99"/>
      <c r="N423" s="99"/>
      <c r="O423" s="99"/>
      <c r="P423" s="99"/>
      <c r="Q423" s="99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</row>
    <row r="424" spans="2:31" ht="18.75" customHeight="1">
      <c r="B424" s="14"/>
      <c r="C424" s="98"/>
      <c r="D424" s="98"/>
      <c r="E424" s="14"/>
      <c r="F424" s="99"/>
      <c r="G424" s="99"/>
      <c r="H424" s="99"/>
      <c r="I424" s="99"/>
      <c r="J424" s="99"/>
      <c r="K424" s="99"/>
      <c r="L424" s="99"/>
      <c r="M424" s="99"/>
      <c r="N424" s="99"/>
      <c r="O424" s="99"/>
      <c r="P424" s="99"/>
      <c r="Q424" s="99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</row>
    <row r="425" spans="2:31" ht="18.75" customHeight="1">
      <c r="B425" s="14"/>
      <c r="C425" s="98"/>
      <c r="D425" s="98"/>
      <c r="E425" s="14"/>
      <c r="F425" s="99"/>
      <c r="G425" s="99"/>
      <c r="H425" s="99"/>
      <c r="I425" s="99"/>
      <c r="J425" s="99"/>
      <c r="K425" s="99"/>
      <c r="L425" s="99"/>
      <c r="M425" s="99"/>
      <c r="N425" s="99"/>
      <c r="O425" s="99"/>
      <c r="P425" s="99"/>
      <c r="Q425" s="99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</row>
    <row r="426" spans="2:31" ht="18.75" customHeight="1">
      <c r="B426" s="14"/>
      <c r="C426" s="98"/>
      <c r="D426" s="98"/>
      <c r="E426" s="14"/>
      <c r="F426" s="99"/>
      <c r="G426" s="99"/>
      <c r="H426" s="99"/>
      <c r="I426" s="99"/>
      <c r="J426" s="99"/>
      <c r="K426" s="99"/>
      <c r="L426" s="99"/>
      <c r="M426" s="99"/>
      <c r="N426" s="99"/>
      <c r="O426" s="99"/>
      <c r="P426" s="99"/>
      <c r="Q426" s="99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</row>
    <row r="427" spans="2:31" ht="18.75" customHeight="1">
      <c r="B427" s="14"/>
      <c r="C427" s="98"/>
      <c r="D427" s="98"/>
      <c r="E427" s="14"/>
      <c r="F427" s="99"/>
      <c r="G427" s="99"/>
      <c r="H427" s="99"/>
      <c r="I427" s="99"/>
      <c r="J427" s="99"/>
      <c r="K427" s="99"/>
      <c r="L427" s="99"/>
      <c r="M427" s="99"/>
      <c r="N427" s="99"/>
      <c r="O427" s="99"/>
      <c r="P427" s="99"/>
      <c r="Q427" s="99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</row>
    <row r="428" spans="2:31" ht="18.75" customHeight="1">
      <c r="B428" s="14"/>
      <c r="C428" s="98"/>
      <c r="D428" s="98"/>
      <c r="E428" s="14"/>
      <c r="F428" s="99"/>
      <c r="G428" s="99"/>
      <c r="H428" s="99"/>
      <c r="I428" s="99"/>
      <c r="J428" s="99"/>
      <c r="K428" s="99"/>
      <c r="L428" s="99"/>
      <c r="M428" s="99"/>
      <c r="N428" s="99"/>
      <c r="O428" s="99"/>
      <c r="P428" s="99"/>
      <c r="Q428" s="99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</row>
    <row r="429" spans="2:31" ht="18.75" customHeight="1">
      <c r="B429" s="14"/>
      <c r="C429" s="98"/>
      <c r="D429" s="98"/>
      <c r="E429" s="14"/>
      <c r="F429" s="99"/>
      <c r="G429" s="99"/>
      <c r="H429" s="99"/>
      <c r="I429" s="99"/>
      <c r="J429" s="99"/>
      <c r="K429" s="99"/>
      <c r="L429" s="99"/>
      <c r="M429" s="99"/>
      <c r="N429" s="99"/>
      <c r="O429" s="99"/>
      <c r="P429" s="99"/>
      <c r="Q429" s="99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</row>
    <row r="430" spans="2:31" ht="18.75" customHeight="1">
      <c r="B430" s="14"/>
      <c r="C430" s="98"/>
      <c r="D430" s="98"/>
      <c r="E430" s="14"/>
      <c r="F430" s="99"/>
      <c r="G430" s="99"/>
      <c r="H430" s="99"/>
      <c r="I430" s="99"/>
      <c r="J430" s="99"/>
      <c r="K430" s="99"/>
      <c r="L430" s="99"/>
      <c r="M430" s="99"/>
      <c r="N430" s="99"/>
      <c r="O430" s="99"/>
      <c r="P430" s="99"/>
      <c r="Q430" s="99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</row>
    <row r="431" spans="2:31" ht="18.75" customHeight="1">
      <c r="B431" s="14"/>
      <c r="C431" s="98"/>
      <c r="D431" s="98"/>
      <c r="E431" s="14"/>
      <c r="F431" s="99"/>
      <c r="G431" s="99"/>
      <c r="H431" s="99"/>
      <c r="I431" s="99"/>
      <c r="J431" s="99"/>
      <c r="K431" s="99"/>
      <c r="L431" s="99"/>
      <c r="M431" s="99"/>
      <c r="N431" s="99"/>
      <c r="O431" s="99"/>
      <c r="P431" s="99"/>
      <c r="Q431" s="99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</row>
    <row r="432" spans="2:31" ht="18.75" customHeight="1">
      <c r="B432" s="14"/>
      <c r="C432" s="98"/>
      <c r="D432" s="98"/>
      <c r="E432" s="14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</row>
    <row r="433" spans="2:31" ht="18.75" customHeight="1">
      <c r="B433" s="14"/>
      <c r="C433" s="98"/>
      <c r="D433" s="98"/>
      <c r="E433" s="14"/>
      <c r="F433" s="99"/>
      <c r="G433" s="99"/>
      <c r="H433" s="99"/>
      <c r="I433" s="99"/>
      <c r="J433" s="99"/>
      <c r="K433" s="99"/>
      <c r="L433" s="99"/>
      <c r="M433" s="99"/>
      <c r="N433" s="99"/>
      <c r="O433" s="99"/>
      <c r="P433" s="99"/>
      <c r="Q433" s="99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</row>
    <row r="434" spans="2:31" ht="18.75" customHeight="1">
      <c r="B434" s="14"/>
      <c r="C434" s="98"/>
      <c r="D434" s="98"/>
      <c r="E434" s="14"/>
      <c r="F434" s="99"/>
      <c r="G434" s="99"/>
      <c r="H434" s="99"/>
      <c r="I434" s="99"/>
      <c r="J434" s="99"/>
      <c r="K434" s="99"/>
      <c r="L434" s="99"/>
      <c r="M434" s="99"/>
      <c r="N434" s="99"/>
      <c r="O434" s="99"/>
      <c r="P434" s="99"/>
      <c r="Q434" s="99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</row>
    <row r="435" spans="2:31" ht="18.75" customHeight="1">
      <c r="B435" s="14"/>
      <c r="C435" s="98"/>
      <c r="D435" s="98"/>
      <c r="E435" s="14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</row>
    <row r="436" spans="2:31" ht="18.75" customHeight="1">
      <c r="B436" s="14"/>
      <c r="C436" s="98"/>
      <c r="D436" s="98"/>
      <c r="E436" s="14"/>
      <c r="F436" s="99"/>
      <c r="G436" s="99"/>
      <c r="H436" s="99"/>
      <c r="I436" s="99"/>
      <c r="J436" s="99"/>
      <c r="K436" s="99"/>
      <c r="L436" s="99"/>
      <c r="M436" s="99"/>
      <c r="N436" s="99"/>
      <c r="O436" s="99"/>
      <c r="P436" s="99"/>
      <c r="Q436" s="99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</row>
    <row r="437" spans="2:31" ht="18.75" customHeight="1">
      <c r="B437" s="14"/>
      <c r="C437" s="98"/>
      <c r="D437" s="98"/>
      <c r="E437" s="14"/>
      <c r="F437" s="99"/>
      <c r="G437" s="99"/>
      <c r="H437" s="99"/>
      <c r="I437" s="99"/>
      <c r="J437" s="99"/>
      <c r="K437" s="99"/>
      <c r="L437" s="99"/>
      <c r="M437" s="99"/>
      <c r="N437" s="99"/>
      <c r="O437" s="99"/>
      <c r="P437" s="99"/>
      <c r="Q437" s="99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</row>
    <row r="438" spans="2:31" ht="18.75" customHeight="1">
      <c r="B438" s="14"/>
      <c r="C438" s="98"/>
      <c r="D438" s="98"/>
      <c r="E438" s="14"/>
      <c r="F438" s="99"/>
      <c r="G438" s="99"/>
      <c r="H438" s="99"/>
      <c r="I438" s="99"/>
      <c r="J438" s="99"/>
      <c r="K438" s="99"/>
      <c r="L438" s="99"/>
      <c r="M438" s="99"/>
      <c r="N438" s="99"/>
      <c r="O438" s="99"/>
      <c r="P438" s="99"/>
      <c r="Q438" s="99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</row>
    <row r="439" spans="2:31" ht="18.75" customHeight="1">
      <c r="B439" s="14"/>
      <c r="C439" s="98"/>
      <c r="D439" s="98"/>
      <c r="E439" s="14"/>
      <c r="F439" s="99"/>
      <c r="G439" s="99"/>
      <c r="H439" s="99"/>
      <c r="I439" s="99"/>
      <c r="J439" s="99"/>
      <c r="K439" s="99"/>
      <c r="L439" s="99"/>
      <c r="M439" s="99"/>
      <c r="N439" s="99"/>
      <c r="O439" s="99"/>
      <c r="P439" s="99"/>
      <c r="Q439" s="99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</row>
    <row r="440" spans="2:31" ht="18.75" customHeight="1">
      <c r="B440" s="14"/>
      <c r="C440" s="98"/>
      <c r="D440" s="98"/>
      <c r="E440" s="14"/>
      <c r="F440" s="99"/>
      <c r="G440" s="99"/>
      <c r="H440" s="99"/>
      <c r="I440" s="99"/>
      <c r="J440" s="99"/>
      <c r="K440" s="99"/>
      <c r="L440" s="99"/>
      <c r="M440" s="99"/>
      <c r="N440" s="99"/>
      <c r="O440" s="99"/>
      <c r="P440" s="99"/>
      <c r="Q440" s="99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</row>
    <row r="441" spans="2:31" ht="18.75" customHeight="1">
      <c r="B441" s="14"/>
      <c r="C441" s="98"/>
      <c r="D441" s="98"/>
      <c r="E441" s="14"/>
      <c r="F441" s="99"/>
      <c r="G441" s="99"/>
      <c r="H441" s="99"/>
      <c r="I441" s="99"/>
      <c r="J441" s="99"/>
      <c r="K441" s="99"/>
      <c r="L441" s="99"/>
      <c r="M441" s="99"/>
      <c r="N441" s="99"/>
      <c r="O441" s="99"/>
      <c r="P441" s="99"/>
      <c r="Q441" s="99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</row>
    <row r="442" spans="2:31" ht="18.75" customHeight="1">
      <c r="B442" s="14"/>
      <c r="C442" s="98"/>
      <c r="D442" s="98"/>
      <c r="E442" s="14"/>
      <c r="F442" s="99"/>
      <c r="G442" s="99"/>
      <c r="H442" s="99"/>
      <c r="I442" s="99"/>
      <c r="J442" s="99"/>
      <c r="K442" s="99"/>
      <c r="L442" s="99"/>
      <c r="M442" s="99"/>
      <c r="N442" s="99"/>
      <c r="O442" s="99"/>
      <c r="P442" s="99"/>
      <c r="Q442" s="99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</row>
    <row r="443" spans="2:31" ht="18.75" customHeight="1">
      <c r="B443" s="14"/>
      <c r="C443" s="98"/>
      <c r="D443" s="98"/>
      <c r="E443" s="14"/>
      <c r="F443" s="99"/>
      <c r="G443" s="99"/>
      <c r="H443" s="99"/>
      <c r="I443" s="99"/>
      <c r="J443" s="99"/>
      <c r="K443" s="99"/>
      <c r="L443" s="99"/>
      <c r="M443" s="99"/>
      <c r="N443" s="99"/>
      <c r="O443" s="99"/>
      <c r="P443" s="99"/>
      <c r="Q443" s="99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</row>
    <row r="444" spans="2:31" ht="18.75" customHeight="1">
      <c r="B444" s="14"/>
      <c r="C444" s="98"/>
      <c r="D444" s="98"/>
      <c r="E444" s="14"/>
      <c r="F444" s="99"/>
      <c r="G444" s="99"/>
      <c r="H444" s="99"/>
      <c r="I444" s="99"/>
      <c r="J444" s="99"/>
      <c r="K444" s="99"/>
      <c r="L444" s="99"/>
      <c r="M444" s="99"/>
      <c r="N444" s="99"/>
      <c r="O444" s="99"/>
      <c r="P444" s="99"/>
      <c r="Q444" s="99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</row>
    <row r="445" spans="2:31" ht="18.75" customHeight="1">
      <c r="B445" s="14"/>
      <c r="C445" s="98"/>
      <c r="D445" s="98"/>
      <c r="E445" s="14"/>
      <c r="F445" s="99"/>
      <c r="G445" s="99"/>
      <c r="H445" s="99"/>
      <c r="I445" s="99"/>
      <c r="J445" s="99"/>
      <c r="K445" s="99"/>
      <c r="L445" s="99"/>
      <c r="M445" s="99"/>
      <c r="N445" s="99"/>
      <c r="O445" s="99"/>
      <c r="P445" s="99"/>
      <c r="Q445" s="99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</row>
    <row r="446" spans="2:31" ht="18.75" customHeight="1">
      <c r="B446" s="14"/>
      <c r="C446" s="98"/>
      <c r="D446" s="98"/>
      <c r="E446" s="14"/>
      <c r="F446" s="99"/>
      <c r="G446" s="99"/>
      <c r="H446" s="99"/>
      <c r="I446" s="99"/>
      <c r="J446" s="99"/>
      <c r="K446" s="99"/>
      <c r="L446" s="99"/>
      <c r="M446" s="99"/>
      <c r="N446" s="99"/>
      <c r="O446" s="99"/>
      <c r="P446" s="99"/>
      <c r="Q446" s="99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</row>
    <row r="447" spans="2:31" ht="18.75" customHeight="1">
      <c r="B447" s="14"/>
      <c r="C447" s="98"/>
      <c r="D447" s="98"/>
      <c r="E447" s="14"/>
      <c r="F447" s="99"/>
      <c r="G447" s="99"/>
      <c r="H447" s="99"/>
      <c r="I447" s="99"/>
      <c r="J447" s="99"/>
      <c r="K447" s="99"/>
      <c r="L447" s="99"/>
      <c r="M447" s="99"/>
      <c r="N447" s="99"/>
      <c r="O447" s="99"/>
      <c r="P447" s="99"/>
      <c r="Q447" s="99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</row>
    <row r="448" spans="2:31" ht="18.75" customHeight="1">
      <c r="B448" s="14"/>
      <c r="C448" s="98"/>
      <c r="D448" s="98"/>
      <c r="E448" s="14"/>
      <c r="F448" s="99"/>
      <c r="G448" s="99"/>
      <c r="H448" s="99"/>
      <c r="I448" s="99"/>
      <c r="J448" s="99"/>
      <c r="K448" s="99"/>
      <c r="L448" s="99"/>
      <c r="M448" s="99"/>
      <c r="N448" s="99"/>
      <c r="O448" s="99"/>
      <c r="P448" s="99"/>
      <c r="Q448" s="99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</row>
    <row r="449" spans="2:31" ht="18.75" customHeight="1">
      <c r="B449" s="14"/>
      <c r="C449" s="98"/>
      <c r="D449" s="98"/>
      <c r="E449" s="14"/>
      <c r="F449" s="99"/>
      <c r="G449" s="99"/>
      <c r="H449" s="99"/>
      <c r="I449" s="99"/>
      <c r="J449" s="99"/>
      <c r="K449" s="99"/>
      <c r="L449" s="99"/>
      <c r="M449" s="99"/>
      <c r="N449" s="99"/>
      <c r="O449" s="99"/>
      <c r="P449" s="99"/>
      <c r="Q449" s="99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</row>
    <row r="450" spans="2:31" ht="18.75" customHeight="1">
      <c r="B450" s="14"/>
      <c r="C450" s="98"/>
      <c r="D450" s="98"/>
      <c r="E450" s="14"/>
      <c r="F450" s="99"/>
      <c r="G450" s="99"/>
      <c r="H450" s="99"/>
      <c r="I450" s="99"/>
      <c r="J450" s="99"/>
      <c r="K450" s="99"/>
      <c r="L450" s="99"/>
      <c r="M450" s="99"/>
      <c r="N450" s="99"/>
      <c r="O450" s="99"/>
      <c r="P450" s="99"/>
      <c r="Q450" s="99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</row>
    <row r="451" spans="2:31" ht="18.75" customHeight="1">
      <c r="B451" s="14"/>
      <c r="C451" s="98"/>
      <c r="D451" s="98"/>
      <c r="E451" s="14"/>
      <c r="F451" s="99"/>
      <c r="G451" s="99"/>
      <c r="H451" s="99"/>
      <c r="I451" s="99"/>
      <c r="J451" s="99"/>
      <c r="K451" s="99"/>
      <c r="L451" s="99"/>
      <c r="M451" s="99"/>
      <c r="N451" s="99"/>
      <c r="O451" s="99"/>
      <c r="P451" s="99"/>
      <c r="Q451" s="99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</row>
    <row r="452" spans="2:31" ht="18.75" customHeight="1">
      <c r="B452" s="14"/>
      <c r="C452" s="98"/>
      <c r="D452" s="98"/>
      <c r="E452" s="14"/>
      <c r="F452" s="99"/>
      <c r="G452" s="99"/>
      <c r="H452" s="99"/>
      <c r="I452" s="99"/>
      <c r="J452" s="99"/>
      <c r="K452" s="99"/>
      <c r="L452" s="99"/>
      <c r="M452" s="99"/>
      <c r="N452" s="99"/>
      <c r="O452" s="99"/>
      <c r="P452" s="99"/>
      <c r="Q452" s="99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</row>
    <row r="453" spans="2:31" ht="18.75" customHeight="1">
      <c r="B453" s="14"/>
      <c r="C453" s="98"/>
      <c r="D453" s="98"/>
      <c r="E453" s="14"/>
      <c r="F453" s="99"/>
      <c r="G453" s="99"/>
      <c r="H453" s="99"/>
      <c r="I453" s="99"/>
      <c r="J453" s="99"/>
      <c r="K453" s="99"/>
      <c r="L453" s="99"/>
      <c r="M453" s="99"/>
      <c r="N453" s="99"/>
      <c r="O453" s="99"/>
      <c r="P453" s="99"/>
      <c r="Q453" s="99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</row>
    <row r="454" spans="2:31" ht="18.75" customHeight="1">
      <c r="B454" s="14"/>
      <c r="C454" s="98"/>
      <c r="D454" s="98"/>
      <c r="E454" s="14"/>
      <c r="F454" s="99"/>
      <c r="G454" s="99"/>
      <c r="H454" s="99"/>
      <c r="I454" s="99"/>
      <c r="J454" s="99"/>
      <c r="K454" s="99"/>
      <c r="L454" s="99"/>
      <c r="M454" s="99"/>
      <c r="N454" s="99"/>
      <c r="O454" s="99"/>
      <c r="P454" s="99"/>
      <c r="Q454" s="99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</row>
    <row r="455" spans="2:31" ht="18.75" customHeight="1">
      <c r="B455" s="14"/>
      <c r="C455" s="98"/>
      <c r="D455" s="98"/>
      <c r="E455" s="14"/>
      <c r="F455" s="99"/>
      <c r="G455" s="99"/>
      <c r="H455" s="99"/>
      <c r="I455" s="99"/>
      <c r="J455" s="99"/>
      <c r="K455" s="99"/>
      <c r="L455" s="99"/>
      <c r="M455" s="99"/>
      <c r="N455" s="99"/>
      <c r="O455" s="99"/>
      <c r="P455" s="99"/>
      <c r="Q455" s="99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</row>
    <row r="456" spans="2:31" ht="18.75" customHeight="1">
      <c r="B456" s="14"/>
      <c r="C456" s="98"/>
      <c r="D456" s="98"/>
      <c r="E456" s="14"/>
      <c r="F456" s="99"/>
      <c r="G456" s="99"/>
      <c r="H456" s="99"/>
      <c r="I456" s="99"/>
      <c r="J456" s="99"/>
      <c r="K456" s="99"/>
      <c r="L456" s="99"/>
      <c r="M456" s="99"/>
      <c r="N456" s="99"/>
      <c r="O456" s="99"/>
      <c r="P456" s="99"/>
      <c r="Q456" s="99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</row>
    <row r="457" spans="2:31" ht="18.75" customHeight="1">
      <c r="B457" s="14"/>
      <c r="C457" s="98"/>
      <c r="D457" s="98"/>
      <c r="E457" s="14"/>
      <c r="F457" s="99"/>
      <c r="G457" s="99"/>
      <c r="H457" s="99"/>
      <c r="I457" s="99"/>
      <c r="J457" s="99"/>
      <c r="K457" s="99"/>
      <c r="L457" s="99"/>
      <c r="M457" s="99"/>
      <c r="N457" s="99"/>
      <c r="O457" s="99"/>
      <c r="P457" s="99"/>
      <c r="Q457" s="99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</row>
    <row r="458" spans="2:31" ht="18.75" customHeight="1">
      <c r="B458" s="14"/>
      <c r="C458" s="98"/>
      <c r="D458" s="98"/>
      <c r="E458" s="14"/>
      <c r="F458" s="99"/>
      <c r="G458" s="99"/>
      <c r="H458" s="99"/>
      <c r="I458" s="99"/>
      <c r="J458" s="99"/>
      <c r="K458" s="99"/>
      <c r="L458" s="99"/>
      <c r="M458" s="99"/>
      <c r="N458" s="99"/>
      <c r="O458" s="99"/>
      <c r="P458" s="99"/>
      <c r="Q458" s="99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</row>
    <row r="459" spans="2:31" ht="18.75" customHeight="1">
      <c r="B459" s="14"/>
      <c r="C459" s="98"/>
      <c r="D459" s="98"/>
      <c r="E459" s="14"/>
      <c r="F459" s="99"/>
      <c r="G459" s="99"/>
      <c r="H459" s="99"/>
      <c r="I459" s="99"/>
      <c r="J459" s="99"/>
      <c r="K459" s="99"/>
      <c r="L459" s="99"/>
      <c r="M459" s="99"/>
      <c r="N459" s="99"/>
      <c r="O459" s="99"/>
      <c r="P459" s="99"/>
      <c r="Q459" s="99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</row>
    <row r="460" spans="2:31" ht="18.75" customHeight="1">
      <c r="B460" s="14"/>
      <c r="C460" s="98"/>
      <c r="D460" s="98"/>
      <c r="E460" s="14"/>
      <c r="F460" s="99"/>
      <c r="G460" s="99"/>
      <c r="H460" s="99"/>
      <c r="I460" s="99"/>
      <c r="J460" s="99"/>
      <c r="K460" s="99"/>
      <c r="L460" s="99"/>
      <c r="M460" s="99"/>
      <c r="N460" s="99"/>
      <c r="O460" s="99"/>
      <c r="P460" s="99"/>
      <c r="Q460" s="99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</row>
    <row r="461" spans="2:31" ht="18.75" customHeight="1">
      <c r="B461" s="14"/>
      <c r="C461" s="98"/>
      <c r="D461" s="98"/>
      <c r="E461" s="14"/>
      <c r="F461" s="99"/>
      <c r="G461" s="99"/>
      <c r="H461" s="99"/>
      <c r="I461" s="99"/>
      <c r="J461" s="99"/>
      <c r="K461" s="99"/>
      <c r="L461" s="99"/>
      <c r="M461" s="99"/>
      <c r="N461" s="99"/>
      <c r="O461" s="99"/>
      <c r="P461" s="99"/>
      <c r="Q461" s="99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</row>
    <row r="462" spans="2:31" ht="18.75" customHeight="1">
      <c r="B462" s="14"/>
      <c r="C462" s="98"/>
      <c r="D462" s="98"/>
      <c r="E462" s="14"/>
      <c r="F462" s="99"/>
      <c r="G462" s="99"/>
      <c r="H462" s="99"/>
      <c r="I462" s="99"/>
      <c r="J462" s="99"/>
      <c r="K462" s="99"/>
      <c r="L462" s="99"/>
      <c r="M462" s="99"/>
      <c r="N462" s="99"/>
      <c r="O462" s="99"/>
      <c r="P462" s="99"/>
      <c r="Q462" s="99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</row>
    <row r="463" spans="2:31" ht="18.75" customHeight="1">
      <c r="B463" s="14"/>
      <c r="C463" s="98"/>
      <c r="D463" s="98"/>
      <c r="E463" s="14"/>
      <c r="F463" s="99"/>
      <c r="G463" s="99"/>
      <c r="H463" s="99"/>
      <c r="I463" s="99"/>
      <c r="J463" s="99"/>
      <c r="K463" s="99"/>
      <c r="L463" s="99"/>
      <c r="M463" s="99"/>
      <c r="N463" s="99"/>
      <c r="O463" s="99"/>
      <c r="P463" s="99"/>
      <c r="Q463" s="99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</row>
    <row r="464" spans="2:31" ht="18.75" customHeight="1">
      <c r="B464" s="14"/>
      <c r="C464" s="98"/>
      <c r="D464" s="98"/>
      <c r="E464" s="14"/>
      <c r="F464" s="99"/>
      <c r="G464" s="99"/>
      <c r="H464" s="99"/>
      <c r="I464" s="99"/>
      <c r="J464" s="99"/>
      <c r="K464" s="99"/>
      <c r="L464" s="99"/>
      <c r="M464" s="99"/>
      <c r="N464" s="99"/>
      <c r="O464" s="99"/>
      <c r="P464" s="99"/>
      <c r="Q464" s="99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</row>
    <row r="465" spans="2:31" ht="18.75" customHeight="1">
      <c r="B465" s="14"/>
      <c r="C465" s="98"/>
      <c r="D465" s="98"/>
      <c r="E465" s="14"/>
      <c r="F465" s="99"/>
      <c r="G465" s="99"/>
      <c r="H465" s="99"/>
      <c r="I465" s="99"/>
      <c r="J465" s="99"/>
      <c r="K465" s="99"/>
      <c r="L465" s="99"/>
      <c r="M465" s="99"/>
      <c r="N465" s="99"/>
      <c r="O465" s="99"/>
      <c r="P465" s="99"/>
      <c r="Q465" s="99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</row>
    <row r="466" spans="2:31" ht="18.75" customHeight="1">
      <c r="B466" s="14"/>
      <c r="C466" s="98"/>
      <c r="D466" s="98"/>
      <c r="E466" s="14"/>
      <c r="F466" s="99"/>
      <c r="G466" s="99"/>
      <c r="H466" s="99"/>
      <c r="I466" s="99"/>
      <c r="J466" s="99"/>
      <c r="K466" s="99"/>
      <c r="L466" s="99"/>
      <c r="M466" s="99"/>
      <c r="N466" s="99"/>
      <c r="O466" s="99"/>
      <c r="P466" s="99"/>
      <c r="Q466" s="99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</row>
    <row r="467" spans="2:31" ht="18.75" customHeight="1">
      <c r="B467" s="14"/>
      <c r="C467" s="98"/>
      <c r="D467" s="98"/>
      <c r="E467" s="14"/>
      <c r="F467" s="99"/>
      <c r="G467" s="99"/>
      <c r="H467" s="99"/>
      <c r="I467" s="99"/>
      <c r="J467" s="99"/>
      <c r="K467" s="99"/>
      <c r="L467" s="99"/>
      <c r="M467" s="99"/>
      <c r="N467" s="99"/>
      <c r="O467" s="99"/>
      <c r="P467" s="99"/>
      <c r="Q467" s="99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</row>
    <row r="468" spans="2:31" ht="18.75" customHeight="1">
      <c r="B468" s="14"/>
      <c r="C468" s="98"/>
      <c r="D468" s="98"/>
      <c r="E468" s="14"/>
      <c r="F468" s="99"/>
      <c r="G468" s="99"/>
      <c r="H468" s="99"/>
      <c r="I468" s="99"/>
      <c r="J468" s="99"/>
      <c r="K468" s="99"/>
      <c r="L468" s="99"/>
      <c r="M468" s="99"/>
      <c r="N468" s="99"/>
      <c r="O468" s="99"/>
      <c r="P468" s="99"/>
      <c r="Q468" s="99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</row>
    <row r="469" spans="2:31" ht="18.75" customHeight="1">
      <c r="B469" s="14"/>
      <c r="C469" s="98"/>
      <c r="D469" s="98"/>
      <c r="E469" s="14"/>
      <c r="F469" s="99"/>
      <c r="G469" s="99"/>
      <c r="H469" s="99"/>
      <c r="I469" s="99"/>
      <c r="J469" s="99"/>
      <c r="K469" s="99"/>
      <c r="L469" s="99"/>
      <c r="M469" s="99"/>
      <c r="N469" s="99"/>
      <c r="O469" s="99"/>
      <c r="P469" s="99"/>
      <c r="Q469" s="99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spans="2:31" ht="18.75" customHeight="1">
      <c r="B470" s="14"/>
      <c r="C470" s="98"/>
      <c r="D470" s="98"/>
      <c r="E470" s="14"/>
      <c r="F470" s="99"/>
      <c r="G470" s="99"/>
      <c r="H470" s="99"/>
      <c r="I470" s="99"/>
      <c r="J470" s="99"/>
      <c r="K470" s="99"/>
      <c r="L470" s="99"/>
      <c r="M470" s="99"/>
      <c r="N470" s="99"/>
      <c r="O470" s="99"/>
      <c r="P470" s="99"/>
      <c r="Q470" s="99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</row>
    <row r="471" spans="2:31" ht="18.75" customHeight="1">
      <c r="B471" s="14"/>
      <c r="C471" s="98"/>
      <c r="D471" s="98"/>
      <c r="E471" s="14"/>
      <c r="F471" s="99"/>
      <c r="G471" s="99"/>
      <c r="H471" s="99"/>
      <c r="I471" s="99"/>
      <c r="J471" s="99"/>
      <c r="K471" s="99"/>
      <c r="L471" s="99"/>
      <c r="M471" s="99"/>
      <c r="N471" s="99"/>
      <c r="O471" s="99"/>
      <c r="P471" s="99"/>
      <c r="Q471" s="99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</row>
    <row r="472" spans="2:31" ht="18.75" customHeight="1">
      <c r="B472" s="14"/>
      <c r="C472" s="98"/>
      <c r="D472" s="98"/>
      <c r="E472" s="14"/>
      <c r="F472" s="99"/>
      <c r="G472" s="99"/>
      <c r="H472" s="99"/>
      <c r="I472" s="99"/>
      <c r="J472" s="99"/>
      <c r="K472" s="99"/>
      <c r="L472" s="99"/>
      <c r="M472" s="99"/>
      <c r="N472" s="99"/>
      <c r="O472" s="99"/>
      <c r="P472" s="99"/>
      <c r="Q472" s="99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spans="2:31" ht="18.75" customHeight="1">
      <c r="B473" s="14"/>
      <c r="C473" s="98"/>
      <c r="D473" s="98"/>
      <c r="E473" s="14"/>
      <c r="F473" s="99"/>
      <c r="G473" s="99"/>
      <c r="H473" s="99"/>
      <c r="I473" s="99"/>
      <c r="J473" s="99"/>
      <c r="K473" s="99"/>
      <c r="L473" s="99"/>
      <c r="M473" s="99"/>
      <c r="N473" s="99"/>
      <c r="O473" s="99"/>
      <c r="P473" s="99"/>
      <c r="Q473" s="99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spans="2:31" ht="18.75" customHeight="1">
      <c r="B474" s="14"/>
      <c r="C474" s="98"/>
      <c r="D474" s="98"/>
      <c r="E474" s="14"/>
      <c r="F474" s="99"/>
      <c r="G474" s="99"/>
      <c r="H474" s="99"/>
      <c r="I474" s="99"/>
      <c r="J474" s="99"/>
      <c r="K474" s="99"/>
      <c r="L474" s="99"/>
      <c r="M474" s="99"/>
      <c r="N474" s="99"/>
      <c r="O474" s="99"/>
      <c r="P474" s="99"/>
      <c r="Q474" s="99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</row>
    <row r="475" spans="2:31" ht="18.75" customHeight="1">
      <c r="B475" s="14"/>
      <c r="C475" s="98"/>
      <c r="D475" s="98"/>
      <c r="E475" s="14"/>
      <c r="F475" s="99"/>
      <c r="G475" s="99"/>
      <c r="H475" s="99"/>
      <c r="I475" s="99"/>
      <c r="J475" s="99"/>
      <c r="K475" s="99"/>
      <c r="L475" s="99"/>
      <c r="M475" s="99"/>
      <c r="N475" s="99"/>
      <c r="O475" s="99"/>
      <c r="P475" s="99"/>
      <c r="Q475" s="99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</row>
    <row r="476" spans="2:31" ht="18.75" customHeight="1">
      <c r="B476" s="14"/>
      <c r="C476" s="98"/>
      <c r="D476" s="98"/>
      <c r="E476" s="14"/>
      <c r="F476" s="99"/>
      <c r="G476" s="99"/>
      <c r="H476" s="99"/>
      <c r="I476" s="99"/>
      <c r="J476" s="99"/>
      <c r="K476" s="99"/>
      <c r="L476" s="99"/>
      <c r="M476" s="99"/>
      <c r="N476" s="99"/>
      <c r="O476" s="99"/>
      <c r="P476" s="99"/>
      <c r="Q476" s="99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</row>
    <row r="477" spans="2:31" ht="18.75" customHeight="1">
      <c r="B477" s="14"/>
      <c r="C477" s="98"/>
      <c r="D477" s="98"/>
      <c r="E477" s="14"/>
      <c r="F477" s="99"/>
      <c r="G477" s="99"/>
      <c r="H477" s="99"/>
      <c r="I477" s="99"/>
      <c r="J477" s="99"/>
      <c r="K477" s="99"/>
      <c r="L477" s="99"/>
      <c r="M477" s="99"/>
      <c r="N477" s="99"/>
      <c r="O477" s="99"/>
      <c r="P477" s="99"/>
      <c r="Q477" s="99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</row>
    <row r="478" spans="2:31" ht="18.75" customHeight="1">
      <c r="B478" s="14"/>
      <c r="C478" s="98"/>
      <c r="D478" s="98"/>
      <c r="E478" s="14"/>
      <c r="F478" s="99"/>
      <c r="G478" s="99"/>
      <c r="H478" s="99"/>
      <c r="I478" s="99"/>
      <c r="J478" s="99"/>
      <c r="K478" s="99"/>
      <c r="L478" s="99"/>
      <c r="M478" s="99"/>
      <c r="N478" s="99"/>
      <c r="O478" s="99"/>
      <c r="P478" s="99"/>
      <c r="Q478" s="99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</row>
    <row r="479" spans="2:31" ht="18.75" customHeight="1">
      <c r="B479" s="14"/>
      <c r="C479" s="98"/>
      <c r="D479" s="98"/>
      <c r="E479" s="14"/>
      <c r="F479" s="99"/>
      <c r="G479" s="99"/>
      <c r="H479" s="99"/>
      <c r="I479" s="99"/>
      <c r="J479" s="99"/>
      <c r="K479" s="99"/>
      <c r="L479" s="99"/>
      <c r="M479" s="99"/>
      <c r="N479" s="99"/>
      <c r="O479" s="99"/>
      <c r="P479" s="99"/>
      <c r="Q479" s="99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</row>
    <row r="480" spans="2:31" ht="18.75" customHeight="1">
      <c r="B480" s="14"/>
      <c r="C480" s="98"/>
      <c r="D480" s="98"/>
      <c r="E480" s="14"/>
      <c r="F480" s="99"/>
      <c r="G480" s="99"/>
      <c r="H480" s="99"/>
      <c r="I480" s="99"/>
      <c r="J480" s="99"/>
      <c r="K480" s="99"/>
      <c r="L480" s="99"/>
      <c r="M480" s="99"/>
      <c r="N480" s="99"/>
      <c r="O480" s="99"/>
      <c r="P480" s="99"/>
      <c r="Q480" s="99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</row>
    <row r="481" spans="2:31" ht="18.75" customHeight="1">
      <c r="B481" s="14"/>
      <c r="C481" s="98"/>
      <c r="D481" s="98"/>
      <c r="E481" s="14"/>
      <c r="F481" s="99"/>
      <c r="G481" s="99"/>
      <c r="H481" s="99"/>
      <c r="I481" s="99"/>
      <c r="J481" s="99"/>
      <c r="K481" s="99"/>
      <c r="L481" s="99"/>
      <c r="M481" s="99"/>
      <c r="N481" s="99"/>
      <c r="O481" s="99"/>
      <c r="P481" s="99"/>
      <c r="Q481" s="99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</row>
    <row r="482" spans="2:31" ht="18.75" customHeight="1">
      <c r="B482" s="14"/>
      <c r="C482" s="98"/>
      <c r="D482" s="98"/>
      <c r="E482" s="14"/>
      <c r="F482" s="99"/>
      <c r="G482" s="99"/>
      <c r="H482" s="99"/>
      <c r="I482" s="99"/>
      <c r="J482" s="99"/>
      <c r="K482" s="99"/>
      <c r="L482" s="99"/>
      <c r="M482" s="99"/>
      <c r="N482" s="99"/>
      <c r="O482" s="99"/>
      <c r="P482" s="99"/>
      <c r="Q482" s="99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</row>
    <row r="483" spans="2:31" ht="18.75" customHeight="1">
      <c r="B483" s="14"/>
      <c r="C483" s="98"/>
      <c r="D483" s="98"/>
      <c r="E483" s="14"/>
      <c r="F483" s="99"/>
      <c r="G483" s="99"/>
      <c r="H483" s="99"/>
      <c r="I483" s="99"/>
      <c r="J483" s="99"/>
      <c r="K483" s="99"/>
      <c r="L483" s="99"/>
      <c r="M483" s="99"/>
      <c r="N483" s="99"/>
      <c r="O483" s="99"/>
      <c r="P483" s="99"/>
      <c r="Q483" s="99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</row>
    <row r="484" spans="2:31" ht="18.75" customHeight="1">
      <c r="B484" s="14"/>
      <c r="C484" s="98"/>
      <c r="D484" s="98"/>
      <c r="E484" s="14"/>
      <c r="F484" s="99"/>
      <c r="G484" s="99"/>
      <c r="H484" s="99"/>
      <c r="I484" s="99"/>
      <c r="J484" s="99"/>
      <c r="K484" s="99"/>
      <c r="L484" s="99"/>
      <c r="M484" s="99"/>
      <c r="N484" s="99"/>
      <c r="O484" s="99"/>
      <c r="P484" s="99"/>
      <c r="Q484" s="99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</row>
    <row r="485" spans="2:31" ht="18.75" customHeight="1">
      <c r="B485" s="14"/>
      <c r="C485" s="98"/>
      <c r="D485" s="98"/>
      <c r="E485" s="14"/>
      <c r="F485" s="99"/>
      <c r="G485" s="99"/>
      <c r="H485" s="99"/>
      <c r="I485" s="99"/>
      <c r="J485" s="99"/>
      <c r="K485" s="99"/>
      <c r="L485" s="99"/>
      <c r="M485" s="99"/>
      <c r="N485" s="99"/>
      <c r="O485" s="99"/>
      <c r="P485" s="99"/>
      <c r="Q485" s="99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</row>
    <row r="486" spans="2:31" ht="18.75" customHeight="1">
      <c r="B486" s="14"/>
      <c r="C486" s="98"/>
      <c r="D486" s="98"/>
      <c r="E486" s="14"/>
      <c r="F486" s="99"/>
      <c r="G486" s="99"/>
      <c r="H486" s="99"/>
      <c r="I486" s="99"/>
      <c r="J486" s="99"/>
      <c r="K486" s="99"/>
      <c r="L486" s="99"/>
      <c r="M486" s="99"/>
      <c r="N486" s="99"/>
      <c r="O486" s="99"/>
      <c r="P486" s="99"/>
      <c r="Q486" s="99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</row>
    <row r="487" spans="2:31" ht="18.75" customHeight="1">
      <c r="B487" s="14"/>
      <c r="C487" s="98"/>
      <c r="D487" s="98"/>
      <c r="E487" s="14"/>
      <c r="F487" s="99"/>
      <c r="G487" s="99"/>
      <c r="H487" s="99"/>
      <c r="I487" s="99"/>
      <c r="J487" s="99"/>
      <c r="K487" s="99"/>
      <c r="L487" s="99"/>
      <c r="M487" s="99"/>
      <c r="N487" s="99"/>
      <c r="O487" s="99"/>
      <c r="P487" s="99"/>
      <c r="Q487" s="99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</row>
    <row r="488" spans="2:31" ht="18.75" customHeight="1">
      <c r="B488" s="14"/>
      <c r="C488" s="98"/>
      <c r="D488" s="98"/>
      <c r="E488" s="14"/>
      <c r="F488" s="99"/>
      <c r="G488" s="99"/>
      <c r="H488" s="99"/>
      <c r="I488" s="99"/>
      <c r="J488" s="99"/>
      <c r="K488" s="99"/>
      <c r="L488" s="99"/>
      <c r="M488" s="99"/>
      <c r="N488" s="99"/>
      <c r="O488" s="99"/>
      <c r="P488" s="99"/>
      <c r="Q488" s="99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</row>
    <row r="489" spans="2:31" ht="18.75" customHeight="1">
      <c r="B489" s="14"/>
      <c r="C489" s="98"/>
      <c r="D489" s="98"/>
      <c r="E489" s="14"/>
      <c r="F489" s="99"/>
      <c r="G489" s="99"/>
      <c r="H489" s="99"/>
      <c r="I489" s="99"/>
      <c r="J489" s="99"/>
      <c r="K489" s="99"/>
      <c r="L489" s="99"/>
      <c r="M489" s="99"/>
      <c r="N489" s="99"/>
      <c r="O489" s="99"/>
      <c r="P489" s="99"/>
      <c r="Q489" s="99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</row>
    <row r="490" spans="2:31" ht="18.75" customHeight="1">
      <c r="B490" s="14"/>
      <c r="C490" s="98"/>
      <c r="D490" s="98"/>
      <c r="E490" s="14"/>
      <c r="F490" s="99"/>
      <c r="G490" s="99"/>
      <c r="H490" s="99"/>
      <c r="I490" s="99"/>
      <c r="J490" s="99"/>
      <c r="K490" s="99"/>
      <c r="L490" s="99"/>
      <c r="M490" s="99"/>
      <c r="N490" s="99"/>
      <c r="O490" s="99"/>
      <c r="P490" s="99"/>
      <c r="Q490" s="99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</row>
    <row r="491" spans="2:31" ht="18.75" customHeight="1">
      <c r="B491" s="14"/>
      <c r="C491" s="98"/>
      <c r="D491" s="98"/>
      <c r="E491" s="14"/>
      <c r="F491" s="99"/>
      <c r="G491" s="99"/>
      <c r="H491" s="99"/>
      <c r="I491" s="99"/>
      <c r="J491" s="99"/>
      <c r="K491" s="99"/>
      <c r="L491" s="99"/>
      <c r="M491" s="99"/>
      <c r="N491" s="99"/>
      <c r="O491" s="99"/>
      <c r="P491" s="99"/>
      <c r="Q491" s="99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</row>
    <row r="492" spans="2:31" ht="18.75" customHeight="1">
      <c r="B492" s="14"/>
      <c r="C492" s="98"/>
      <c r="D492" s="98"/>
      <c r="E492" s="14"/>
      <c r="F492" s="99"/>
      <c r="G492" s="99"/>
      <c r="H492" s="99"/>
      <c r="I492" s="99"/>
      <c r="J492" s="99"/>
      <c r="K492" s="99"/>
      <c r="L492" s="99"/>
      <c r="M492" s="99"/>
      <c r="N492" s="99"/>
      <c r="O492" s="99"/>
      <c r="P492" s="99"/>
      <c r="Q492" s="99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</row>
    <row r="493" spans="2:31" ht="18.75" customHeight="1">
      <c r="B493" s="14"/>
      <c r="C493" s="98"/>
      <c r="D493" s="98"/>
      <c r="E493" s="14"/>
      <c r="F493" s="99"/>
      <c r="G493" s="99"/>
      <c r="H493" s="99"/>
      <c r="I493" s="99"/>
      <c r="J493" s="99"/>
      <c r="K493" s="99"/>
      <c r="L493" s="99"/>
      <c r="M493" s="99"/>
      <c r="N493" s="99"/>
      <c r="O493" s="99"/>
      <c r="P493" s="99"/>
      <c r="Q493" s="99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</row>
    <row r="494" spans="2:31" ht="18.75" customHeight="1">
      <c r="B494" s="14"/>
      <c r="C494" s="98"/>
      <c r="D494" s="98"/>
      <c r="E494" s="14"/>
      <c r="F494" s="99"/>
      <c r="G494" s="99"/>
      <c r="H494" s="99"/>
      <c r="I494" s="99"/>
      <c r="J494" s="99"/>
      <c r="K494" s="99"/>
      <c r="L494" s="99"/>
      <c r="M494" s="99"/>
      <c r="N494" s="99"/>
      <c r="O494" s="99"/>
      <c r="P494" s="99"/>
      <c r="Q494" s="99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</row>
    <row r="495" spans="2:31" ht="18.75" customHeight="1">
      <c r="B495" s="14"/>
      <c r="C495" s="98"/>
      <c r="D495" s="98"/>
      <c r="E495" s="14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</row>
    <row r="496" spans="2:31" ht="18.75" customHeight="1">
      <c r="B496" s="14"/>
      <c r="C496" s="98"/>
      <c r="D496" s="98"/>
      <c r="E496" s="14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</row>
    <row r="497" spans="2:31" ht="18.75" customHeight="1">
      <c r="B497" s="14"/>
      <c r="C497" s="98"/>
      <c r="D497" s="98"/>
      <c r="E497" s="14"/>
      <c r="F497" s="99"/>
      <c r="G497" s="99"/>
      <c r="H497" s="99"/>
      <c r="I497" s="99"/>
      <c r="J497" s="99"/>
      <c r="K497" s="99"/>
      <c r="L497" s="99"/>
      <c r="M497" s="99"/>
      <c r="N497" s="99"/>
      <c r="O497" s="99"/>
      <c r="P497" s="99"/>
      <c r="Q497" s="99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</row>
    <row r="498" spans="2:31" ht="18.75" customHeight="1">
      <c r="B498" s="14"/>
      <c r="C498" s="98"/>
      <c r="D498" s="98"/>
      <c r="E498" s="14"/>
      <c r="F498" s="99"/>
      <c r="G498" s="99"/>
      <c r="H498" s="99"/>
      <c r="I498" s="99"/>
      <c r="J498" s="99"/>
      <c r="K498" s="99"/>
      <c r="L498" s="99"/>
      <c r="M498" s="99"/>
      <c r="N498" s="99"/>
      <c r="O498" s="99"/>
      <c r="P498" s="99"/>
      <c r="Q498" s="99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</row>
    <row r="499" spans="2:31" ht="18.75" customHeight="1">
      <c r="B499" s="14"/>
      <c r="C499" s="98"/>
      <c r="D499" s="98"/>
      <c r="E499" s="14"/>
      <c r="F499" s="99"/>
      <c r="G499" s="99"/>
      <c r="H499" s="99"/>
      <c r="I499" s="99"/>
      <c r="J499" s="99"/>
      <c r="K499" s="99"/>
      <c r="L499" s="99"/>
      <c r="M499" s="99"/>
      <c r="N499" s="99"/>
      <c r="O499" s="99"/>
      <c r="P499" s="99"/>
      <c r="Q499" s="99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</row>
    <row r="500" spans="2:31" ht="18.75" customHeight="1">
      <c r="B500" s="14"/>
      <c r="C500" s="98"/>
      <c r="D500" s="98"/>
      <c r="E500" s="14"/>
      <c r="F500" s="99"/>
      <c r="G500" s="99"/>
      <c r="H500" s="99"/>
      <c r="I500" s="99"/>
      <c r="J500" s="99"/>
      <c r="K500" s="99"/>
      <c r="L500" s="99"/>
      <c r="M500" s="99"/>
      <c r="N500" s="99"/>
      <c r="O500" s="99"/>
      <c r="P500" s="99"/>
      <c r="Q500" s="99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</row>
    <row r="501" spans="2:31" ht="18.75" customHeight="1">
      <c r="B501" s="14"/>
      <c r="C501" s="98"/>
      <c r="D501" s="98"/>
      <c r="E501" s="14"/>
      <c r="F501" s="99"/>
      <c r="G501" s="99"/>
      <c r="H501" s="99"/>
      <c r="I501" s="99"/>
      <c r="J501" s="99"/>
      <c r="K501" s="99"/>
      <c r="L501" s="99"/>
      <c r="M501" s="99"/>
      <c r="N501" s="99"/>
      <c r="O501" s="99"/>
      <c r="P501" s="99"/>
      <c r="Q501" s="99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</row>
    <row r="502" spans="2:31" ht="18.75" customHeight="1">
      <c r="B502" s="14"/>
      <c r="C502" s="98"/>
      <c r="D502" s="98"/>
      <c r="E502" s="14"/>
      <c r="F502" s="99"/>
      <c r="G502" s="99"/>
      <c r="H502" s="99"/>
      <c r="I502" s="99"/>
      <c r="J502" s="99"/>
      <c r="K502" s="99"/>
      <c r="L502" s="99"/>
      <c r="M502" s="99"/>
      <c r="N502" s="99"/>
      <c r="O502" s="99"/>
      <c r="P502" s="99"/>
      <c r="Q502" s="99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</row>
    <row r="503" spans="2:31" ht="18.75" customHeight="1">
      <c r="B503" s="14"/>
      <c r="C503" s="98"/>
      <c r="D503" s="98"/>
      <c r="E503" s="14"/>
      <c r="F503" s="99"/>
      <c r="G503" s="99"/>
      <c r="H503" s="99"/>
      <c r="I503" s="99"/>
      <c r="J503" s="99"/>
      <c r="K503" s="99"/>
      <c r="L503" s="99"/>
      <c r="M503" s="99"/>
      <c r="N503" s="99"/>
      <c r="O503" s="99"/>
      <c r="P503" s="99"/>
      <c r="Q503" s="99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</row>
    <row r="504" spans="2:31" ht="18.75" customHeight="1">
      <c r="B504" s="14"/>
      <c r="C504" s="98"/>
      <c r="D504" s="98"/>
      <c r="E504" s="14"/>
      <c r="F504" s="99"/>
      <c r="G504" s="99"/>
      <c r="H504" s="99"/>
      <c r="I504" s="99"/>
      <c r="J504" s="99"/>
      <c r="K504" s="99"/>
      <c r="L504" s="99"/>
      <c r="M504" s="99"/>
      <c r="N504" s="99"/>
      <c r="O504" s="99"/>
      <c r="P504" s="99"/>
      <c r="Q504" s="99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</row>
    <row r="505" spans="2:31" ht="18.75" customHeight="1">
      <c r="B505" s="14"/>
      <c r="C505" s="98"/>
      <c r="D505" s="98"/>
      <c r="E505" s="14"/>
      <c r="F505" s="99"/>
      <c r="G505" s="99"/>
      <c r="H505" s="99"/>
      <c r="I505" s="99"/>
      <c r="J505" s="99"/>
      <c r="K505" s="99"/>
      <c r="L505" s="99"/>
      <c r="M505" s="99"/>
      <c r="N505" s="99"/>
      <c r="O505" s="99"/>
      <c r="P505" s="99"/>
      <c r="Q505" s="99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</row>
    <row r="506" spans="2:31" ht="18.75" customHeight="1">
      <c r="B506" s="14"/>
      <c r="C506" s="98"/>
      <c r="D506" s="98"/>
      <c r="E506" s="14"/>
      <c r="F506" s="99"/>
      <c r="G506" s="99"/>
      <c r="H506" s="99"/>
      <c r="I506" s="99"/>
      <c r="J506" s="99"/>
      <c r="K506" s="99"/>
      <c r="L506" s="99"/>
      <c r="M506" s="99"/>
      <c r="N506" s="99"/>
      <c r="O506" s="99"/>
      <c r="P506" s="99"/>
      <c r="Q506" s="99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</row>
    <row r="507" spans="2:31" ht="18.75" customHeight="1">
      <c r="B507" s="14"/>
      <c r="C507" s="98"/>
      <c r="D507" s="98"/>
      <c r="E507" s="14"/>
      <c r="F507" s="99"/>
      <c r="G507" s="99"/>
      <c r="H507" s="99"/>
      <c r="I507" s="99"/>
      <c r="J507" s="99"/>
      <c r="K507" s="99"/>
      <c r="L507" s="99"/>
      <c r="M507" s="99"/>
      <c r="N507" s="99"/>
      <c r="O507" s="99"/>
      <c r="P507" s="99"/>
      <c r="Q507" s="99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</row>
    <row r="508" spans="2:31" ht="18.75" customHeight="1">
      <c r="B508" s="14"/>
      <c r="C508" s="98"/>
      <c r="D508" s="98"/>
      <c r="E508" s="14"/>
      <c r="F508" s="99"/>
      <c r="G508" s="99"/>
      <c r="H508" s="99"/>
      <c r="I508" s="99"/>
      <c r="J508" s="99"/>
      <c r="K508" s="99"/>
      <c r="L508" s="99"/>
      <c r="M508" s="99"/>
      <c r="N508" s="99"/>
      <c r="O508" s="99"/>
      <c r="P508" s="99"/>
      <c r="Q508" s="99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</row>
    <row r="509" spans="2:31" ht="18.75" customHeight="1">
      <c r="B509" s="14"/>
      <c r="C509" s="98"/>
      <c r="D509" s="98"/>
      <c r="E509" s="14"/>
      <c r="F509" s="99"/>
      <c r="G509" s="99"/>
      <c r="H509" s="99"/>
      <c r="I509" s="99"/>
      <c r="J509" s="99"/>
      <c r="K509" s="99"/>
      <c r="L509" s="99"/>
      <c r="M509" s="99"/>
      <c r="N509" s="99"/>
      <c r="O509" s="99"/>
      <c r="P509" s="99"/>
      <c r="Q509" s="99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</row>
    <row r="510" spans="2:31" ht="18.75" customHeight="1">
      <c r="B510" s="14"/>
      <c r="C510" s="98"/>
      <c r="D510" s="98"/>
      <c r="E510" s="14"/>
      <c r="F510" s="99"/>
      <c r="G510" s="99"/>
      <c r="H510" s="99"/>
      <c r="I510" s="99"/>
      <c r="J510" s="99"/>
      <c r="K510" s="99"/>
      <c r="L510" s="99"/>
      <c r="M510" s="99"/>
      <c r="N510" s="99"/>
      <c r="O510" s="99"/>
      <c r="P510" s="99"/>
      <c r="Q510" s="99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</row>
    <row r="511" spans="2:31" ht="18.75" customHeight="1">
      <c r="B511" s="14"/>
      <c r="C511" s="98"/>
      <c r="D511" s="98"/>
      <c r="E511" s="14"/>
      <c r="F511" s="99"/>
      <c r="G511" s="99"/>
      <c r="H511" s="99"/>
      <c r="I511" s="99"/>
      <c r="J511" s="99"/>
      <c r="K511" s="99"/>
      <c r="L511" s="99"/>
      <c r="M511" s="99"/>
      <c r="N511" s="99"/>
      <c r="O511" s="99"/>
      <c r="P511" s="99"/>
      <c r="Q511" s="99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</row>
    <row r="512" spans="2:31" ht="18.75" customHeight="1">
      <c r="B512" s="14"/>
      <c r="C512" s="98"/>
      <c r="D512" s="98"/>
      <c r="E512" s="14"/>
      <c r="F512" s="99"/>
      <c r="G512" s="99"/>
      <c r="H512" s="99"/>
      <c r="I512" s="99"/>
      <c r="J512" s="99"/>
      <c r="K512" s="99"/>
      <c r="L512" s="99"/>
      <c r="M512" s="99"/>
      <c r="N512" s="99"/>
      <c r="O512" s="99"/>
      <c r="P512" s="99"/>
      <c r="Q512" s="99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</row>
    <row r="513" spans="2:31" ht="18.75" customHeight="1">
      <c r="B513" s="14"/>
      <c r="C513" s="98"/>
      <c r="D513" s="98"/>
      <c r="E513" s="14"/>
      <c r="F513" s="99"/>
      <c r="G513" s="99"/>
      <c r="H513" s="99"/>
      <c r="I513" s="99"/>
      <c r="J513" s="99"/>
      <c r="K513" s="99"/>
      <c r="L513" s="99"/>
      <c r="M513" s="99"/>
      <c r="N513" s="99"/>
      <c r="O513" s="99"/>
      <c r="P513" s="99"/>
      <c r="Q513" s="99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</row>
    <row r="514" spans="2:31" ht="18.75" customHeight="1">
      <c r="B514" s="14"/>
      <c r="C514" s="98"/>
      <c r="D514" s="98"/>
      <c r="E514" s="14"/>
      <c r="F514" s="99"/>
      <c r="G514" s="99"/>
      <c r="H514" s="99"/>
      <c r="I514" s="99"/>
      <c r="J514" s="99"/>
      <c r="K514" s="99"/>
      <c r="L514" s="99"/>
      <c r="M514" s="99"/>
      <c r="N514" s="99"/>
      <c r="O514" s="99"/>
      <c r="P514" s="99"/>
      <c r="Q514" s="99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</row>
    <row r="515" spans="2:31" ht="18.75" customHeight="1">
      <c r="B515" s="14"/>
      <c r="C515" s="98"/>
      <c r="D515" s="98"/>
      <c r="E515" s="14"/>
      <c r="F515" s="99"/>
      <c r="G515" s="99"/>
      <c r="H515" s="99"/>
      <c r="I515" s="99"/>
      <c r="J515" s="99"/>
      <c r="K515" s="99"/>
      <c r="L515" s="99"/>
      <c r="M515" s="99"/>
      <c r="N515" s="99"/>
      <c r="O515" s="99"/>
      <c r="P515" s="99"/>
      <c r="Q515" s="99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</row>
    <row r="516" spans="2:31" ht="18.75" customHeight="1">
      <c r="B516" s="14"/>
      <c r="C516" s="98"/>
      <c r="D516" s="98"/>
      <c r="E516" s="14"/>
      <c r="F516" s="99"/>
      <c r="G516" s="99"/>
      <c r="H516" s="99"/>
      <c r="I516" s="99"/>
      <c r="J516" s="99"/>
      <c r="K516" s="99"/>
      <c r="L516" s="99"/>
      <c r="M516" s="99"/>
      <c r="N516" s="99"/>
      <c r="O516" s="99"/>
      <c r="P516" s="99"/>
      <c r="Q516" s="99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</row>
    <row r="517" spans="2:31" ht="18.75" customHeight="1">
      <c r="B517" s="14"/>
      <c r="C517" s="98"/>
      <c r="D517" s="98"/>
      <c r="E517" s="14"/>
      <c r="F517" s="99"/>
      <c r="G517" s="99"/>
      <c r="H517" s="99"/>
      <c r="I517" s="99"/>
      <c r="J517" s="99"/>
      <c r="K517" s="99"/>
      <c r="L517" s="99"/>
      <c r="M517" s="99"/>
      <c r="N517" s="99"/>
      <c r="O517" s="99"/>
      <c r="P517" s="99"/>
      <c r="Q517" s="99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</row>
    <row r="518" spans="2:31" ht="18.75" customHeight="1">
      <c r="B518" s="14"/>
      <c r="C518" s="98"/>
      <c r="D518" s="98"/>
      <c r="E518" s="14"/>
      <c r="F518" s="99"/>
      <c r="G518" s="99"/>
      <c r="H518" s="99"/>
      <c r="I518" s="99"/>
      <c r="J518" s="99"/>
      <c r="K518" s="99"/>
      <c r="L518" s="99"/>
      <c r="M518" s="99"/>
      <c r="N518" s="99"/>
      <c r="O518" s="99"/>
      <c r="P518" s="99"/>
      <c r="Q518" s="99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</row>
    <row r="519" spans="2:31" ht="18.75" customHeight="1">
      <c r="B519" s="14"/>
      <c r="C519" s="98"/>
      <c r="D519" s="98"/>
      <c r="E519" s="14"/>
      <c r="F519" s="99"/>
      <c r="G519" s="99"/>
      <c r="H519" s="99"/>
      <c r="I519" s="99"/>
      <c r="J519" s="99"/>
      <c r="K519" s="99"/>
      <c r="L519" s="99"/>
      <c r="M519" s="99"/>
      <c r="N519" s="99"/>
      <c r="O519" s="99"/>
      <c r="P519" s="99"/>
      <c r="Q519" s="99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</row>
    <row r="520" spans="2:31" ht="18.75" customHeight="1">
      <c r="B520" s="14"/>
      <c r="C520" s="98"/>
      <c r="D520" s="98"/>
      <c r="E520" s="14"/>
      <c r="F520" s="99"/>
      <c r="G520" s="99"/>
      <c r="H520" s="99"/>
      <c r="I520" s="99"/>
      <c r="J520" s="99"/>
      <c r="K520" s="99"/>
      <c r="L520" s="99"/>
      <c r="M520" s="99"/>
      <c r="N520" s="99"/>
      <c r="O520" s="99"/>
      <c r="P520" s="99"/>
      <c r="Q520" s="99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</row>
    <row r="521" spans="2:31" ht="18.75" customHeight="1">
      <c r="B521" s="14"/>
      <c r="C521" s="98"/>
      <c r="D521" s="98"/>
      <c r="E521" s="14"/>
      <c r="F521" s="99"/>
      <c r="G521" s="99"/>
      <c r="H521" s="99"/>
      <c r="I521" s="99"/>
      <c r="J521" s="99"/>
      <c r="K521" s="99"/>
      <c r="L521" s="99"/>
      <c r="M521" s="99"/>
      <c r="N521" s="99"/>
      <c r="O521" s="99"/>
      <c r="P521" s="99"/>
      <c r="Q521" s="99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</row>
    <row r="522" spans="2:31" ht="18.75" customHeight="1">
      <c r="B522" s="14"/>
      <c r="C522" s="98"/>
      <c r="D522" s="98"/>
      <c r="E522" s="14"/>
      <c r="F522" s="99"/>
      <c r="G522" s="99"/>
      <c r="H522" s="99"/>
      <c r="I522" s="99"/>
      <c r="J522" s="99"/>
      <c r="K522" s="99"/>
      <c r="L522" s="99"/>
      <c r="M522" s="99"/>
      <c r="N522" s="99"/>
      <c r="O522" s="99"/>
      <c r="P522" s="99"/>
      <c r="Q522" s="99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</row>
    <row r="523" spans="2:31" ht="18.75" customHeight="1">
      <c r="B523" s="14"/>
      <c r="C523" s="98"/>
      <c r="D523" s="98"/>
      <c r="E523" s="14"/>
      <c r="F523" s="99"/>
      <c r="G523" s="99"/>
      <c r="H523" s="99"/>
      <c r="I523" s="99"/>
      <c r="J523" s="99"/>
      <c r="K523" s="99"/>
      <c r="L523" s="99"/>
      <c r="M523" s="99"/>
      <c r="N523" s="99"/>
      <c r="O523" s="99"/>
      <c r="P523" s="99"/>
      <c r="Q523" s="99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</row>
    <row r="524" spans="2:31" ht="18.75" customHeight="1">
      <c r="B524" s="14"/>
      <c r="C524" s="98"/>
      <c r="D524" s="98"/>
      <c r="E524" s="14"/>
      <c r="F524" s="99"/>
      <c r="G524" s="99"/>
      <c r="H524" s="99"/>
      <c r="I524" s="99"/>
      <c r="J524" s="99"/>
      <c r="K524" s="99"/>
      <c r="L524" s="99"/>
      <c r="M524" s="99"/>
      <c r="N524" s="99"/>
      <c r="O524" s="99"/>
      <c r="P524" s="99"/>
      <c r="Q524" s="99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</row>
    <row r="525" spans="2:31" ht="18.75" customHeight="1">
      <c r="B525" s="14"/>
      <c r="C525" s="98"/>
      <c r="D525" s="98"/>
      <c r="E525" s="14"/>
      <c r="F525" s="99"/>
      <c r="G525" s="99"/>
      <c r="H525" s="99"/>
      <c r="I525" s="99"/>
      <c r="J525" s="99"/>
      <c r="K525" s="99"/>
      <c r="L525" s="99"/>
      <c r="M525" s="99"/>
      <c r="N525" s="99"/>
      <c r="O525" s="99"/>
      <c r="P525" s="99"/>
      <c r="Q525" s="99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</row>
    <row r="526" spans="2:31" ht="18.75" customHeight="1">
      <c r="B526" s="14"/>
      <c r="C526" s="98"/>
      <c r="D526" s="98"/>
      <c r="E526" s="14"/>
      <c r="F526" s="99"/>
      <c r="G526" s="99"/>
      <c r="H526" s="99"/>
      <c r="I526" s="99"/>
      <c r="J526" s="99"/>
      <c r="K526" s="99"/>
      <c r="L526" s="99"/>
      <c r="M526" s="99"/>
      <c r="N526" s="99"/>
      <c r="O526" s="99"/>
      <c r="P526" s="99"/>
      <c r="Q526" s="99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</row>
    <row r="527" spans="2:31" ht="18.75" customHeight="1">
      <c r="B527" s="14"/>
      <c r="C527" s="98"/>
      <c r="D527" s="98"/>
      <c r="E527" s="14"/>
      <c r="F527" s="99"/>
      <c r="G527" s="99"/>
      <c r="H527" s="99"/>
      <c r="I527" s="99"/>
      <c r="J527" s="99"/>
      <c r="K527" s="99"/>
      <c r="L527" s="99"/>
      <c r="M527" s="99"/>
      <c r="N527" s="99"/>
      <c r="O527" s="99"/>
      <c r="P527" s="99"/>
      <c r="Q527" s="99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</row>
    <row r="528" spans="2:31" ht="18.75" customHeight="1">
      <c r="B528" s="14"/>
      <c r="C528" s="98"/>
      <c r="D528" s="98"/>
      <c r="E528" s="14"/>
      <c r="F528" s="99"/>
      <c r="G528" s="99"/>
      <c r="H528" s="99"/>
      <c r="I528" s="99"/>
      <c r="J528" s="99"/>
      <c r="K528" s="99"/>
      <c r="L528" s="99"/>
      <c r="M528" s="99"/>
      <c r="N528" s="99"/>
      <c r="O528" s="99"/>
      <c r="P528" s="99"/>
      <c r="Q528" s="99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</row>
    <row r="529" spans="2:31" ht="18.75" customHeight="1">
      <c r="B529" s="14"/>
      <c r="C529" s="98"/>
      <c r="D529" s="98"/>
      <c r="E529" s="14"/>
      <c r="F529" s="99"/>
      <c r="G529" s="99"/>
      <c r="H529" s="99"/>
      <c r="I529" s="99"/>
      <c r="J529" s="99"/>
      <c r="K529" s="99"/>
      <c r="L529" s="99"/>
      <c r="M529" s="99"/>
      <c r="N529" s="99"/>
      <c r="O529" s="99"/>
      <c r="P529" s="99"/>
      <c r="Q529" s="99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</row>
    <row r="530" spans="2:31" ht="18.75" customHeight="1">
      <c r="B530" s="14"/>
      <c r="C530" s="98"/>
      <c r="D530" s="98"/>
      <c r="E530" s="14"/>
      <c r="F530" s="99"/>
      <c r="G530" s="99"/>
      <c r="H530" s="99"/>
      <c r="I530" s="99"/>
      <c r="J530" s="99"/>
      <c r="K530" s="99"/>
      <c r="L530" s="99"/>
      <c r="M530" s="99"/>
      <c r="N530" s="99"/>
      <c r="O530" s="99"/>
      <c r="P530" s="99"/>
      <c r="Q530" s="99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</row>
    <row r="531" spans="2:31" ht="18.75" customHeight="1">
      <c r="B531" s="14"/>
      <c r="C531" s="98"/>
      <c r="D531" s="98"/>
      <c r="E531" s="14"/>
      <c r="F531" s="99"/>
      <c r="G531" s="99"/>
      <c r="H531" s="99"/>
      <c r="I531" s="99"/>
      <c r="J531" s="99"/>
      <c r="K531" s="99"/>
      <c r="L531" s="99"/>
      <c r="M531" s="99"/>
      <c r="N531" s="99"/>
      <c r="O531" s="99"/>
      <c r="P531" s="99"/>
      <c r="Q531" s="99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</row>
    <row r="532" spans="2:31" ht="18.75" customHeight="1">
      <c r="B532" s="14"/>
      <c r="C532" s="98"/>
      <c r="D532" s="98"/>
      <c r="E532" s="14"/>
      <c r="F532" s="99"/>
      <c r="G532" s="99"/>
      <c r="H532" s="99"/>
      <c r="I532" s="99"/>
      <c r="J532" s="99"/>
      <c r="K532" s="99"/>
      <c r="L532" s="99"/>
      <c r="M532" s="99"/>
      <c r="N532" s="99"/>
      <c r="O532" s="99"/>
      <c r="P532" s="99"/>
      <c r="Q532" s="99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</row>
    <row r="533" spans="2:31" ht="18.75" customHeight="1">
      <c r="B533" s="14"/>
      <c r="C533" s="98"/>
      <c r="D533" s="98"/>
      <c r="E533" s="14"/>
      <c r="F533" s="99"/>
      <c r="G533" s="99"/>
      <c r="H533" s="99"/>
      <c r="I533" s="99"/>
      <c r="J533" s="99"/>
      <c r="K533" s="99"/>
      <c r="L533" s="99"/>
      <c r="M533" s="99"/>
      <c r="N533" s="99"/>
      <c r="O533" s="99"/>
      <c r="P533" s="99"/>
      <c r="Q533" s="99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</row>
    <row r="534" spans="2:31" ht="18.75" customHeight="1">
      <c r="B534" s="14"/>
      <c r="C534" s="98"/>
      <c r="D534" s="98"/>
      <c r="E534" s="14"/>
      <c r="F534" s="99"/>
      <c r="G534" s="99"/>
      <c r="H534" s="99"/>
      <c r="I534" s="99"/>
      <c r="J534" s="99"/>
      <c r="K534" s="99"/>
      <c r="L534" s="99"/>
      <c r="M534" s="99"/>
      <c r="N534" s="99"/>
      <c r="O534" s="99"/>
      <c r="P534" s="99"/>
      <c r="Q534" s="99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</row>
    <row r="535" spans="2:31" ht="18.75" customHeight="1">
      <c r="B535" s="14"/>
      <c r="C535" s="98"/>
      <c r="D535" s="98"/>
      <c r="E535" s="14"/>
      <c r="F535" s="99"/>
      <c r="G535" s="99"/>
      <c r="H535" s="99"/>
      <c r="I535" s="99"/>
      <c r="J535" s="99"/>
      <c r="K535" s="99"/>
      <c r="L535" s="99"/>
      <c r="M535" s="99"/>
      <c r="N535" s="99"/>
      <c r="O535" s="99"/>
      <c r="P535" s="99"/>
      <c r="Q535" s="99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</row>
    <row r="536" spans="2:31" ht="18.75" customHeight="1">
      <c r="B536" s="14"/>
      <c r="C536" s="98"/>
      <c r="D536" s="98"/>
      <c r="E536" s="14"/>
      <c r="F536" s="99"/>
      <c r="G536" s="99"/>
      <c r="H536" s="99"/>
      <c r="I536" s="99"/>
      <c r="J536" s="99"/>
      <c r="K536" s="99"/>
      <c r="L536" s="99"/>
      <c r="M536" s="99"/>
      <c r="N536" s="99"/>
      <c r="O536" s="99"/>
      <c r="P536" s="99"/>
      <c r="Q536" s="99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</row>
    <row r="537" spans="2:31" ht="18.75" customHeight="1">
      <c r="B537" s="14"/>
      <c r="C537" s="98"/>
      <c r="D537" s="98"/>
      <c r="E537" s="14"/>
      <c r="F537" s="99"/>
      <c r="G537" s="99"/>
      <c r="H537" s="99"/>
      <c r="I537" s="99"/>
      <c r="J537" s="99"/>
      <c r="K537" s="99"/>
      <c r="L537" s="99"/>
      <c r="M537" s="99"/>
      <c r="N537" s="99"/>
      <c r="O537" s="99"/>
      <c r="P537" s="99"/>
      <c r="Q537" s="99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</row>
    <row r="538" spans="2:31" ht="18.75" customHeight="1">
      <c r="B538" s="14"/>
      <c r="C538" s="98"/>
      <c r="D538" s="98"/>
      <c r="E538" s="14"/>
      <c r="F538" s="99"/>
      <c r="G538" s="99"/>
      <c r="H538" s="99"/>
      <c r="I538" s="99"/>
      <c r="J538" s="99"/>
      <c r="K538" s="99"/>
      <c r="L538" s="99"/>
      <c r="M538" s="99"/>
      <c r="N538" s="99"/>
      <c r="O538" s="99"/>
      <c r="P538" s="99"/>
      <c r="Q538" s="99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</row>
    <row r="539" spans="2:31" ht="18.75" customHeight="1">
      <c r="B539" s="14"/>
      <c r="C539" s="98"/>
      <c r="D539" s="98"/>
      <c r="E539" s="14"/>
      <c r="F539" s="99"/>
      <c r="G539" s="99"/>
      <c r="H539" s="99"/>
      <c r="I539" s="99"/>
      <c r="J539" s="99"/>
      <c r="K539" s="99"/>
      <c r="L539" s="99"/>
      <c r="M539" s="99"/>
      <c r="N539" s="99"/>
      <c r="O539" s="99"/>
      <c r="P539" s="99"/>
      <c r="Q539" s="99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</row>
    <row r="540" spans="2:31" ht="18.75" customHeight="1">
      <c r="B540" s="14"/>
      <c r="C540" s="98"/>
      <c r="D540" s="98"/>
      <c r="E540" s="14"/>
      <c r="F540" s="99"/>
      <c r="G540" s="99"/>
      <c r="H540" s="99"/>
      <c r="I540" s="99"/>
      <c r="J540" s="99"/>
      <c r="K540" s="99"/>
      <c r="L540" s="99"/>
      <c r="M540" s="99"/>
      <c r="N540" s="99"/>
      <c r="O540" s="99"/>
      <c r="P540" s="99"/>
      <c r="Q540" s="99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</row>
    <row r="541" spans="2:31" ht="18.75" customHeight="1">
      <c r="B541" s="14"/>
      <c r="C541" s="98"/>
      <c r="D541" s="98"/>
      <c r="E541" s="14"/>
      <c r="F541" s="99"/>
      <c r="G541" s="99"/>
      <c r="H541" s="99"/>
      <c r="I541" s="99"/>
      <c r="J541" s="99"/>
      <c r="K541" s="99"/>
      <c r="L541" s="99"/>
      <c r="M541" s="99"/>
      <c r="N541" s="99"/>
      <c r="O541" s="99"/>
      <c r="P541" s="99"/>
      <c r="Q541" s="99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</row>
    <row r="542" spans="2:31" ht="18.75" customHeight="1">
      <c r="B542" s="14"/>
      <c r="C542" s="98"/>
      <c r="D542" s="98"/>
      <c r="E542" s="14"/>
      <c r="F542" s="99"/>
      <c r="G542" s="99"/>
      <c r="H542" s="99"/>
      <c r="I542" s="99"/>
      <c r="J542" s="99"/>
      <c r="K542" s="99"/>
      <c r="L542" s="99"/>
      <c r="M542" s="99"/>
      <c r="N542" s="99"/>
      <c r="O542" s="99"/>
      <c r="P542" s="99"/>
      <c r="Q542" s="99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</row>
    <row r="543" spans="2:31" ht="18.75" customHeight="1">
      <c r="B543" s="14"/>
      <c r="C543" s="98"/>
      <c r="D543" s="98"/>
      <c r="E543" s="14"/>
      <c r="F543" s="99"/>
      <c r="G543" s="99"/>
      <c r="H543" s="99"/>
      <c r="I543" s="99"/>
      <c r="J543" s="99"/>
      <c r="K543" s="99"/>
      <c r="L543" s="99"/>
      <c r="M543" s="99"/>
      <c r="N543" s="99"/>
      <c r="O543" s="99"/>
      <c r="P543" s="99"/>
      <c r="Q543" s="99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</row>
    <row r="544" spans="2:31" ht="18.75" customHeight="1">
      <c r="B544" s="14"/>
      <c r="C544" s="98"/>
      <c r="D544" s="98"/>
      <c r="E544" s="14"/>
      <c r="F544" s="99"/>
      <c r="G544" s="99"/>
      <c r="H544" s="99"/>
      <c r="I544" s="99"/>
      <c r="J544" s="99"/>
      <c r="K544" s="99"/>
      <c r="L544" s="99"/>
      <c r="M544" s="99"/>
      <c r="N544" s="99"/>
      <c r="O544" s="99"/>
      <c r="P544" s="99"/>
      <c r="Q544" s="99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</row>
    <row r="545" spans="2:31" ht="18.75" customHeight="1">
      <c r="B545" s="14"/>
      <c r="C545" s="98"/>
      <c r="D545" s="98"/>
      <c r="E545" s="14"/>
      <c r="F545" s="99"/>
      <c r="G545" s="99"/>
      <c r="H545" s="99"/>
      <c r="I545" s="99"/>
      <c r="J545" s="99"/>
      <c r="K545" s="99"/>
      <c r="L545" s="99"/>
      <c r="M545" s="99"/>
      <c r="N545" s="99"/>
      <c r="O545" s="99"/>
      <c r="P545" s="99"/>
      <c r="Q545" s="99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</row>
    <row r="546" spans="2:31" ht="18.75" customHeight="1">
      <c r="B546" s="14"/>
      <c r="C546" s="98"/>
      <c r="D546" s="98"/>
      <c r="E546" s="14"/>
      <c r="F546" s="99"/>
      <c r="G546" s="99"/>
      <c r="H546" s="99"/>
      <c r="I546" s="99"/>
      <c r="J546" s="99"/>
      <c r="K546" s="99"/>
      <c r="L546" s="99"/>
      <c r="M546" s="99"/>
      <c r="N546" s="99"/>
      <c r="O546" s="99"/>
      <c r="P546" s="99"/>
      <c r="Q546" s="99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</row>
    <row r="547" spans="2:31" ht="18.75" customHeight="1">
      <c r="B547" s="14"/>
      <c r="C547" s="98"/>
      <c r="D547" s="98"/>
      <c r="E547" s="14"/>
      <c r="F547" s="99"/>
      <c r="G547" s="99"/>
      <c r="H547" s="99"/>
      <c r="I547" s="99"/>
      <c r="J547" s="99"/>
      <c r="K547" s="99"/>
      <c r="L547" s="99"/>
      <c r="M547" s="99"/>
      <c r="N547" s="99"/>
      <c r="O547" s="99"/>
      <c r="P547" s="99"/>
      <c r="Q547" s="99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</row>
    <row r="548" spans="2:31" ht="18.75" customHeight="1">
      <c r="B548" s="14"/>
      <c r="C548" s="98"/>
      <c r="D548" s="98"/>
      <c r="E548" s="14"/>
      <c r="F548" s="99"/>
      <c r="G548" s="99"/>
      <c r="H548" s="99"/>
      <c r="I548" s="99"/>
      <c r="J548" s="99"/>
      <c r="K548" s="99"/>
      <c r="L548" s="99"/>
      <c r="M548" s="99"/>
      <c r="N548" s="99"/>
      <c r="O548" s="99"/>
      <c r="P548" s="99"/>
      <c r="Q548" s="99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</row>
    <row r="549" spans="2:31" ht="18.75" customHeight="1">
      <c r="B549" s="14"/>
      <c r="C549" s="98"/>
      <c r="D549" s="98"/>
      <c r="E549" s="14"/>
      <c r="F549" s="99"/>
      <c r="G549" s="99"/>
      <c r="H549" s="99"/>
      <c r="I549" s="99"/>
      <c r="J549" s="99"/>
      <c r="K549" s="99"/>
      <c r="L549" s="99"/>
      <c r="M549" s="99"/>
      <c r="N549" s="99"/>
      <c r="O549" s="99"/>
      <c r="P549" s="99"/>
      <c r="Q549" s="99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</row>
    <row r="550" spans="2:31" ht="18.75" customHeight="1">
      <c r="B550" s="14"/>
      <c r="C550" s="98"/>
      <c r="D550" s="98"/>
      <c r="E550" s="14"/>
      <c r="F550" s="99"/>
      <c r="G550" s="99"/>
      <c r="H550" s="99"/>
      <c r="I550" s="99"/>
      <c r="J550" s="99"/>
      <c r="K550" s="99"/>
      <c r="L550" s="99"/>
      <c r="M550" s="99"/>
      <c r="N550" s="99"/>
      <c r="O550" s="99"/>
      <c r="P550" s="99"/>
      <c r="Q550" s="99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</row>
    <row r="551" spans="2:31" ht="18.75" customHeight="1">
      <c r="B551" s="14"/>
      <c r="C551" s="98"/>
      <c r="D551" s="98"/>
      <c r="E551" s="14"/>
      <c r="F551" s="99"/>
      <c r="G551" s="99"/>
      <c r="H551" s="99"/>
      <c r="I551" s="99"/>
      <c r="J551" s="99"/>
      <c r="K551" s="99"/>
      <c r="L551" s="99"/>
      <c r="M551" s="99"/>
      <c r="N551" s="99"/>
      <c r="O551" s="99"/>
      <c r="P551" s="99"/>
      <c r="Q551" s="99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</row>
    <row r="552" spans="2:31" ht="18.75" customHeight="1">
      <c r="B552" s="14"/>
      <c r="C552" s="98"/>
      <c r="D552" s="98"/>
      <c r="E552" s="14"/>
      <c r="F552" s="99"/>
      <c r="G552" s="99"/>
      <c r="H552" s="99"/>
      <c r="I552" s="99"/>
      <c r="J552" s="99"/>
      <c r="K552" s="99"/>
      <c r="L552" s="99"/>
      <c r="M552" s="99"/>
      <c r="N552" s="99"/>
      <c r="O552" s="99"/>
      <c r="P552" s="99"/>
      <c r="Q552" s="99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</row>
    <row r="553" spans="2:31" ht="18.75" customHeight="1">
      <c r="B553" s="14"/>
      <c r="C553" s="98"/>
      <c r="D553" s="98"/>
      <c r="E553" s="14"/>
      <c r="F553" s="99"/>
      <c r="G553" s="99"/>
      <c r="H553" s="99"/>
      <c r="I553" s="99"/>
      <c r="J553" s="99"/>
      <c r="K553" s="99"/>
      <c r="L553" s="99"/>
      <c r="M553" s="99"/>
      <c r="N553" s="99"/>
      <c r="O553" s="99"/>
      <c r="P553" s="99"/>
      <c r="Q553" s="99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</row>
    <row r="554" spans="2:31" ht="18.75" customHeight="1">
      <c r="B554" s="14"/>
      <c r="C554" s="98"/>
      <c r="D554" s="98"/>
      <c r="E554" s="14"/>
      <c r="F554" s="99"/>
      <c r="G554" s="99"/>
      <c r="H554" s="99"/>
      <c r="I554" s="99"/>
      <c r="J554" s="99"/>
      <c r="K554" s="99"/>
      <c r="L554" s="99"/>
      <c r="M554" s="99"/>
      <c r="N554" s="99"/>
      <c r="O554" s="99"/>
      <c r="P554" s="99"/>
      <c r="Q554" s="99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</row>
    <row r="555" spans="2:31" ht="18.75" customHeight="1">
      <c r="B555" s="14"/>
      <c r="C555" s="98"/>
      <c r="D555" s="98"/>
      <c r="E555" s="14"/>
      <c r="F555" s="99"/>
      <c r="G555" s="99"/>
      <c r="H555" s="99"/>
      <c r="I555" s="99"/>
      <c r="J555" s="99"/>
      <c r="K555" s="99"/>
      <c r="L555" s="99"/>
      <c r="M555" s="99"/>
      <c r="N555" s="99"/>
      <c r="O555" s="99"/>
      <c r="P555" s="99"/>
      <c r="Q555" s="99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</row>
    <row r="556" spans="2:31" ht="18.75" customHeight="1">
      <c r="B556" s="14"/>
      <c r="C556" s="98"/>
      <c r="D556" s="98"/>
      <c r="E556" s="14"/>
      <c r="F556" s="99"/>
      <c r="G556" s="99"/>
      <c r="H556" s="99"/>
      <c r="I556" s="99"/>
      <c r="J556" s="99"/>
      <c r="K556" s="99"/>
      <c r="L556" s="99"/>
      <c r="M556" s="99"/>
      <c r="N556" s="99"/>
      <c r="O556" s="99"/>
      <c r="P556" s="99"/>
      <c r="Q556" s="99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</row>
    <row r="557" spans="2:31" ht="18.75" customHeight="1">
      <c r="B557" s="14"/>
      <c r="C557" s="98"/>
      <c r="D557" s="98"/>
      <c r="E557" s="14"/>
      <c r="F557" s="99"/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</row>
    <row r="558" spans="2:31" ht="18.75" customHeight="1">
      <c r="B558" s="14"/>
      <c r="C558" s="98"/>
      <c r="D558" s="98"/>
      <c r="E558" s="14"/>
      <c r="F558" s="99"/>
      <c r="G558" s="99"/>
      <c r="H558" s="99"/>
      <c r="I558" s="99"/>
      <c r="J558" s="99"/>
      <c r="K558" s="99"/>
      <c r="L558" s="99"/>
      <c r="M558" s="99"/>
      <c r="N558" s="99"/>
      <c r="O558" s="99"/>
      <c r="P558" s="99"/>
      <c r="Q558" s="99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</row>
    <row r="559" spans="2:31" ht="18.75" customHeight="1">
      <c r="B559" s="14"/>
      <c r="C559" s="98"/>
      <c r="D559" s="98"/>
      <c r="E559" s="14"/>
      <c r="F559" s="99"/>
      <c r="G559" s="99"/>
      <c r="H559" s="99"/>
      <c r="I559" s="99"/>
      <c r="J559" s="99"/>
      <c r="K559" s="99"/>
      <c r="L559" s="99"/>
      <c r="M559" s="99"/>
      <c r="N559" s="99"/>
      <c r="O559" s="99"/>
      <c r="P559" s="99"/>
      <c r="Q559" s="99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</row>
    <row r="560" spans="2:31" ht="18.75" customHeight="1">
      <c r="B560" s="14"/>
      <c r="C560" s="98"/>
      <c r="D560" s="98"/>
      <c r="E560" s="14"/>
      <c r="F560" s="99"/>
      <c r="G560" s="99"/>
      <c r="H560" s="99"/>
      <c r="I560" s="99"/>
      <c r="J560" s="99"/>
      <c r="K560" s="99"/>
      <c r="L560" s="99"/>
      <c r="M560" s="99"/>
      <c r="N560" s="99"/>
      <c r="O560" s="99"/>
      <c r="P560" s="99"/>
      <c r="Q560" s="99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</row>
    <row r="561" spans="2:31" ht="18.75" customHeight="1">
      <c r="B561" s="14"/>
      <c r="C561" s="98"/>
      <c r="D561" s="98"/>
      <c r="E561" s="14"/>
      <c r="F561" s="99"/>
      <c r="G561" s="99"/>
      <c r="H561" s="99"/>
      <c r="I561" s="99"/>
      <c r="J561" s="99"/>
      <c r="K561" s="99"/>
      <c r="L561" s="99"/>
      <c r="M561" s="99"/>
      <c r="N561" s="99"/>
      <c r="O561" s="99"/>
      <c r="P561" s="99"/>
      <c r="Q561" s="99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</row>
    <row r="562" spans="2:31" ht="18.75" customHeight="1">
      <c r="B562" s="14"/>
      <c r="C562" s="98"/>
      <c r="D562" s="98"/>
      <c r="E562" s="14"/>
      <c r="F562" s="99"/>
      <c r="G562" s="99"/>
      <c r="H562" s="99"/>
      <c r="I562" s="99"/>
      <c r="J562" s="99"/>
      <c r="K562" s="99"/>
      <c r="L562" s="99"/>
      <c r="M562" s="99"/>
      <c r="N562" s="99"/>
      <c r="O562" s="99"/>
      <c r="P562" s="99"/>
      <c r="Q562" s="99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spans="2:31" ht="18.75" customHeight="1">
      <c r="B563" s="14"/>
      <c r="C563" s="98"/>
      <c r="D563" s="98"/>
      <c r="E563" s="14"/>
      <c r="F563" s="99"/>
      <c r="G563" s="99"/>
      <c r="H563" s="99"/>
      <c r="I563" s="99"/>
      <c r="J563" s="99"/>
      <c r="K563" s="99"/>
      <c r="L563" s="99"/>
      <c r="M563" s="99"/>
      <c r="N563" s="99"/>
      <c r="O563" s="99"/>
      <c r="P563" s="99"/>
      <c r="Q563" s="99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spans="2:31" ht="18.75" customHeight="1">
      <c r="B564" s="14"/>
      <c r="C564" s="98"/>
      <c r="D564" s="98"/>
      <c r="E564" s="14"/>
      <c r="F564" s="99"/>
      <c r="G564" s="99"/>
      <c r="H564" s="99"/>
      <c r="I564" s="99"/>
      <c r="J564" s="99"/>
      <c r="K564" s="99"/>
      <c r="L564" s="99"/>
      <c r="M564" s="99"/>
      <c r="N564" s="99"/>
      <c r="O564" s="99"/>
      <c r="P564" s="99"/>
      <c r="Q564" s="99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</row>
    <row r="565" spans="2:31" ht="18.75" customHeight="1">
      <c r="B565" s="14"/>
      <c r="C565" s="98"/>
      <c r="D565" s="98"/>
      <c r="E565" s="14"/>
      <c r="F565" s="99"/>
      <c r="G565" s="99"/>
      <c r="H565" s="99"/>
      <c r="I565" s="99"/>
      <c r="J565" s="99"/>
      <c r="K565" s="99"/>
      <c r="L565" s="99"/>
      <c r="M565" s="99"/>
      <c r="N565" s="99"/>
      <c r="O565" s="99"/>
      <c r="P565" s="99"/>
      <c r="Q565" s="99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</row>
    <row r="566" spans="2:31" ht="18.75" customHeight="1">
      <c r="B566" s="14"/>
      <c r="C566" s="98"/>
      <c r="D566" s="98"/>
      <c r="E566" s="14"/>
      <c r="F566" s="99"/>
      <c r="G566" s="99"/>
      <c r="H566" s="99"/>
      <c r="I566" s="99"/>
      <c r="J566" s="99"/>
      <c r="K566" s="99"/>
      <c r="L566" s="99"/>
      <c r="M566" s="99"/>
      <c r="N566" s="99"/>
      <c r="O566" s="99"/>
      <c r="P566" s="99"/>
      <c r="Q566" s="99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</row>
    <row r="567" spans="2:31" ht="18.75" customHeight="1">
      <c r="B567" s="14"/>
      <c r="C567" s="98"/>
      <c r="D567" s="98"/>
      <c r="E567" s="14"/>
      <c r="F567" s="99"/>
      <c r="G567" s="99"/>
      <c r="H567" s="99"/>
      <c r="I567" s="99"/>
      <c r="J567" s="99"/>
      <c r="K567" s="99"/>
      <c r="L567" s="99"/>
      <c r="M567" s="99"/>
      <c r="N567" s="99"/>
      <c r="O567" s="99"/>
      <c r="P567" s="99"/>
      <c r="Q567" s="99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</row>
    <row r="568" spans="2:31" ht="18.75" customHeight="1">
      <c r="B568" s="14"/>
      <c r="C568" s="98"/>
      <c r="D568" s="98"/>
      <c r="E568" s="14"/>
      <c r="F568" s="99"/>
      <c r="G568" s="99"/>
      <c r="H568" s="99"/>
      <c r="I568" s="99"/>
      <c r="J568" s="99"/>
      <c r="K568" s="99"/>
      <c r="L568" s="99"/>
      <c r="M568" s="99"/>
      <c r="N568" s="99"/>
      <c r="O568" s="99"/>
      <c r="P568" s="99"/>
      <c r="Q568" s="99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</row>
    <row r="569" spans="2:31" ht="18.75" customHeight="1">
      <c r="B569" s="14"/>
      <c r="C569" s="98"/>
      <c r="D569" s="98"/>
      <c r="E569" s="14"/>
      <c r="F569" s="99"/>
      <c r="G569" s="99"/>
      <c r="H569" s="99"/>
      <c r="I569" s="99"/>
      <c r="J569" s="99"/>
      <c r="K569" s="99"/>
      <c r="L569" s="99"/>
      <c r="M569" s="99"/>
      <c r="N569" s="99"/>
      <c r="O569" s="99"/>
      <c r="P569" s="99"/>
      <c r="Q569" s="99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</row>
    <row r="570" spans="2:31" ht="18.75" customHeight="1">
      <c r="B570" s="14"/>
      <c r="C570" s="98"/>
      <c r="D570" s="98"/>
      <c r="E570" s="14"/>
      <c r="F570" s="99"/>
      <c r="G570" s="99"/>
      <c r="H570" s="99"/>
      <c r="I570" s="99"/>
      <c r="J570" s="99"/>
      <c r="K570" s="99"/>
      <c r="L570" s="99"/>
      <c r="M570" s="99"/>
      <c r="N570" s="99"/>
      <c r="O570" s="99"/>
      <c r="P570" s="99"/>
      <c r="Q570" s="99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</row>
    <row r="571" spans="2:31" ht="18.75" customHeight="1">
      <c r="B571" s="14"/>
      <c r="C571" s="98"/>
      <c r="D571" s="98"/>
      <c r="E571" s="14"/>
      <c r="F571" s="99"/>
      <c r="G571" s="99"/>
      <c r="H571" s="99"/>
      <c r="I571" s="99"/>
      <c r="J571" s="99"/>
      <c r="K571" s="99"/>
      <c r="L571" s="99"/>
      <c r="M571" s="99"/>
      <c r="N571" s="99"/>
      <c r="O571" s="99"/>
      <c r="P571" s="99"/>
      <c r="Q571" s="99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</row>
    <row r="572" spans="2:31" ht="18.75" customHeight="1">
      <c r="B572" s="14"/>
      <c r="C572" s="98"/>
      <c r="D572" s="98"/>
      <c r="E572" s="14"/>
      <c r="F572" s="99"/>
      <c r="G572" s="99"/>
      <c r="H572" s="99"/>
      <c r="I572" s="99"/>
      <c r="J572" s="99"/>
      <c r="K572" s="99"/>
      <c r="L572" s="99"/>
      <c r="M572" s="99"/>
      <c r="N572" s="99"/>
      <c r="O572" s="99"/>
      <c r="P572" s="99"/>
      <c r="Q572" s="99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spans="2:31" ht="18.75" customHeight="1">
      <c r="B573" s="14"/>
      <c r="C573" s="98"/>
      <c r="D573" s="98"/>
      <c r="E573" s="14"/>
      <c r="F573" s="99"/>
      <c r="G573" s="99"/>
      <c r="H573" s="99"/>
      <c r="I573" s="99"/>
      <c r="J573" s="99"/>
      <c r="K573" s="99"/>
      <c r="L573" s="99"/>
      <c r="M573" s="99"/>
      <c r="N573" s="99"/>
      <c r="O573" s="99"/>
      <c r="P573" s="99"/>
      <c r="Q573" s="99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</row>
    <row r="574" spans="2:31" ht="18.75" customHeight="1">
      <c r="B574" s="14"/>
      <c r="C574" s="98"/>
      <c r="D574" s="98"/>
      <c r="E574" s="14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spans="2:31" ht="18.75" customHeight="1">
      <c r="B575" s="14"/>
      <c r="C575" s="98"/>
      <c r="D575" s="98"/>
      <c r="E575" s="14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spans="2:31" ht="18.75" customHeight="1">
      <c r="B576" s="14"/>
      <c r="C576" s="98"/>
      <c r="D576" s="98"/>
      <c r="E576" s="14"/>
      <c r="F576" s="99"/>
      <c r="G576" s="99"/>
      <c r="H576" s="99"/>
      <c r="I576" s="99"/>
      <c r="J576" s="99"/>
      <c r="K576" s="99"/>
      <c r="L576" s="99"/>
      <c r="M576" s="99"/>
      <c r="N576" s="99"/>
      <c r="O576" s="99"/>
      <c r="P576" s="99"/>
      <c r="Q576" s="99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</row>
    <row r="577" spans="2:31" ht="18.75" customHeight="1">
      <c r="B577" s="14"/>
      <c r="C577" s="98"/>
      <c r="D577" s="98"/>
      <c r="E577" s="14"/>
      <c r="F577" s="99"/>
      <c r="G577" s="99"/>
      <c r="H577" s="99"/>
      <c r="I577" s="99"/>
      <c r="J577" s="99"/>
      <c r="K577" s="99"/>
      <c r="L577" s="99"/>
      <c r="M577" s="99"/>
      <c r="N577" s="99"/>
      <c r="O577" s="99"/>
      <c r="P577" s="99"/>
      <c r="Q577" s="99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</row>
    <row r="578" spans="2:31" ht="18.75" customHeight="1">
      <c r="B578" s="14"/>
      <c r="C578" s="98"/>
      <c r="D578" s="98"/>
      <c r="E578" s="14"/>
      <c r="F578" s="99"/>
      <c r="G578" s="99"/>
      <c r="H578" s="99"/>
      <c r="I578" s="99"/>
      <c r="J578" s="99"/>
      <c r="K578" s="99"/>
      <c r="L578" s="99"/>
      <c r="M578" s="99"/>
      <c r="N578" s="99"/>
      <c r="O578" s="99"/>
      <c r="P578" s="99"/>
      <c r="Q578" s="99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spans="2:31" ht="18.75" customHeight="1">
      <c r="B579" s="14"/>
      <c r="C579" s="98"/>
      <c r="D579" s="98"/>
      <c r="E579" s="14"/>
      <c r="F579" s="99"/>
      <c r="G579" s="99"/>
      <c r="H579" s="99"/>
      <c r="I579" s="99"/>
      <c r="J579" s="99"/>
      <c r="K579" s="99"/>
      <c r="L579" s="99"/>
      <c r="M579" s="99"/>
      <c r="N579" s="99"/>
      <c r="O579" s="99"/>
      <c r="P579" s="99"/>
      <c r="Q579" s="99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</row>
    <row r="580" spans="2:31" ht="18.75" customHeight="1">
      <c r="B580" s="14"/>
      <c r="C580" s="98"/>
      <c r="D580" s="98"/>
      <c r="E580" s="14"/>
      <c r="F580" s="99"/>
      <c r="G580" s="99"/>
      <c r="H580" s="99"/>
      <c r="I580" s="99"/>
      <c r="J580" s="99"/>
      <c r="K580" s="99"/>
      <c r="L580" s="99"/>
      <c r="M580" s="99"/>
      <c r="N580" s="99"/>
      <c r="O580" s="99"/>
      <c r="P580" s="99"/>
      <c r="Q580" s="99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</row>
    <row r="581" spans="2:31" ht="18.75" customHeight="1">
      <c r="B581" s="14"/>
      <c r="C581" s="98"/>
      <c r="D581" s="98"/>
      <c r="E581" s="14"/>
      <c r="F581" s="99"/>
      <c r="G581" s="99"/>
      <c r="H581" s="99"/>
      <c r="I581" s="99"/>
      <c r="J581" s="99"/>
      <c r="K581" s="99"/>
      <c r="L581" s="99"/>
      <c r="M581" s="99"/>
      <c r="N581" s="99"/>
      <c r="O581" s="99"/>
      <c r="P581" s="99"/>
      <c r="Q581" s="99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spans="2:31" ht="18.75" customHeight="1">
      <c r="B582" s="14"/>
      <c r="C582" s="98"/>
      <c r="D582" s="98"/>
      <c r="E582" s="14"/>
      <c r="F582" s="99"/>
      <c r="G582" s="99"/>
      <c r="H582" s="99"/>
      <c r="I582" s="99"/>
      <c r="J582" s="99"/>
      <c r="K582" s="99"/>
      <c r="L582" s="99"/>
      <c r="M582" s="99"/>
      <c r="N582" s="99"/>
      <c r="O582" s="99"/>
      <c r="P582" s="99"/>
      <c r="Q582" s="99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spans="2:31" ht="18.75" customHeight="1">
      <c r="B583" s="14"/>
      <c r="C583" s="98"/>
      <c r="D583" s="98"/>
      <c r="E583" s="14"/>
      <c r="F583" s="99"/>
      <c r="G583" s="99"/>
      <c r="H583" s="99"/>
      <c r="I583" s="99"/>
      <c r="J583" s="99"/>
      <c r="K583" s="99"/>
      <c r="L583" s="99"/>
      <c r="M583" s="99"/>
      <c r="N583" s="99"/>
      <c r="O583" s="99"/>
      <c r="P583" s="99"/>
      <c r="Q583" s="99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</row>
    <row r="584" spans="2:31" ht="18.75" customHeight="1">
      <c r="B584" s="14"/>
      <c r="C584" s="98"/>
      <c r="D584" s="98"/>
      <c r="E584" s="14"/>
      <c r="F584" s="99"/>
      <c r="G584" s="99"/>
      <c r="H584" s="99"/>
      <c r="I584" s="99"/>
      <c r="J584" s="99"/>
      <c r="K584" s="99"/>
      <c r="L584" s="99"/>
      <c r="M584" s="99"/>
      <c r="N584" s="99"/>
      <c r="O584" s="99"/>
      <c r="P584" s="99"/>
      <c r="Q584" s="99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spans="2:31" ht="18.75" customHeight="1">
      <c r="B585" s="14"/>
      <c r="C585" s="98"/>
      <c r="D585" s="98"/>
      <c r="E585" s="14"/>
      <c r="F585" s="99"/>
      <c r="G585" s="99"/>
      <c r="H585" s="99"/>
      <c r="I585" s="99"/>
      <c r="J585" s="99"/>
      <c r="K585" s="99"/>
      <c r="L585" s="99"/>
      <c r="M585" s="99"/>
      <c r="N585" s="99"/>
      <c r="O585" s="99"/>
      <c r="P585" s="99"/>
      <c r="Q585" s="99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</row>
    <row r="586" spans="2:31" ht="18.75" customHeight="1">
      <c r="B586" s="14"/>
      <c r="C586" s="98"/>
      <c r="D586" s="98"/>
      <c r="E586" s="14"/>
      <c r="F586" s="99"/>
      <c r="G586" s="99"/>
      <c r="H586" s="99"/>
      <c r="I586" s="99"/>
      <c r="J586" s="99"/>
      <c r="K586" s="99"/>
      <c r="L586" s="99"/>
      <c r="M586" s="99"/>
      <c r="N586" s="99"/>
      <c r="O586" s="99"/>
      <c r="P586" s="99"/>
      <c r="Q586" s="99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spans="2:31" ht="18.75" customHeight="1">
      <c r="B587" s="14"/>
      <c r="C587" s="98"/>
      <c r="D587" s="98"/>
      <c r="E587" s="14"/>
      <c r="F587" s="99"/>
      <c r="G587" s="99"/>
      <c r="H587" s="99"/>
      <c r="I587" s="99"/>
      <c r="J587" s="99"/>
      <c r="K587" s="99"/>
      <c r="L587" s="99"/>
      <c r="M587" s="99"/>
      <c r="N587" s="99"/>
      <c r="O587" s="99"/>
      <c r="P587" s="99"/>
      <c r="Q587" s="99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spans="2:31" ht="18.75" customHeight="1">
      <c r="B588" s="14"/>
      <c r="C588" s="98"/>
      <c r="D588" s="98"/>
      <c r="E588" s="14"/>
      <c r="F588" s="99"/>
      <c r="G588" s="99"/>
      <c r="H588" s="99"/>
      <c r="I588" s="99"/>
      <c r="J588" s="99"/>
      <c r="K588" s="99"/>
      <c r="L588" s="99"/>
      <c r="M588" s="99"/>
      <c r="N588" s="99"/>
      <c r="O588" s="99"/>
      <c r="P588" s="99"/>
      <c r="Q588" s="99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spans="2:31" ht="18.75" customHeight="1">
      <c r="B589" s="14"/>
      <c r="C589" s="98"/>
      <c r="D589" s="98"/>
      <c r="E589" s="14"/>
      <c r="F589" s="99"/>
      <c r="G589" s="99"/>
      <c r="H589" s="99"/>
      <c r="I589" s="99"/>
      <c r="J589" s="99"/>
      <c r="K589" s="99"/>
      <c r="L589" s="99"/>
      <c r="M589" s="99"/>
      <c r="N589" s="99"/>
      <c r="O589" s="99"/>
      <c r="P589" s="99"/>
      <c r="Q589" s="99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spans="2:31" ht="18.75" customHeight="1">
      <c r="B590" s="14"/>
      <c r="C590" s="98"/>
      <c r="D590" s="98"/>
      <c r="E590" s="14"/>
      <c r="F590" s="99"/>
      <c r="G590" s="99"/>
      <c r="H590" s="99"/>
      <c r="I590" s="99"/>
      <c r="J590" s="99"/>
      <c r="K590" s="99"/>
      <c r="L590" s="99"/>
      <c r="M590" s="99"/>
      <c r="N590" s="99"/>
      <c r="O590" s="99"/>
      <c r="P590" s="99"/>
      <c r="Q590" s="99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spans="2:31" ht="18.75" customHeight="1">
      <c r="B591" s="14"/>
      <c r="C591" s="98"/>
      <c r="D591" s="98"/>
      <c r="E591" s="14"/>
      <c r="F591" s="99"/>
      <c r="G591" s="99"/>
      <c r="H591" s="99"/>
      <c r="I591" s="99"/>
      <c r="J591" s="99"/>
      <c r="K591" s="99"/>
      <c r="L591" s="99"/>
      <c r="M591" s="99"/>
      <c r="N591" s="99"/>
      <c r="O591" s="99"/>
      <c r="P591" s="99"/>
      <c r="Q591" s="99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</row>
    <row r="592" spans="2:31" ht="18.75" customHeight="1">
      <c r="B592" s="14"/>
      <c r="C592" s="98"/>
      <c r="D592" s="98"/>
      <c r="E592" s="14"/>
      <c r="F592" s="99"/>
      <c r="G592" s="99"/>
      <c r="H592" s="99"/>
      <c r="I592" s="99"/>
      <c r="J592" s="99"/>
      <c r="K592" s="99"/>
      <c r="L592" s="99"/>
      <c r="M592" s="99"/>
      <c r="N592" s="99"/>
      <c r="O592" s="99"/>
      <c r="P592" s="99"/>
      <c r="Q592" s="99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</row>
    <row r="593" spans="2:31" ht="18.75" customHeight="1">
      <c r="B593" s="14"/>
      <c r="C593" s="98"/>
      <c r="D593" s="98"/>
      <c r="E593" s="14"/>
      <c r="F593" s="99"/>
      <c r="G593" s="99"/>
      <c r="H593" s="99"/>
      <c r="I593" s="99"/>
      <c r="J593" s="99"/>
      <c r="K593" s="99"/>
      <c r="L593" s="99"/>
      <c r="M593" s="99"/>
      <c r="N593" s="99"/>
      <c r="O593" s="99"/>
      <c r="P593" s="99"/>
      <c r="Q593" s="99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</row>
    <row r="594" spans="2:31" ht="18.75" customHeight="1">
      <c r="B594" s="14"/>
      <c r="C594" s="98"/>
      <c r="D594" s="98"/>
      <c r="E594" s="14"/>
      <c r="F594" s="99"/>
      <c r="G594" s="99"/>
      <c r="H594" s="99"/>
      <c r="I594" s="99"/>
      <c r="J594" s="99"/>
      <c r="K594" s="99"/>
      <c r="L594" s="99"/>
      <c r="M594" s="99"/>
      <c r="N594" s="99"/>
      <c r="O594" s="99"/>
      <c r="P594" s="99"/>
      <c r="Q594" s="99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spans="2:31" ht="18.75" customHeight="1">
      <c r="B595" s="14"/>
      <c r="C595" s="98"/>
      <c r="D595" s="98"/>
      <c r="E595" s="14"/>
      <c r="F595" s="99"/>
      <c r="G595" s="99"/>
      <c r="H595" s="99"/>
      <c r="I595" s="99"/>
      <c r="J595" s="99"/>
      <c r="K595" s="99"/>
      <c r="L595" s="99"/>
      <c r="M595" s="99"/>
      <c r="N595" s="99"/>
      <c r="O595" s="99"/>
      <c r="P595" s="99"/>
      <c r="Q595" s="99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</row>
    <row r="596" spans="2:31" ht="18.75" customHeight="1">
      <c r="B596" s="14"/>
      <c r="C596" s="98"/>
      <c r="D596" s="98"/>
      <c r="E596" s="14"/>
      <c r="F596" s="99"/>
      <c r="G596" s="99"/>
      <c r="H596" s="99"/>
      <c r="I596" s="99"/>
      <c r="J596" s="99"/>
      <c r="K596" s="99"/>
      <c r="L596" s="99"/>
      <c r="M596" s="99"/>
      <c r="N596" s="99"/>
      <c r="O596" s="99"/>
      <c r="P596" s="99"/>
      <c r="Q596" s="99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spans="2:31" ht="18.75" customHeight="1">
      <c r="B597" s="14"/>
      <c r="C597" s="98"/>
      <c r="D597" s="98"/>
      <c r="E597" s="14"/>
      <c r="F597" s="99"/>
      <c r="G597" s="99"/>
      <c r="H597" s="99"/>
      <c r="I597" s="99"/>
      <c r="J597" s="99"/>
      <c r="K597" s="99"/>
      <c r="L597" s="99"/>
      <c r="M597" s="99"/>
      <c r="N597" s="99"/>
      <c r="O597" s="99"/>
      <c r="P597" s="99"/>
      <c r="Q597" s="99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</row>
    <row r="598" spans="2:31" ht="18.75" customHeight="1">
      <c r="B598" s="14"/>
      <c r="C598" s="98"/>
      <c r="D598" s="98"/>
      <c r="E598" s="14"/>
      <c r="F598" s="99"/>
      <c r="G598" s="99"/>
      <c r="H598" s="99"/>
      <c r="I598" s="99"/>
      <c r="J598" s="99"/>
      <c r="K598" s="99"/>
      <c r="L598" s="99"/>
      <c r="M598" s="99"/>
      <c r="N598" s="99"/>
      <c r="O598" s="99"/>
      <c r="P598" s="99"/>
      <c r="Q598" s="99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</row>
    <row r="599" spans="2:31" ht="18.75" customHeight="1">
      <c r="B599" s="14"/>
      <c r="C599" s="98"/>
      <c r="D599" s="98"/>
      <c r="E599" s="14"/>
      <c r="F599" s="99"/>
      <c r="G599" s="99"/>
      <c r="H599" s="99"/>
      <c r="I599" s="99"/>
      <c r="J599" s="99"/>
      <c r="K599" s="99"/>
      <c r="L599" s="99"/>
      <c r="M599" s="99"/>
      <c r="N599" s="99"/>
      <c r="O599" s="99"/>
      <c r="P599" s="99"/>
      <c r="Q599" s="99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</row>
    <row r="600" spans="2:31" ht="18.75" customHeight="1">
      <c r="B600" s="14"/>
      <c r="C600" s="98"/>
      <c r="D600" s="98"/>
      <c r="E600" s="14"/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spans="2:31" ht="18.75" customHeight="1">
      <c r="B601" s="14"/>
      <c r="C601" s="98"/>
      <c r="D601" s="98"/>
      <c r="E601" s="14"/>
      <c r="F601" s="99"/>
      <c r="G601" s="99"/>
      <c r="H601" s="99"/>
      <c r="I601" s="99"/>
      <c r="J601" s="99"/>
      <c r="K601" s="99"/>
      <c r="L601" s="99"/>
      <c r="M601" s="99"/>
      <c r="N601" s="99"/>
      <c r="O601" s="99"/>
      <c r="P601" s="99"/>
      <c r="Q601" s="99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spans="2:31" ht="18.75" customHeight="1">
      <c r="B602" s="14"/>
      <c r="C602" s="98"/>
      <c r="D602" s="98"/>
      <c r="E602" s="14"/>
      <c r="F602" s="99"/>
      <c r="G602" s="99"/>
      <c r="H602" s="99"/>
      <c r="I602" s="99"/>
      <c r="J602" s="99"/>
      <c r="K602" s="99"/>
      <c r="L602" s="99"/>
      <c r="M602" s="99"/>
      <c r="N602" s="99"/>
      <c r="O602" s="99"/>
      <c r="P602" s="99"/>
      <c r="Q602" s="99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spans="2:31" ht="18.75" customHeight="1">
      <c r="B603" s="14"/>
      <c r="C603" s="98"/>
      <c r="D603" s="98"/>
      <c r="E603" s="14"/>
      <c r="F603" s="99"/>
      <c r="G603" s="99"/>
      <c r="H603" s="99"/>
      <c r="I603" s="99"/>
      <c r="J603" s="99"/>
      <c r="K603" s="99"/>
      <c r="L603" s="99"/>
      <c r="M603" s="99"/>
      <c r="N603" s="99"/>
      <c r="O603" s="99"/>
      <c r="P603" s="99"/>
      <c r="Q603" s="99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spans="2:31" ht="18.75" customHeight="1">
      <c r="B604" s="14"/>
      <c r="C604" s="98"/>
      <c r="D604" s="98"/>
      <c r="E604" s="14"/>
      <c r="F604" s="99"/>
      <c r="G604" s="99"/>
      <c r="H604" s="99"/>
      <c r="I604" s="99"/>
      <c r="J604" s="99"/>
      <c r="K604" s="99"/>
      <c r="L604" s="99"/>
      <c r="M604" s="99"/>
      <c r="N604" s="99"/>
      <c r="O604" s="99"/>
      <c r="P604" s="99"/>
      <c r="Q604" s="99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spans="2:31" ht="18.75" customHeight="1">
      <c r="B605" s="14"/>
      <c r="C605" s="98"/>
      <c r="D605" s="98"/>
      <c r="E605" s="14"/>
      <c r="F605" s="99"/>
      <c r="G605" s="99"/>
      <c r="H605" s="99"/>
      <c r="I605" s="99"/>
      <c r="J605" s="99"/>
      <c r="K605" s="99"/>
      <c r="L605" s="99"/>
      <c r="M605" s="99"/>
      <c r="N605" s="99"/>
      <c r="O605" s="99"/>
      <c r="P605" s="99"/>
      <c r="Q605" s="99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spans="2:31" ht="18.75" customHeight="1">
      <c r="B606" s="14"/>
      <c r="C606" s="98"/>
      <c r="D606" s="98"/>
      <c r="E606" s="14"/>
      <c r="F606" s="99"/>
      <c r="G606" s="99"/>
      <c r="H606" s="99"/>
      <c r="I606" s="99"/>
      <c r="J606" s="99"/>
      <c r="K606" s="99"/>
      <c r="L606" s="99"/>
      <c r="M606" s="99"/>
      <c r="N606" s="99"/>
      <c r="O606" s="99"/>
      <c r="P606" s="99"/>
      <c r="Q606" s="99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spans="2:31" ht="18.75" customHeight="1">
      <c r="B607" s="14"/>
      <c r="C607" s="98"/>
      <c r="D607" s="98"/>
      <c r="E607" s="14"/>
      <c r="F607" s="99"/>
      <c r="G607" s="99"/>
      <c r="H607" s="99"/>
      <c r="I607" s="99"/>
      <c r="J607" s="99"/>
      <c r="K607" s="99"/>
      <c r="L607" s="99"/>
      <c r="M607" s="99"/>
      <c r="N607" s="99"/>
      <c r="O607" s="99"/>
      <c r="P607" s="99"/>
      <c r="Q607" s="99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</row>
    <row r="608" spans="2:31" ht="18.75" customHeight="1">
      <c r="B608" s="14"/>
      <c r="C608" s="98"/>
      <c r="D608" s="98"/>
      <c r="E608" s="14"/>
      <c r="F608" s="99"/>
      <c r="G608" s="99"/>
      <c r="H608" s="99"/>
      <c r="I608" s="99"/>
      <c r="J608" s="99"/>
      <c r="K608" s="99"/>
      <c r="L608" s="99"/>
      <c r="M608" s="99"/>
      <c r="N608" s="99"/>
      <c r="O608" s="99"/>
      <c r="P608" s="99"/>
      <c r="Q608" s="99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</row>
    <row r="609" spans="2:31" ht="18.75" customHeight="1">
      <c r="B609" s="14"/>
      <c r="C609" s="98"/>
      <c r="D609" s="98"/>
      <c r="E609" s="14"/>
      <c r="F609" s="99"/>
      <c r="G609" s="99"/>
      <c r="H609" s="99"/>
      <c r="I609" s="99"/>
      <c r="J609" s="99"/>
      <c r="K609" s="99"/>
      <c r="L609" s="99"/>
      <c r="M609" s="99"/>
      <c r="N609" s="99"/>
      <c r="O609" s="99"/>
      <c r="P609" s="99"/>
      <c r="Q609" s="99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spans="2:31" ht="18.75" customHeight="1">
      <c r="B610" s="14"/>
      <c r="C610" s="98"/>
      <c r="D610" s="98"/>
      <c r="E610" s="14"/>
      <c r="F610" s="99"/>
      <c r="G610" s="99"/>
      <c r="H610" s="99"/>
      <c r="I610" s="99"/>
      <c r="J610" s="99"/>
      <c r="K610" s="99"/>
      <c r="L610" s="99"/>
      <c r="M610" s="99"/>
      <c r="N610" s="99"/>
      <c r="O610" s="99"/>
      <c r="P610" s="99"/>
      <c r="Q610" s="99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spans="2:31" ht="18.75" customHeight="1">
      <c r="B611" s="14"/>
      <c r="C611" s="98"/>
      <c r="D611" s="98"/>
      <c r="E611" s="14"/>
      <c r="F611" s="99"/>
      <c r="G611" s="99"/>
      <c r="H611" s="99"/>
      <c r="I611" s="99"/>
      <c r="J611" s="99"/>
      <c r="K611" s="99"/>
      <c r="L611" s="99"/>
      <c r="M611" s="99"/>
      <c r="N611" s="99"/>
      <c r="O611" s="99"/>
      <c r="P611" s="99"/>
      <c r="Q611" s="99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</row>
    <row r="612" spans="2:31" ht="18.75" customHeight="1">
      <c r="B612" s="14"/>
      <c r="C612" s="98"/>
      <c r="D612" s="98"/>
      <c r="E612" s="14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</row>
    <row r="613" spans="2:31" ht="18.75" customHeight="1">
      <c r="B613" s="14"/>
      <c r="C613" s="98"/>
      <c r="D613" s="98"/>
      <c r="E613" s="14"/>
      <c r="F613" s="99"/>
      <c r="G613" s="99"/>
      <c r="H613" s="99"/>
      <c r="I613" s="99"/>
      <c r="J613" s="99"/>
      <c r="K613" s="99"/>
      <c r="L613" s="99"/>
      <c r="M613" s="99"/>
      <c r="N613" s="99"/>
      <c r="O613" s="99"/>
      <c r="P613" s="99"/>
      <c r="Q613" s="99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</row>
    <row r="614" spans="2:31" ht="18.75" customHeight="1">
      <c r="B614" s="14"/>
      <c r="C614" s="98"/>
      <c r="D614" s="98"/>
      <c r="E614" s="14"/>
      <c r="F614" s="99"/>
      <c r="G614" s="99"/>
      <c r="H614" s="99"/>
      <c r="I614" s="99"/>
      <c r="J614" s="99"/>
      <c r="K614" s="99"/>
      <c r="L614" s="99"/>
      <c r="M614" s="99"/>
      <c r="N614" s="99"/>
      <c r="O614" s="99"/>
      <c r="P614" s="99"/>
      <c r="Q614" s="99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</row>
    <row r="615" spans="2:31" ht="18.75" customHeight="1">
      <c r="B615" s="14"/>
      <c r="C615" s="98"/>
      <c r="D615" s="98"/>
      <c r="E615" s="14"/>
      <c r="F615" s="99"/>
      <c r="G615" s="99"/>
      <c r="H615" s="99"/>
      <c r="I615" s="99"/>
      <c r="J615" s="99"/>
      <c r="K615" s="99"/>
      <c r="L615" s="99"/>
      <c r="M615" s="99"/>
      <c r="N615" s="99"/>
      <c r="O615" s="99"/>
      <c r="P615" s="99"/>
      <c r="Q615" s="99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spans="2:31" ht="18.75" customHeight="1">
      <c r="B616" s="14"/>
      <c r="C616" s="98"/>
      <c r="D616" s="98"/>
      <c r="E616" s="14"/>
      <c r="F616" s="99"/>
      <c r="G616" s="99"/>
      <c r="H616" s="99"/>
      <c r="I616" s="99"/>
      <c r="J616" s="99"/>
      <c r="K616" s="99"/>
      <c r="L616" s="99"/>
      <c r="M616" s="99"/>
      <c r="N616" s="99"/>
      <c r="O616" s="99"/>
      <c r="P616" s="99"/>
      <c r="Q616" s="99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</row>
    <row r="617" spans="2:31" ht="18.75" customHeight="1">
      <c r="B617" s="14"/>
      <c r="C617" s="98"/>
      <c r="D617" s="98"/>
      <c r="E617" s="14"/>
      <c r="F617" s="99"/>
      <c r="G617" s="99"/>
      <c r="H617" s="99"/>
      <c r="I617" s="99"/>
      <c r="J617" s="99"/>
      <c r="K617" s="99"/>
      <c r="L617" s="99"/>
      <c r="M617" s="99"/>
      <c r="N617" s="99"/>
      <c r="O617" s="99"/>
      <c r="P617" s="99"/>
      <c r="Q617" s="99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spans="2:31" ht="18.75" customHeight="1">
      <c r="B618" s="14"/>
      <c r="C618" s="98"/>
      <c r="D618" s="98"/>
      <c r="E618" s="14"/>
      <c r="F618" s="99"/>
      <c r="G618" s="99"/>
      <c r="H618" s="99"/>
      <c r="I618" s="99"/>
      <c r="J618" s="99"/>
      <c r="K618" s="99"/>
      <c r="L618" s="99"/>
      <c r="M618" s="99"/>
      <c r="N618" s="99"/>
      <c r="O618" s="99"/>
      <c r="P618" s="99"/>
      <c r="Q618" s="99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spans="2:31" ht="18.75" customHeight="1">
      <c r="B619" s="14"/>
      <c r="C619" s="98"/>
      <c r="D619" s="98"/>
      <c r="E619" s="14"/>
      <c r="F619" s="99"/>
      <c r="G619" s="99"/>
      <c r="H619" s="99"/>
      <c r="I619" s="99"/>
      <c r="J619" s="99"/>
      <c r="K619" s="99"/>
      <c r="L619" s="99"/>
      <c r="M619" s="99"/>
      <c r="N619" s="99"/>
      <c r="O619" s="99"/>
      <c r="P619" s="99"/>
      <c r="Q619" s="99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</row>
    <row r="620" spans="2:31" ht="18.75" customHeight="1">
      <c r="B620" s="14"/>
      <c r="C620" s="98"/>
      <c r="D620" s="98"/>
      <c r="E620" s="14"/>
      <c r="F620" s="99"/>
      <c r="G620" s="99"/>
      <c r="H620" s="99"/>
      <c r="I620" s="99"/>
      <c r="J620" s="99"/>
      <c r="K620" s="99"/>
      <c r="L620" s="99"/>
      <c r="M620" s="99"/>
      <c r="N620" s="99"/>
      <c r="O620" s="99"/>
      <c r="P620" s="99"/>
      <c r="Q620" s="99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</row>
    <row r="621" spans="2:31" ht="18.75" customHeight="1">
      <c r="B621" s="14"/>
      <c r="C621" s="98"/>
      <c r="D621" s="98"/>
      <c r="E621" s="14"/>
      <c r="F621" s="99"/>
      <c r="G621" s="99"/>
      <c r="H621" s="99"/>
      <c r="I621" s="99"/>
      <c r="J621" s="99"/>
      <c r="K621" s="99"/>
      <c r="L621" s="99"/>
      <c r="M621" s="99"/>
      <c r="N621" s="99"/>
      <c r="O621" s="99"/>
      <c r="P621" s="99"/>
      <c r="Q621" s="99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</row>
    <row r="622" spans="2:31" ht="18.75" customHeight="1">
      <c r="B622" s="14"/>
      <c r="C622" s="98"/>
      <c r="D622" s="98"/>
      <c r="E622" s="14"/>
      <c r="F622" s="99"/>
      <c r="G622" s="99"/>
      <c r="H622" s="99"/>
      <c r="I622" s="99"/>
      <c r="J622" s="99"/>
      <c r="K622" s="99"/>
      <c r="L622" s="99"/>
      <c r="M622" s="99"/>
      <c r="N622" s="99"/>
      <c r="O622" s="99"/>
      <c r="P622" s="99"/>
      <c r="Q622" s="99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spans="2:31" ht="18.75" customHeight="1">
      <c r="B623" s="14"/>
      <c r="C623" s="98"/>
      <c r="D623" s="98"/>
      <c r="E623" s="14"/>
      <c r="F623" s="99"/>
      <c r="G623" s="99"/>
      <c r="H623" s="99"/>
      <c r="I623" s="99"/>
      <c r="J623" s="99"/>
      <c r="K623" s="99"/>
      <c r="L623" s="99"/>
      <c r="M623" s="99"/>
      <c r="N623" s="99"/>
      <c r="O623" s="99"/>
      <c r="P623" s="99"/>
      <c r="Q623" s="99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spans="2:31" ht="18.75" customHeight="1">
      <c r="B624" s="14"/>
      <c r="C624" s="98"/>
      <c r="D624" s="98"/>
      <c r="E624" s="14"/>
      <c r="F624" s="99"/>
      <c r="G624" s="99"/>
      <c r="H624" s="99"/>
      <c r="I624" s="99"/>
      <c r="J624" s="99"/>
      <c r="K624" s="99"/>
      <c r="L624" s="99"/>
      <c r="M624" s="99"/>
      <c r="N624" s="99"/>
      <c r="O624" s="99"/>
      <c r="P624" s="99"/>
      <c r="Q624" s="99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spans="2:31" ht="18.75" customHeight="1">
      <c r="B625" s="14"/>
      <c r="C625" s="98"/>
      <c r="D625" s="98"/>
      <c r="E625" s="14"/>
      <c r="F625" s="99"/>
      <c r="G625" s="99"/>
      <c r="H625" s="99"/>
      <c r="I625" s="99"/>
      <c r="J625" s="99"/>
      <c r="K625" s="99"/>
      <c r="L625" s="99"/>
      <c r="M625" s="99"/>
      <c r="N625" s="99"/>
      <c r="O625" s="99"/>
      <c r="P625" s="99"/>
      <c r="Q625" s="99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</row>
    <row r="626" spans="2:31" ht="18.75" customHeight="1">
      <c r="B626" s="14"/>
      <c r="C626" s="98"/>
      <c r="D626" s="98"/>
      <c r="E626" s="14"/>
      <c r="F626" s="99"/>
      <c r="G626" s="99"/>
      <c r="H626" s="99"/>
      <c r="I626" s="99"/>
      <c r="J626" s="99"/>
      <c r="K626" s="99"/>
      <c r="L626" s="99"/>
      <c r="M626" s="99"/>
      <c r="N626" s="99"/>
      <c r="O626" s="99"/>
      <c r="P626" s="99"/>
      <c r="Q626" s="99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spans="2:31" ht="18.75" customHeight="1">
      <c r="B627" s="14"/>
      <c r="C627" s="98"/>
      <c r="D627" s="98"/>
      <c r="E627" s="14"/>
      <c r="F627" s="99"/>
      <c r="G627" s="99"/>
      <c r="H627" s="99"/>
      <c r="I627" s="99"/>
      <c r="J627" s="99"/>
      <c r="K627" s="99"/>
      <c r="L627" s="99"/>
      <c r="M627" s="99"/>
      <c r="N627" s="99"/>
      <c r="O627" s="99"/>
      <c r="P627" s="99"/>
      <c r="Q627" s="99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spans="2:31" ht="18.75" customHeight="1">
      <c r="B628" s="14"/>
      <c r="C628" s="98"/>
      <c r="D628" s="98"/>
      <c r="E628" s="14"/>
      <c r="F628" s="99"/>
      <c r="G628" s="99"/>
      <c r="H628" s="99"/>
      <c r="I628" s="99"/>
      <c r="J628" s="99"/>
      <c r="K628" s="99"/>
      <c r="L628" s="99"/>
      <c r="M628" s="99"/>
      <c r="N628" s="99"/>
      <c r="O628" s="99"/>
      <c r="P628" s="99"/>
      <c r="Q628" s="99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spans="2:31" ht="18.75" customHeight="1">
      <c r="B629" s="14"/>
      <c r="C629" s="98"/>
      <c r="D629" s="98"/>
      <c r="E629" s="14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</row>
    <row r="630" spans="2:31" ht="18.75" customHeight="1">
      <c r="B630" s="14"/>
      <c r="C630" s="98"/>
      <c r="D630" s="98"/>
      <c r="E630" s="14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spans="2:31" ht="18.75" customHeight="1">
      <c r="B631" s="14"/>
      <c r="C631" s="98"/>
      <c r="D631" s="98"/>
      <c r="E631" s="14"/>
      <c r="F631" s="99"/>
      <c r="G631" s="99"/>
      <c r="H631" s="99"/>
      <c r="I631" s="99"/>
      <c r="J631" s="99"/>
      <c r="K631" s="99"/>
      <c r="L631" s="99"/>
      <c r="M631" s="99"/>
      <c r="N631" s="99"/>
      <c r="O631" s="99"/>
      <c r="P631" s="99"/>
      <c r="Q631" s="99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</row>
    <row r="632" spans="2:31" ht="18.75" customHeight="1">
      <c r="B632" s="14"/>
      <c r="C632" s="98"/>
      <c r="D632" s="98"/>
      <c r="E632" s="14"/>
      <c r="F632" s="99"/>
      <c r="G632" s="99"/>
      <c r="H632" s="99"/>
      <c r="I632" s="99"/>
      <c r="J632" s="99"/>
      <c r="K632" s="99"/>
      <c r="L632" s="99"/>
      <c r="M632" s="99"/>
      <c r="N632" s="99"/>
      <c r="O632" s="99"/>
      <c r="P632" s="99"/>
      <c r="Q632" s="99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spans="2:31" ht="18.75" customHeight="1">
      <c r="B633" s="14"/>
      <c r="C633" s="98"/>
      <c r="D633" s="98"/>
      <c r="E633" s="14"/>
      <c r="F633" s="99"/>
      <c r="G633" s="99"/>
      <c r="H633" s="99"/>
      <c r="I633" s="99"/>
      <c r="J633" s="99"/>
      <c r="K633" s="99"/>
      <c r="L633" s="99"/>
      <c r="M633" s="99"/>
      <c r="N633" s="99"/>
      <c r="O633" s="99"/>
      <c r="P633" s="99"/>
      <c r="Q633" s="99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</row>
    <row r="634" spans="2:31" ht="18.75" customHeight="1">
      <c r="B634" s="14"/>
      <c r="C634" s="98"/>
      <c r="D634" s="98"/>
      <c r="E634" s="14"/>
      <c r="F634" s="99"/>
      <c r="G634" s="99"/>
      <c r="H634" s="99"/>
      <c r="I634" s="99"/>
      <c r="J634" s="99"/>
      <c r="K634" s="99"/>
      <c r="L634" s="99"/>
      <c r="M634" s="99"/>
      <c r="N634" s="99"/>
      <c r="O634" s="99"/>
      <c r="P634" s="99"/>
      <c r="Q634" s="99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spans="2:31" ht="18.75" customHeight="1">
      <c r="B635" s="14"/>
      <c r="C635" s="98"/>
      <c r="D635" s="98"/>
      <c r="E635" s="14"/>
      <c r="F635" s="99"/>
      <c r="G635" s="99"/>
      <c r="H635" s="99"/>
      <c r="I635" s="99"/>
      <c r="J635" s="99"/>
      <c r="K635" s="99"/>
      <c r="L635" s="99"/>
      <c r="M635" s="99"/>
      <c r="N635" s="99"/>
      <c r="O635" s="99"/>
      <c r="P635" s="99"/>
      <c r="Q635" s="99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spans="2:31" ht="18.75" customHeight="1">
      <c r="B636" s="14"/>
      <c r="C636" s="98"/>
      <c r="D636" s="98"/>
      <c r="E636" s="14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</row>
    <row r="637" spans="2:31" ht="18.75" customHeight="1">
      <c r="B637" s="14"/>
      <c r="C637" s="98"/>
      <c r="D637" s="98"/>
      <c r="E637" s="14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</row>
    <row r="638" spans="2:31" ht="18.75" customHeight="1">
      <c r="B638" s="14"/>
      <c r="C638" s="98"/>
      <c r="D638" s="98"/>
      <c r="E638" s="14"/>
      <c r="F638" s="99"/>
      <c r="G638" s="99"/>
      <c r="H638" s="99"/>
      <c r="I638" s="99"/>
      <c r="J638" s="99"/>
      <c r="K638" s="99"/>
      <c r="L638" s="99"/>
      <c r="M638" s="99"/>
      <c r="N638" s="99"/>
      <c r="O638" s="99"/>
      <c r="P638" s="99"/>
      <c r="Q638" s="99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</row>
    <row r="639" spans="2:31" ht="18.75" customHeight="1">
      <c r="B639" s="14"/>
      <c r="C639" s="98"/>
      <c r="D639" s="98"/>
      <c r="E639" s="14"/>
      <c r="F639" s="99"/>
      <c r="G639" s="99"/>
      <c r="H639" s="99"/>
      <c r="I639" s="99"/>
      <c r="J639" s="99"/>
      <c r="K639" s="99"/>
      <c r="L639" s="99"/>
      <c r="M639" s="99"/>
      <c r="N639" s="99"/>
      <c r="O639" s="99"/>
      <c r="P639" s="99"/>
      <c r="Q639" s="99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</row>
    <row r="640" spans="2:31" ht="18.75" customHeight="1">
      <c r="B640" s="14"/>
      <c r="C640" s="98"/>
      <c r="D640" s="98"/>
      <c r="E640" s="14"/>
      <c r="F640" s="99"/>
      <c r="G640" s="99"/>
      <c r="H640" s="99"/>
      <c r="I640" s="99"/>
      <c r="J640" s="99"/>
      <c r="K640" s="99"/>
      <c r="L640" s="99"/>
      <c r="M640" s="99"/>
      <c r="N640" s="99"/>
      <c r="O640" s="99"/>
      <c r="P640" s="99"/>
      <c r="Q640" s="99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</row>
    <row r="641" spans="2:31" ht="18.75" customHeight="1">
      <c r="B641" s="14"/>
      <c r="C641" s="98"/>
      <c r="D641" s="98"/>
      <c r="E641" s="14"/>
      <c r="F641" s="99"/>
      <c r="G641" s="99"/>
      <c r="H641" s="99"/>
      <c r="I641" s="99"/>
      <c r="J641" s="99"/>
      <c r="K641" s="99"/>
      <c r="L641" s="99"/>
      <c r="M641" s="99"/>
      <c r="N641" s="99"/>
      <c r="O641" s="99"/>
      <c r="P641" s="99"/>
      <c r="Q641" s="99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</row>
    <row r="642" spans="2:31" ht="18.75" customHeight="1">
      <c r="B642" s="14"/>
      <c r="C642" s="98"/>
      <c r="D642" s="98"/>
      <c r="E642" s="14"/>
      <c r="F642" s="99"/>
      <c r="G642" s="99"/>
      <c r="H642" s="99"/>
      <c r="I642" s="99"/>
      <c r="J642" s="99"/>
      <c r="K642" s="99"/>
      <c r="L642" s="99"/>
      <c r="M642" s="99"/>
      <c r="N642" s="99"/>
      <c r="O642" s="99"/>
      <c r="P642" s="99"/>
      <c r="Q642" s="99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</row>
    <row r="643" spans="2:31" ht="18.75" customHeight="1">
      <c r="B643" s="14"/>
      <c r="C643" s="98"/>
      <c r="D643" s="98"/>
      <c r="E643" s="14"/>
      <c r="F643" s="99"/>
      <c r="G643" s="99"/>
      <c r="H643" s="99"/>
      <c r="I643" s="99"/>
      <c r="J643" s="99"/>
      <c r="K643" s="99"/>
      <c r="L643" s="99"/>
      <c r="M643" s="99"/>
      <c r="N643" s="99"/>
      <c r="O643" s="99"/>
      <c r="P643" s="99"/>
      <c r="Q643" s="99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</row>
    <row r="644" spans="2:31" ht="18.75" customHeight="1">
      <c r="B644" s="14"/>
      <c r="C644" s="98"/>
      <c r="D644" s="98"/>
      <c r="E644" s="14"/>
      <c r="F644" s="99"/>
      <c r="G644" s="99"/>
      <c r="H644" s="99"/>
      <c r="I644" s="99"/>
      <c r="J644" s="99"/>
      <c r="K644" s="99"/>
      <c r="L644" s="99"/>
      <c r="M644" s="99"/>
      <c r="N644" s="99"/>
      <c r="O644" s="99"/>
      <c r="P644" s="99"/>
      <c r="Q644" s="99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</row>
    <row r="645" spans="2:31" ht="18.75" customHeight="1">
      <c r="B645" s="14"/>
      <c r="C645" s="98"/>
      <c r="D645" s="98"/>
      <c r="E645" s="14"/>
      <c r="F645" s="99"/>
      <c r="G645" s="99"/>
      <c r="H645" s="99"/>
      <c r="I645" s="99"/>
      <c r="J645" s="99"/>
      <c r="K645" s="99"/>
      <c r="L645" s="99"/>
      <c r="M645" s="99"/>
      <c r="N645" s="99"/>
      <c r="O645" s="99"/>
      <c r="P645" s="99"/>
      <c r="Q645" s="99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</row>
    <row r="646" spans="2:31" ht="18.75" customHeight="1">
      <c r="B646" s="14"/>
      <c r="C646" s="98"/>
      <c r="D646" s="98"/>
      <c r="E646" s="14"/>
      <c r="F646" s="99"/>
      <c r="G646" s="99"/>
      <c r="H646" s="99"/>
      <c r="I646" s="99"/>
      <c r="J646" s="99"/>
      <c r="K646" s="99"/>
      <c r="L646" s="99"/>
      <c r="M646" s="99"/>
      <c r="N646" s="99"/>
      <c r="O646" s="99"/>
      <c r="P646" s="99"/>
      <c r="Q646" s="99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</row>
    <row r="647" spans="2:31" ht="18.75" customHeight="1">
      <c r="B647" s="14"/>
      <c r="C647" s="98"/>
      <c r="D647" s="98"/>
      <c r="E647" s="14"/>
      <c r="F647" s="99"/>
      <c r="G647" s="99"/>
      <c r="H647" s="99"/>
      <c r="I647" s="99"/>
      <c r="J647" s="99"/>
      <c r="K647" s="99"/>
      <c r="L647" s="99"/>
      <c r="M647" s="99"/>
      <c r="N647" s="99"/>
      <c r="O647" s="99"/>
      <c r="P647" s="99"/>
      <c r="Q647" s="99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</row>
    <row r="648" spans="2:31" ht="18.75" customHeight="1">
      <c r="B648" s="14"/>
      <c r="C648" s="98"/>
      <c r="D648" s="98"/>
      <c r="E648" s="14"/>
      <c r="F648" s="99"/>
      <c r="G648" s="99"/>
      <c r="H648" s="99"/>
      <c r="I648" s="99"/>
      <c r="J648" s="99"/>
      <c r="K648" s="99"/>
      <c r="L648" s="99"/>
      <c r="M648" s="99"/>
      <c r="N648" s="99"/>
      <c r="O648" s="99"/>
      <c r="P648" s="99"/>
      <c r="Q648" s="99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</row>
    <row r="649" spans="2:31" ht="18.75" customHeight="1">
      <c r="B649" s="14"/>
      <c r="C649" s="98"/>
      <c r="D649" s="98"/>
      <c r="E649" s="14"/>
      <c r="F649" s="99"/>
      <c r="G649" s="99"/>
      <c r="H649" s="99"/>
      <c r="I649" s="99"/>
      <c r="J649" s="99"/>
      <c r="K649" s="99"/>
      <c r="L649" s="99"/>
      <c r="M649" s="99"/>
      <c r="N649" s="99"/>
      <c r="O649" s="99"/>
      <c r="P649" s="99"/>
      <c r="Q649" s="99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</row>
    <row r="650" spans="2:31" ht="18.75" customHeight="1">
      <c r="B650" s="14"/>
      <c r="C650" s="98"/>
      <c r="D650" s="98"/>
      <c r="E650" s="14"/>
      <c r="F650" s="99"/>
      <c r="G650" s="99"/>
      <c r="H650" s="99"/>
      <c r="I650" s="99"/>
      <c r="J650" s="99"/>
      <c r="K650" s="99"/>
      <c r="L650" s="99"/>
      <c r="M650" s="99"/>
      <c r="N650" s="99"/>
      <c r="O650" s="99"/>
      <c r="P650" s="99"/>
      <c r="Q650" s="99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</row>
    <row r="651" spans="2:31" ht="18.75" customHeight="1">
      <c r="B651" s="14"/>
      <c r="C651" s="98"/>
      <c r="D651" s="98"/>
      <c r="E651" s="14"/>
      <c r="F651" s="99"/>
      <c r="G651" s="99"/>
      <c r="H651" s="99"/>
      <c r="I651" s="99"/>
      <c r="J651" s="99"/>
      <c r="K651" s="99"/>
      <c r="L651" s="99"/>
      <c r="M651" s="99"/>
      <c r="N651" s="99"/>
      <c r="O651" s="99"/>
      <c r="P651" s="99"/>
      <c r="Q651" s="99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</row>
    <row r="652" spans="2:31" ht="18.75" customHeight="1">
      <c r="B652" s="14"/>
      <c r="C652" s="98"/>
      <c r="D652" s="98"/>
      <c r="E652" s="14"/>
      <c r="F652" s="99"/>
      <c r="G652" s="99"/>
      <c r="H652" s="99"/>
      <c r="I652" s="99"/>
      <c r="J652" s="99"/>
      <c r="K652" s="99"/>
      <c r="L652" s="99"/>
      <c r="M652" s="99"/>
      <c r="N652" s="99"/>
      <c r="O652" s="99"/>
      <c r="P652" s="99"/>
      <c r="Q652" s="99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</row>
    <row r="653" spans="2:31" ht="18.75" customHeight="1">
      <c r="B653" s="14"/>
      <c r="C653" s="98"/>
      <c r="D653" s="98"/>
      <c r="E653" s="14"/>
      <c r="F653" s="99"/>
      <c r="G653" s="99"/>
      <c r="H653" s="99"/>
      <c r="I653" s="99"/>
      <c r="J653" s="99"/>
      <c r="K653" s="99"/>
      <c r="L653" s="99"/>
      <c r="M653" s="99"/>
      <c r="N653" s="99"/>
      <c r="O653" s="99"/>
      <c r="P653" s="99"/>
      <c r="Q653" s="99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</row>
    <row r="654" spans="2:31" ht="18.75" customHeight="1">
      <c r="B654" s="14"/>
      <c r="C654" s="98"/>
      <c r="D654" s="98"/>
      <c r="E654" s="14"/>
      <c r="F654" s="99"/>
      <c r="G654" s="99"/>
      <c r="H654" s="99"/>
      <c r="I654" s="99"/>
      <c r="J654" s="99"/>
      <c r="K654" s="99"/>
      <c r="L654" s="99"/>
      <c r="M654" s="99"/>
      <c r="N654" s="99"/>
      <c r="O654" s="99"/>
      <c r="P654" s="99"/>
      <c r="Q654" s="99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</row>
    <row r="655" spans="2:31" ht="18.75" customHeight="1">
      <c r="B655" s="14"/>
      <c r="C655" s="98"/>
      <c r="D655" s="98"/>
      <c r="E655" s="14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</row>
    <row r="656" spans="2:31" ht="18.75" customHeight="1">
      <c r="B656" s="14"/>
      <c r="C656" s="98"/>
      <c r="D656" s="98"/>
      <c r="E656" s="14"/>
      <c r="F656" s="99"/>
      <c r="G656" s="99"/>
      <c r="H656" s="99"/>
      <c r="I656" s="99"/>
      <c r="J656" s="99"/>
      <c r="K656" s="99"/>
      <c r="L656" s="99"/>
      <c r="M656" s="99"/>
      <c r="N656" s="99"/>
      <c r="O656" s="99"/>
      <c r="P656" s="99"/>
      <c r="Q656" s="99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</row>
    <row r="657" spans="2:31" ht="18.75" customHeight="1">
      <c r="B657" s="14"/>
      <c r="C657" s="98"/>
      <c r="D657" s="98"/>
      <c r="E657" s="14"/>
      <c r="F657" s="99"/>
      <c r="G657" s="99"/>
      <c r="H657" s="99"/>
      <c r="I657" s="99"/>
      <c r="J657" s="99"/>
      <c r="K657" s="99"/>
      <c r="L657" s="99"/>
      <c r="M657" s="99"/>
      <c r="N657" s="99"/>
      <c r="O657" s="99"/>
      <c r="P657" s="99"/>
      <c r="Q657" s="99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</row>
    <row r="658" spans="2:31" ht="18.75" customHeight="1">
      <c r="B658" s="14"/>
      <c r="C658" s="98"/>
      <c r="D658" s="98"/>
      <c r="E658" s="14"/>
      <c r="F658" s="99"/>
      <c r="G658" s="99"/>
      <c r="H658" s="99"/>
      <c r="I658" s="99"/>
      <c r="J658" s="99"/>
      <c r="K658" s="99"/>
      <c r="L658" s="99"/>
      <c r="M658" s="99"/>
      <c r="N658" s="99"/>
      <c r="O658" s="99"/>
      <c r="P658" s="99"/>
      <c r="Q658" s="99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</row>
    <row r="659" spans="2:31" ht="18.75" customHeight="1">
      <c r="B659" s="14"/>
      <c r="C659" s="98"/>
      <c r="D659" s="98"/>
      <c r="E659" s="14"/>
      <c r="F659" s="99"/>
      <c r="G659" s="99"/>
      <c r="H659" s="99"/>
      <c r="I659" s="99"/>
      <c r="J659" s="99"/>
      <c r="K659" s="99"/>
      <c r="L659" s="99"/>
      <c r="M659" s="99"/>
      <c r="N659" s="99"/>
      <c r="O659" s="99"/>
      <c r="P659" s="99"/>
      <c r="Q659" s="99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</row>
    <row r="660" spans="2:31" ht="18.75" customHeight="1">
      <c r="B660" s="14"/>
      <c r="C660" s="98"/>
      <c r="D660" s="98"/>
      <c r="E660" s="14"/>
      <c r="F660" s="99"/>
      <c r="G660" s="99"/>
      <c r="H660" s="99"/>
      <c r="I660" s="99"/>
      <c r="J660" s="99"/>
      <c r="K660" s="99"/>
      <c r="L660" s="99"/>
      <c r="M660" s="99"/>
      <c r="N660" s="99"/>
      <c r="O660" s="99"/>
      <c r="P660" s="99"/>
      <c r="Q660" s="99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</row>
    <row r="661" spans="2:31" ht="18.75" customHeight="1">
      <c r="B661" s="14"/>
      <c r="C661" s="98"/>
      <c r="D661" s="98"/>
      <c r="E661" s="14"/>
      <c r="F661" s="99"/>
      <c r="G661" s="99"/>
      <c r="H661" s="99"/>
      <c r="I661" s="99"/>
      <c r="J661" s="99"/>
      <c r="K661" s="99"/>
      <c r="L661" s="99"/>
      <c r="M661" s="99"/>
      <c r="N661" s="99"/>
      <c r="O661" s="99"/>
      <c r="P661" s="99"/>
      <c r="Q661" s="99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</row>
    <row r="662" spans="2:31" ht="18.75" customHeight="1">
      <c r="B662" s="14"/>
      <c r="C662" s="98"/>
      <c r="D662" s="98"/>
      <c r="E662" s="14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</row>
    <row r="663" spans="2:31" ht="18.75" customHeight="1">
      <c r="B663" s="14"/>
      <c r="C663" s="98"/>
      <c r="D663" s="98"/>
      <c r="E663" s="14"/>
      <c r="F663" s="99"/>
      <c r="G663" s="99"/>
      <c r="H663" s="99"/>
      <c r="I663" s="99"/>
      <c r="J663" s="99"/>
      <c r="K663" s="99"/>
      <c r="L663" s="99"/>
      <c r="M663" s="99"/>
      <c r="N663" s="99"/>
      <c r="O663" s="99"/>
      <c r="P663" s="99"/>
      <c r="Q663" s="99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</row>
    <row r="664" spans="2:31" ht="18.75" customHeight="1">
      <c r="B664" s="14"/>
      <c r="C664" s="98"/>
      <c r="D664" s="98"/>
      <c r="E664" s="14"/>
      <c r="F664" s="99"/>
      <c r="G664" s="99"/>
      <c r="H664" s="99"/>
      <c r="I664" s="99"/>
      <c r="J664" s="99"/>
      <c r="K664" s="99"/>
      <c r="L664" s="99"/>
      <c r="M664" s="99"/>
      <c r="N664" s="99"/>
      <c r="O664" s="99"/>
      <c r="P664" s="99"/>
      <c r="Q664" s="99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</row>
    <row r="665" spans="2:31" ht="18.75" customHeight="1">
      <c r="B665" s="14"/>
      <c r="C665" s="98"/>
      <c r="D665" s="98"/>
      <c r="E665" s="14"/>
      <c r="F665" s="99"/>
      <c r="G665" s="99"/>
      <c r="H665" s="99"/>
      <c r="I665" s="99"/>
      <c r="J665" s="99"/>
      <c r="K665" s="99"/>
      <c r="L665" s="99"/>
      <c r="M665" s="99"/>
      <c r="N665" s="99"/>
      <c r="O665" s="99"/>
      <c r="P665" s="99"/>
      <c r="Q665" s="99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</row>
    <row r="666" spans="2:31" ht="18.75" customHeight="1">
      <c r="B666" s="14"/>
      <c r="C666" s="98"/>
      <c r="D666" s="98"/>
      <c r="E666" s="14"/>
      <c r="F666" s="99"/>
      <c r="G666" s="99"/>
      <c r="H666" s="99"/>
      <c r="I666" s="99"/>
      <c r="J666" s="99"/>
      <c r="K666" s="99"/>
      <c r="L666" s="99"/>
      <c r="M666" s="99"/>
      <c r="N666" s="99"/>
      <c r="O666" s="99"/>
      <c r="P666" s="99"/>
      <c r="Q666" s="99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</row>
    <row r="667" spans="2:31" ht="18.75" customHeight="1">
      <c r="B667" s="14"/>
      <c r="C667" s="98"/>
      <c r="D667" s="98"/>
      <c r="E667" s="14"/>
      <c r="F667" s="99"/>
      <c r="G667" s="99"/>
      <c r="H667" s="99"/>
      <c r="I667" s="99"/>
      <c r="J667" s="99"/>
      <c r="K667" s="99"/>
      <c r="L667" s="99"/>
      <c r="M667" s="99"/>
      <c r="N667" s="99"/>
      <c r="O667" s="99"/>
      <c r="P667" s="99"/>
      <c r="Q667" s="99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</row>
    <row r="668" spans="2:31" ht="18.75" customHeight="1">
      <c r="B668" s="14"/>
      <c r="C668" s="98"/>
      <c r="D668" s="98"/>
      <c r="E668" s="14"/>
      <c r="F668" s="99"/>
      <c r="G668" s="99"/>
      <c r="H668" s="99"/>
      <c r="I668" s="99"/>
      <c r="J668" s="99"/>
      <c r="K668" s="99"/>
      <c r="L668" s="99"/>
      <c r="M668" s="99"/>
      <c r="N668" s="99"/>
      <c r="O668" s="99"/>
      <c r="P668" s="99"/>
      <c r="Q668" s="99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</row>
    <row r="669" spans="2:31" ht="18.75" customHeight="1">
      <c r="B669" s="14"/>
      <c r="C669" s="98"/>
      <c r="D669" s="98"/>
      <c r="E669" s="14"/>
      <c r="F669" s="99"/>
      <c r="G669" s="99"/>
      <c r="H669" s="99"/>
      <c r="I669" s="99"/>
      <c r="J669" s="99"/>
      <c r="K669" s="99"/>
      <c r="L669" s="99"/>
      <c r="M669" s="99"/>
      <c r="N669" s="99"/>
      <c r="O669" s="99"/>
      <c r="P669" s="99"/>
      <c r="Q669" s="99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</row>
    <row r="670" spans="2:31" ht="18.75" customHeight="1">
      <c r="B670" s="14"/>
      <c r="C670" s="98"/>
      <c r="D670" s="98"/>
      <c r="E670" s="14"/>
      <c r="F670" s="99"/>
      <c r="G670" s="99"/>
      <c r="H670" s="99"/>
      <c r="I670" s="99"/>
      <c r="J670" s="99"/>
      <c r="K670" s="99"/>
      <c r="L670" s="99"/>
      <c r="M670" s="99"/>
      <c r="N670" s="99"/>
      <c r="O670" s="99"/>
      <c r="P670" s="99"/>
      <c r="Q670" s="99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</row>
    <row r="671" spans="2:31" ht="18.75" customHeight="1">
      <c r="B671" s="14"/>
      <c r="C671" s="98"/>
      <c r="D671" s="98"/>
      <c r="E671" s="14"/>
      <c r="F671" s="99"/>
      <c r="G671" s="99"/>
      <c r="H671" s="99"/>
      <c r="I671" s="99"/>
      <c r="J671" s="99"/>
      <c r="K671" s="99"/>
      <c r="L671" s="99"/>
      <c r="M671" s="99"/>
      <c r="N671" s="99"/>
      <c r="O671" s="99"/>
      <c r="P671" s="99"/>
      <c r="Q671" s="99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</row>
    <row r="672" spans="2:31" ht="18.75" customHeight="1">
      <c r="B672" s="14"/>
      <c r="C672" s="98"/>
      <c r="D672" s="98"/>
      <c r="E672" s="14"/>
      <c r="F672" s="99"/>
      <c r="G672" s="99"/>
      <c r="H672" s="99"/>
      <c r="I672" s="99"/>
      <c r="J672" s="99"/>
      <c r="K672" s="99"/>
      <c r="L672" s="99"/>
      <c r="M672" s="99"/>
      <c r="N672" s="99"/>
      <c r="O672" s="99"/>
      <c r="P672" s="99"/>
      <c r="Q672" s="99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</row>
    <row r="673" spans="2:31" ht="18.75" customHeight="1">
      <c r="B673" s="14"/>
      <c r="C673" s="98"/>
      <c r="D673" s="98"/>
      <c r="E673" s="14"/>
      <c r="F673" s="99"/>
      <c r="G673" s="99"/>
      <c r="H673" s="99"/>
      <c r="I673" s="99"/>
      <c r="J673" s="99"/>
      <c r="K673" s="99"/>
      <c r="L673" s="99"/>
      <c r="M673" s="99"/>
      <c r="N673" s="99"/>
      <c r="O673" s="99"/>
      <c r="P673" s="99"/>
      <c r="Q673" s="99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</row>
    <row r="674" spans="2:31" ht="18.75" customHeight="1">
      <c r="B674" s="14"/>
      <c r="C674" s="98"/>
      <c r="D674" s="98"/>
      <c r="E674" s="14"/>
      <c r="F674" s="99"/>
      <c r="G674" s="99"/>
      <c r="H674" s="99"/>
      <c r="I674" s="99"/>
      <c r="J674" s="99"/>
      <c r="K674" s="99"/>
      <c r="L674" s="99"/>
      <c r="M674" s="99"/>
      <c r="N674" s="99"/>
      <c r="O674" s="99"/>
      <c r="P674" s="99"/>
      <c r="Q674" s="99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</row>
    <row r="675" spans="2:31" ht="18.75" customHeight="1">
      <c r="B675" s="14"/>
      <c r="C675" s="98"/>
      <c r="D675" s="98"/>
      <c r="E675" s="14"/>
      <c r="F675" s="99"/>
      <c r="G675" s="99"/>
      <c r="H675" s="99"/>
      <c r="I675" s="99"/>
      <c r="J675" s="99"/>
      <c r="K675" s="99"/>
      <c r="L675" s="99"/>
      <c r="M675" s="99"/>
      <c r="N675" s="99"/>
      <c r="O675" s="99"/>
      <c r="P675" s="99"/>
      <c r="Q675" s="99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</row>
    <row r="676" spans="2:31" ht="18.75" customHeight="1">
      <c r="B676" s="14"/>
      <c r="C676" s="98"/>
      <c r="D676" s="98"/>
      <c r="E676" s="14"/>
      <c r="F676" s="99"/>
      <c r="G676" s="99"/>
      <c r="H676" s="99"/>
      <c r="I676" s="99"/>
      <c r="J676" s="99"/>
      <c r="K676" s="99"/>
      <c r="L676" s="99"/>
      <c r="M676" s="99"/>
      <c r="N676" s="99"/>
      <c r="O676" s="99"/>
      <c r="P676" s="99"/>
      <c r="Q676" s="99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</row>
    <row r="677" spans="2:31" ht="18.75" customHeight="1">
      <c r="B677" s="14"/>
      <c r="C677" s="98"/>
      <c r="D677" s="98"/>
      <c r="E677" s="14"/>
      <c r="F677" s="99"/>
      <c r="G677" s="99"/>
      <c r="H677" s="99"/>
      <c r="I677" s="99"/>
      <c r="J677" s="99"/>
      <c r="K677" s="99"/>
      <c r="L677" s="99"/>
      <c r="M677" s="99"/>
      <c r="N677" s="99"/>
      <c r="O677" s="99"/>
      <c r="P677" s="99"/>
      <c r="Q677" s="99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</row>
    <row r="678" spans="2:31" ht="18.75" customHeight="1">
      <c r="B678" s="14"/>
      <c r="C678" s="98"/>
      <c r="D678" s="98"/>
      <c r="E678" s="14"/>
      <c r="F678" s="99"/>
      <c r="G678" s="99"/>
      <c r="H678" s="99"/>
      <c r="I678" s="99"/>
      <c r="J678" s="99"/>
      <c r="K678" s="99"/>
      <c r="L678" s="99"/>
      <c r="M678" s="99"/>
      <c r="N678" s="99"/>
      <c r="O678" s="99"/>
      <c r="P678" s="99"/>
      <c r="Q678" s="99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</row>
    <row r="679" spans="2:31" ht="18.75" customHeight="1">
      <c r="B679" s="14"/>
      <c r="C679" s="98"/>
      <c r="D679" s="98"/>
      <c r="E679" s="14"/>
      <c r="F679" s="99"/>
      <c r="G679" s="99"/>
      <c r="H679" s="99"/>
      <c r="I679" s="99"/>
      <c r="J679" s="99"/>
      <c r="K679" s="99"/>
      <c r="L679" s="99"/>
      <c r="M679" s="99"/>
      <c r="N679" s="99"/>
      <c r="O679" s="99"/>
      <c r="P679" s="99"/>
      <c r="Q679" s="99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</row>
    <row r="680" spans="2:31" ht="18.75" customHeight="1">
      <c r="B680" s="14"/>
      <c r="C680" s="98"/>
      <c r="D680" s="98"/>
      <c r="E680" s="14"/>
      <c r="F680" s="99"/>
      <c r="G680" s="99"/>
      <c r="H680" s="99"/>
      <c r="I680" s="99"/>
      <c r="J680" s="99"/>
      <c r="K680" s="99"/>
      <c r="L680" s="99"/>
      <c r="M680" s="99"/>
      <c r="N680" s="99"/>
      <c r="O680" s="99"/>
      <c r="P680" s="99"/>
      <c r="Q680" s="99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</row>
    <row r="681" spans="2:31" ht="18.75" customHeight="1">
      <c r="B681" s="14"/>
      <c r="C681" s="98"/>
      <c r="D681" s="98"/>
      <c r="E681" s="14"/>
      <c r="F681" s="99"/>
      <c r="G681" s="99"/>
      <c r="H681" s="99"/>
      <c r="I681" s="99"/>
      <c r="J681" s="99"/>
      <c r="K681" s="99"/>
      <c r="L681" s="99"/>
      <c r="M681" s="99"/>
      <c r="N681" s="99"/>
      <c r="O681" s="99"/>
      <c r="P681" s="99"/>
      <c r="Q681" s="99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</row>
    <row r="682" spans="2:31" ht="18.75" customHeight="1">
      <c r="B682" s="14"/>
      <c r="C682" s="98"/>
      <c r="D682" s="98"/>
      <c r="E682" s="14"/>
      <c r="F682" s="99"/>
      <c r="G682" s="99"/>
      <c r="H682" s="99"/>
      <c r="I682" s="99"/>
      <c r="J682" s="99"/>
      <c r="K682" s="99"/>
      <c r="L682" s="99"/>
      <c r="M682" s="99"/>
      <c r="N682" s="99"/>
      <c r="O682" s="99"/>
      <c r="P682" s="99"/>
      <c r="Q682" s="99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</row>
    <row r="683" spans="2:31" ht="18.75" customHeight="1">
      <c r="B683" s="14"/>
      <c r="C683" s="98"/>
      <c r="D683" s="98"/>
      <c r="E683" s="14"/>
      <c r="F683" s="99"/>
      <c r="G683" s="99"/>
      <c r="H683" s="99"/>
      <c r="I683" s="99"/>
      <c r="J683" s="99"/>
      <c r="K683" s="99"/>
      <c r="L683" s="99"/>
      <c r="M683" s="99"/>
      <c r="N683" s="99"/>
      <c r="O683" s="99"/>
      <c r="P683" s="99"/>
      <c r="Q683" s="99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</row>
    <row r="684" spans="2:31" ht="18.75" customHeight="1">
      <c r="B684" s="14"/>
      <c r="C684" s="98"/>
      <c r="D684" s="98"/>
      <c r="E684" s="14"/>
      <c r="F684" s="99"/>
      <c r="G684" s="99"/>
      <c r="H684" s="99"/>
      <c r="I684" s="99"/>
      <c r="J684" s="99"/>
      <c r="K684" s="99"/>
      <c r="L684" s="99"/>
      <c r="M684" s="99"/>
      <c r="N684" s="99"/>
      <c r="O684" s="99"/>
      <c r="P684" s="99"/>
      <c r="Q684" s="99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</row>
    <row r="685" spans="2:31" ht="18.75" customHeight="1">
      <c r="B685" s="14"/>
      <c r="C685" s="98"/>
      <c r="D685" s="98"/>
      <c r="E685" s="14"/>
      <c r="F685" s="99"/>
      <c r="G685" s="99"/>
      <c r="H685" s="99"/>
      <c r="I685" s="99"/>
      <c r="J685" s="99"/>
      <c r="K685" s="99"/>
      <c r="L685" s="99"/>
      <c r="M685" s="99"/>
      <c r="N685" s="99"/>
      <c r="O685" s="99"/>
      <c r="P685" s="99"/>
      <c r="Q685" s="99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</row>
    <row r="686" spans="2:31" ht="18.75" customHeight="1">
      <c r="B686" s="14"/>
      <c r="C686" s="98"/>
      <c r="D686" s="98"/>
      <c r="E686" s="14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</row>
    <row r="687" spans="2:31" ht="18.75" customHeight="1">
      <c r="B687" s="14"/>
      <c r="C687" s="98"/>
      <c r="D687" s="98"/>
      <c r="E687" s="14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</row>
    <row r="688" spans="2:31" ht="18.75" customHeight="1">
      <c r="B688" s="14"/>
      <c r="C688" s="98"/>
      <c r="D688" s="98"/>
      <c r="E688" s="14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</row>
    <row r="689" spans="2:31" ht="18.75" customHeight="1">
      <c r="B689" s="14"/>
      <c r="C689" s="98"/>
      <c r="D689" s="98"/>
      <c r="E689" s="14"/>
      <c r="F689" s="99"/>
      <c r="G689" s="99"/>
      <c r="H689" s="99"/>
      <c r="I689" s="99"/>
      <c r="J689" s="99"/>
      <c r="K689" s="99"/>
      <c r="L689" s="99"/>
      <c r="M689" s="99"/>
      <c r="N689" s="99"/>
      <c r="O689" s="99"/>
      <c r="P689" s="99"/>
      <c r="Q689" s="99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</row>
    <row r="690" spans="2:31" ht="18.75" customHeight="1">
      <c r="B690" s="14"/>
      <c r="C690" s="98"/>
      <c r="D690" s="98"/>
      <c r="E690" s="14"/>
      <c r="F690" s="99"/>
      <c r="G690" s="99"/>
      <c r="H690" s="99"/>
      <c r="I690" s="99"/>
      <c r="J690" s="99"/>
      <c r="K690" s="99"/>
      <c r="L690" s="99"/>
      <c r="M690" s="99"/>
      <c r="N690" s="99"/>
      <c r="O690" s="99"/>
      <c r="P690" s="99"/>
      <c r="Q690" s="99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</row>
    <row r="691" spans="2:31" ht="18.75" customHeight="1">
      <c r="B691" s="14"/>
      <c r="C691" s="98"/>
      <c r="D691" s="98"/>
      <c r="E691" s="14"/>
      <c r="F691" s="99"/>
      <c r="G691" s="99"/>
      <c r="H691" s="99"/>
      <c r="I691" s="99"/>
      <c r="J691" s="99"/>
      <c r="K691" s="99"/>
      <c r="L691" s="99"/>
      <c r="M691" s="99"/>
      <c r="N691" s="99"/>
      <c r="O691" s="99"/>
      <c r="P691" s="99"/>
      <c r="Q691" s="99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</row>
    <row r="692" spans="2:31" ht="18.75" customHeight="1">
      <c r="B692" s="14"/>
      <c r="C692" s="98"/>
      <c r="D692" s="98"/>
      <c r="E692" s="14"/>
      <c r="F692" s="99"/>
      <c r="G692" s="99"/>
      <c r="H692" s="99"/>
      <c r="I692" s="99"/>
      <c r="J692" s="99"/>
      <c r="K692" s="99"/>
      <c r="L692" s="99"/>
      <c r="M692" s="99"/>
      <c r="N692" s="99"/>
      <c r="O692" s="99"/>
      <c r="P692" s="99"/>
      <c r="Q692" s="99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</row>
    <row r="693" spans="2:31" ht="18.75" customHeight="1">
      <c r="B693" s="14"/>
      <c r="C693" s="98"/>
      <c r="D693" s="98"/>
      <c r="E693" s="14"/>
      <c r="F693" s="99"/>
      <c r="G693" s="99"/>
      <c r="H693" s="99"/>
      <c r="I693" s="99"/>
      <c r="J693" s="99"/>
      <c r="K693" s="99"/>
      <c r="L693" s="99"/>
      <c r="M693" s="99"/>
      <c r="N693" s="99"/>
      <c r="O693" s="99"/>
      <c r="P693" s="99"/>
      <c r="Q693" s="99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</row>
    <row r="694" spans="2:31" ht="18.75" customHeight="1">
      <c r="B694" s="14"/>
      <c r="C694" s="98"/>
      <c r="D694" s="98"/>
      <c r="E694" s="14"/>
      <c r="F694" s="99"/>
      <c r="G694" s="99"/>
      <c r="H694" s="99"/>
      <c r="I694" s="99"/>
      <c r="J694" s="99"/>
      <c r="K694" s="99"/>
      <c r="L694" s="99"/>
      <c r="M694" s="99"/>
      <c r="N694" s="99"/>
      <c r="O694" s="99"/>
      <c r="P694" s="99"/>
      <c r="Q694" s="99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</row>
    <row r="695" spans="2:31" ht="18.75" customHeight="1">
      <c r="B695" s="14"/>
      <c r="C695" s="98"/>
      <c r="D695" s="98"/>
      <c r="E695" s="14"/>
      <c r="F695" s="99"/>
      <c r="G695" s="99"/>
      <c r="H695" s="99"/>
      <c r="I695" s="99"/>
      <c r="J695" s="99"/>
      <c r="K695" s="99"/>
      <c r="L695" s="99"/>
      <c r="M695" s="99"/>
      <c r="N695" s="99"/>
      <c r="O695" s="99"/>
      <c r="P695" s="99"/>
      <c r="Q695" s="99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</row>
    <row r="696" spans="2:31" ht="18.75" customHeight="1">
      <c r="B696" s="14"/>
      <c r="C696" s="98"/>
      <c r="D696" s="98"/>
      <c r="E696" s="14"/>
      <c r="F696" s="99"/>
      <c r="G696" s="99"/>
      <c r="H696" s="99"/>
      <c r="I696" s="99"/>
      <c r="J696" s="99"/>
      <c r="K696" s="99"/>
      <c r="L696" s="99"/>
      <c r="M696" s="99"/>
      <c r="N696" s="99"/>
      <c r="O696" s="99"/>
      <c r="P696" s="99"/>
      <c r="Q696" s="99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</row>
    <row r="697" spans="2:31" ht="18.75" customHeight="1">
      <c r="B697" s="14"/>
      <c r="C697" s="98"/>
      <c r="D697" s="98"/>
      <c r="E697" s="14"/>
      <c r="F697" s="99"/>
      <c r="G697" s="99"/>
      <c r="H697" s="99"/>
      <c r="I697" s="99"/>
      <c r="J697" s="99"/>
      <c r="K697" s="99"/>
      <c r="L697" s="99"/>
      <c r="M697" s="99"/>
      <c r="N697" s="99"/>
      <c r="O697" s="99"/>
      <c r="P697" s="99"/>
      <c r="Q697" s="99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</row>
    <row r="698" spans="2:31" ht="18.75" customHeight="1">
      <c r="B698" s="14"/>
      <c r="C698" s="98"/>
      <c r="D698" s="98"/>
      <c r="E698" s="14"/>
      <c r="F698" s="99"/>
      <c r="G698" s="99"/>
      <c r="H698" s="99"/>
      <c r="I698" s="99"/>
      <c r="J698" s="99"/>
      <c r="K698" s="99"/>
      <c r="L698" s="99"/>
      <c r="M698" s="99"/>
      <c r="N698" s="99"/>
      <c r="O698" s="99"/>
      <c r="P698" s="99"/>
      <c r="Q698" s="99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</row>
    <row r="699" spans="2:31" ht="18.75" customHeight="1">
      <c r="B699" s="14"/>
      <c r="C699" s="98"/>
      <c r="D699" s="98"/>
      <c r="E699" s="14"/>
      <c r="F699" s="99"/>
      <c r="G699" s="99"/>
      <c r="H699" s="99"/>
      <c r="I699" s="99"/>
      <c r="J699" s="99"/>
      <c r="K699" s="99"/>
      <c r="L699" s="99"/>
      <c r="M699" s="99"/>
      <c r="N699" s="99"/>
      <c r="O699" s="99"/>
      <c r="P699" s="99"/>
      <c r="Q699" s="99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</row>
    <row r="700" spans="2:31" ht="18.75" customHeight="1">
      <c r="B700" s="14"/>
      <c r="C700" s="98"/>
      <c r="D700" s="98"/>
      <c r="E700" s="14"/>
      <c r="F700" s="99"/>
      <c r="G700" s="99"/>
      <c r="H700" s="99"/>
      <c r="I700" s="99"/>
      <c r="J700" s="99"/>
      <c r="K700" s="99"/>
      <c r="L700" s="99"/>
      <c r="M700" s="99"/>
      <c r="N700" s="99"/>
      <c r="O700" s="99"/>
      <c r="P700" s="99"/>
      <c r="Q700" s="99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</row>
    <row r="701" spans="2:31" ht="18.75" customHeight="1">
      <c r="B701" s="14"/>
      <c r="C701" s="98"/>
      <c r="D701" s="98"/>
      <c r="E701" s="14"/>
      <c r="F701" s="99"/>
      <c r="G701" s="99"/>
      <c r="H701" s="99"/>
      <c r="I701" s="99"/>
      <c r="J701" s="99"/>
      <c r="K701" s="99"/>
      <c r="L701" s="99"/>
      <c r="M701" s="99"/>
      <c r="N701" s="99"/>
      <c r="O701" s="99"/>
      <c r="P701" s="99"/>
      <c r="Q701" s="99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</row>
    <row r="702" spans="2:31" ht="18.75" customHeight="1">
      <c r="B702" s="14"/>
      <c r="C702" s="98"/>
      <c r="D702" s="98"/>
      <c r="E702" s="14"/>
      <c r="F702" s="99"/>
      <c r="G702" s="99"/>
      <c r="H702" s="99"/>
      <c r="I702" s="99"/>
      <c r="J702" s="99"/>
      <c r="K702" s="99"/>
      <c r="L702" s="99"/>
      <c r="M702" s="99"/>
      <c r="N702" s="99"/>
      <c r="O702" s="99"/>
      <c r="P702" s="99"/>
      <c r="Q702" s="99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</row>
    <row r="703" spans="2:31" ht="18.75" customHeight="1">
      <c r="B703" s="14"/>
      <c r="C703" s="98"/>
      <c r="D703" s="98"/>
      <c r="E703" s="14"/>
      <c r="F703" s="99"/>
      <c r="G703" s="99"/>
      <c r="H703" s="99"/>
      <c r="I703" s="99"/>
      <c r="J703" s="99"/>
      <c r="K703" s="99"/>
      <c r="L703" s="99"/>
      <c r="M703" s="99"/>
      <c r="N703" s="99"/>
      <c r="O703" s="99"/>
      <c r="P703" s="99"/>
      <c r="Q703" s="99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</row>
    <row r="704" spans="2:31" ht="18.75" customHeight="1">
      <c r="B704" s="14"/>
      <c r="C704" s="98"/>
      <c r="D704" s="98"/>
      <c r="E704" s="14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</row>
    <row r="705" spans="2:31" ht="18.75" customHeight="1">
      <c r="B705" s="14"/>
      <c r="C705" s="98"/>
      <c r="D705" s="98"/>
      <c r="E705" s="14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</row>
    <row r="706" spans="2:31" ht="18.75" customHeight="1">
      <c r="B706" s="14"/>
      <c r="C706" s="98"/>
      <c r="D706" s="98"/>
      <c r="E706" s="14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</row>
    <row r="707" spans="2:31" ht="18.75" customHeight="1">
      <c r="B707" s="14"/>
      <c r="C707" s="98"/>
      <c r="D707" s="98"/>
      <c r="E707" s="14"/>
      <c r="F707" s="99"/>
      <c r="G707" s="99"/>
      <c r="H707" s="99"/>
      <c r="I707" s="99"/>
      <c r="J707" s="99"/>
      <c r="K707" s="99"/>
      <c r="L707" s="99"/>
      <c r="M707" s="99"/>
      <c r="N707" s="99"/>
      <c r="O707" s="99"/>
      <c r="P707" s="99"/>
      <c r="Q707" s="99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</row>
    <row r="708" spans="2:31" ht="18.75" customHeight="1">
      <c r="B708" s="14"/>
      <c r="C708" s="98"/>
      <c r="D708" s="98"/>
      <c r="E708" s="14"/>
      <c r="F708" s="99"/>
      <c r="G708" s="99"/>
      <c r="H708" s="99"/>
      <c r="I708" s="99"/>
      <c r="J708" s="99"/>
      <c r="K708" s="99"/>
      <c r="L708" s="99"/>
      <c r="M708" s="99"/>
      <c r="N708" s="99"/>
      <c r="O708" s="99"/>
      <c r="P708" s="99"/>
      <c r="Q708" s="99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</row>
    <row r="709" spans="2:31" ht="18.75" customHeight="1">
      <c r="B709" s="14"/>
      <c r="C709" s="98"/>
      <c r="D709" s="98"/>
      <c r="E709" s="14"/>
      <c r="F709" s="99"/>
      <c r="G709" s="99"/>
      <c r="H709" s="99"/>
      <c r="I709" s="99"/>
      <c r="J709" s="99"/>
      <c r="K709" s="99"/>
      <c r="L709" s="99"/>
      <c r="M709" s="99"/>
      <c r="N709" s="99"/>
      <c r="O709" s="99"/>
      <c r="P709" s="99"/>
      <c r="Q709" s="99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</row>
    <row r="710" spans="2:31" ht="18.75" customHeight="1">
      <c r="B710" s="14"/>
      <c r="C710" s="98"/>
      <c r="D710" s="98"/>
      <c r="E710" s="14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</row>
    <row r="711" spans="2:31" ht="18.75" customHeight="1">
      <c r="B711" s="14"/>
      <c r="C711" s="98"/>
      <c r="D711" s="98"/>
      <c r="E711" s="14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</row>
    <row r="712" spans="2:31" ht="18.75" customHeight="1">
      <c r="B712" s="14"/>
      <c r="C712" s="98"/>
      <c r="D712" s="98"/>
      <c r="E712" s="14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</row>
    <row r="713" spans="2:31" ht="18.75" customHeight="1">
      <c r="B713" s="14"/>
      <c r="C713" s="98"/>
      <c r="D713" s="98"/>
      <c r="E713" s="14"/>
      <c r="F713" s="99"/>
      <c r="G713" s="99"/>
      <c r="H713" s="99"/>
      <c r="I713" s="99"/>
      <c r="J713" s="99"/>
      <c r="K713" s="99"/>
      <c r="L713" s="99"/>
      <c r="M713" s="99"/>
      <c r="N713" s="99"/>
      <c r="O713" s="99"/>
      <c r="P713" s="99"/>
      <c r="Q713" s="99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</row>
    <row r="714" spans="2:31" ht="18.75" customHeight="1">
      <c r="B714" s="14"/>
      <c r="C714" s="98"/>
      <c r="D714" s="98"/>
      <c r="E714" s="14"/>
      <c r="F714" s="99"/>
      <c r="G714" s="99"/>
      <c r="H714" s="99"/>
      <c r="I714" s="99"/>
      <c r="J714" s="99"/>
      <c r="K714" s="99"/>
      <c r="L714" s="99"/>
      <c r="M714" s="99"/>
      <c r="N714" s="99"/>
      <c r="O714" s="99"/>
      <c r="P714" s="99"/>
      <c r="Q714" s="99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</row>
    <row r="715" spans="2:31" ht="18.75" customHeight="1">
      <c r="B715" s="14"/>
      <c r="C715" s="98"/>
      <c r="D715" s="98"/>
      <c r="E715" s="14"/>
      <c r="F715" s="99"/>
      <c r="G715" s="99"/>
      <c r="H715" s="99"/>
      <c r="I715" s="99"/>
      <c r="J715" s="99"/>
      <c r="K715" s="99"/>
      <c r="L715" s="99"/>
      <c r="M715" s="99"/>
      <c r="N715" s="99"/>
      <c r="O715" s="99"/>
      <c r="P715" s="99"/>
      <c r="Q715" s="99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</row>
    <row r="716" spans="2:31" ht="18.75" customHeight="1">
      <c r="B716" s="14"/>
      <c r="C716" s="98"/>
      <c r="D716" s="98"/>
      <c r="E716" s="14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</row>
    <row r="717" spans="2:31" ht="18.75" customHeight="1">
      <c r="B717" s="14"/>
      <c r="C717" s="98"/>
      <c r="D717" s="98"/>
      <c r="E717" s="14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</row>
    <row r="718" spans="2:31" ht="18.75" customHeight="1">
      <c r="B718" s="14"/>
      <c r="C718" s="98"/>
      <c r="D718" s="98"/>
      <c r="E718" s="14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</row>
    <row r="719" spans="2:31" ht="18.75" customHeight="1">
      <c r="B719" s="14"/>
      <c r="C719" s="98"/>
      <c r="D719" s="98"/>
      <c r="E719" s="14"/>
      <c r="F719" s="99"/>
      <c r="G719" s="99"/>
      <c r="H719" s="99"/>
      <c r="I719" s="99"/>
      <c r="J719" s="99"/>
      <c r="K719" s="99"/>
      <c r="L719" s="99"/>
      <c r="M719" s="99"/>
      <c r="N719" s="99"/>
      <c r="O719" s="99"/>
      <c r="P719" s="99"/>
      <c r="Q719" s="99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</row>
    <row r="720" spans="2:31" ht="18.75" customHeight="1">
      <c r="B720" s="14"/>
      <c r="C720" s="98"/>
      <c r="D720" s="98"/>
      <c r="E720" s="14"/>
      <c r="F720" s="99"/>
      <c r="G720" s="99"/>
      <c r="H720" s="99"/>
      <c r="I720" s="99"/>
      <c r="J720" s="99"/>
      <c r="K720" s="99"/>
      <c r="L720" s="99"/>
      <c r="M720" s="99"/>
      <c r="N720" s="99"/>
      <c r="O720" s="99"/>
      <c r="P720" s="99"/>
      <c r="Q720" s="99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</row>
    <row r="721" spans="2:31" ht="18.75" customHeight="1">
      <c r="B721" s="14"/>
      <c r="C721" s="98"/>
      <c r="D721" s="98"/>
      <c r="E721" s="14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</row>
    <row r="722" spans="2:31" ht="18.75" customHeight="1">
      <c r="B722" s="14"/>
      <c r="C722" s="98"/>
      <c r="D722" s="98"/>
      <c r="E722" s="14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</row>
    <row r="723" spans="2:31" ht="18.75" customHeight="1">
      <c r="B723" s="14"/>
      <c r="C723" s="98"/>
      <c r="D723" s="98"/>
      <c r="E723" s="14"/>
      <c r="F723" s="99"/>
      <c r="G723" s="99"/>
      <c r="H723" s="99"/>
      <c r="I723" s="99"/>
      <c r="J723" s="99"/>
      <c r="K723" s="99"/>
      <c r="L723" s="99"/>
      <c r="M723" s="99"/>
      <c r="N723" s="99"/>
      <c r="O723" s="99"/>
      <c r="P723" s="99"/>
      <c r="Q723" s="99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</row>
    <row r="724" spans="2:31" ht="18.75" customHeight="1">
      <c r="B724" s="14"/>
      <c r="C724" s="98"/>
      <c r="D724" s="98"/>
      <c r="E724" s="14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</row>
    <row r="725" spans="2:31" ht="18.75" customHeight="1">
      <c r="B725" s="14"/>
      <c r="C725" s="98"/>
      <c r="D725" s="98"/>
      <c r="E725" s="14"/>
      <c r="F725" s="99"/>
      <c r="G725" s="99"/>
      <c r="H725" s="99"/>
      <c r="I725" s="99"/>
      <c r="J725" s="99"/>
      <c r="K725" s="99"/>
      <c r="L725" s="99"/>
      <c r="M725" s="99"/>
      <c r="N725" s="99"/>
      <c r="O725" s="99"/>
      <c r="P725" s="99"/>
      <c r="Q725" s="99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</row>
    <row r="726" spans="2:31" ht="18.75" customHeight="1">
      <c r="B726" s="14"/>
      <c r="C726" s="98"/>
      <c r="D726" s="98"/>
      <c r="E726" s="14"/>
      <c r="F726" s="99"/>
      <c r="G726" s="99"/>
      <c r="H726" s="99"/>
      <c r="I726" s="99"/>
      <c r="J726" s="99"/>
      <c r="K726" s="99"/>
      <c r="L726" s="99"/>
      <c r="M726" s="99"/>
      <c r="N726" s="99"/>
      <c r="O726" s="99"/>
      <c r="P726" s="99"/>
      <c r="Q726" s="99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</row>
    <row r="727" spans="2:31" ht="18.75" customHeight="1">
      <c r="B727" s="14"/>
      <c r="C727" s="98"/>
      <c r="D727" s="98"/>
      <c r="E727" s="14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</row>
    <row r="728" spans="2:31" ht="18.75" customHeight="1">
      <c r="B728" s="14"/>
      <c r="C728" s="98"/>
      <c r="D728" s="98"/>
      <c r="E728" s="14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</row>
    <row r="729" spans="2:31" ht="18.75" customHeight="1">
      <c r="B729" s="14"/>
      <c r="C729" s="98"/>
      <c r="D729" s="98"/>
      <c r="E729" s="14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</row>
    <row r="730" spans="2:31" ht="18.75" customHeight="1">
      <c r="B730" s="14"/>
      <c r="C730" s="98"/>
      <c r="D730" s="98"/>
      <c r="E730" s="14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</row>
    <row r="731" spans="2:31" ht="18.75" customHeight="1">
      <c r="B731" s="14"/>
      <c r="C731" s="98"/>
      <c r="D731" s="98"/>
      <c r="E731" s="14"/>
      <c r="F731" s="99"/>
      <c r="G731" s="99"/>
      <c r="H731" s="99"/>
      <c r="I731" s="99"/>
      <c r="J731" s="99"/>
      <c r="K731" s="99"/>
      <c r="L731" s="99"/>
      <c r="M731" s="99"/>
      <c r="N731" s="99"/>
      <c r="O731" s="99"/>
      <c r="P731" s="99"/>
      <c r="Q731" s="99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</row>
    <row r="732" spans="2:31" ht="18.75" customHeight="1">
      <c r="B732" s="14"/>
      <c r="C732" s="98"/>
      <c r="D732" s="98"/>
      <c r="E732" s="14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</row>
    <row r="733" spans="2:31" ht="18.75" customHeight="1">
      <c r="B733" s="14"/>
      <c r="C733" s="98"/>
      <c r="D733" s="98"/>
      <c r="E733" s="14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</row>
    <row r="734" spans="2:31" ht="18.75" customHeight="1">
      <c r="B734" s="14"/>
      <c r="C734" s="98"/>
      <c r="D734" s="98"/>
      <c r="E734" s="14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</row>
    <row r="735" spans="2:31" ht="18.75" customHeight="1">
      <c r="B735" s="14"/>
      <c r="C735" s="98"/>
      <c r="D735" s="98"/>
      <c r="E735" s="14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</row>
    <row r="736" spans="2:31" ht="18.75" customHeight="1">
      <c r="B736" s="14"/>
      <c r="C736" s="98"/>
      <c r="D736" s="98"/>
      <c r="E736" s="14"/>
      <c r="F736" s="99"/>
      <c r="G736" s="99"/>
      <c r="H736" s="99"/>
      <c r="I736" s="99"/>
      <c r="J736" s="99"/>
      <c r="K736" s="99"/>
      <c r="L736" s="99"/>
      <c r="M736" s="99"/>
      <c r="N736" s="99"/>
      <c r="O736" s="99"/>
      <c r="P736" s="99"/>
      <c r="Q736" s="99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</row>
    <row r="737" spans="2:31" ht="18.75" customHeight="1">
      <c r="B737" s="14"/>
      <c r="C737" s="98"/>
      <c r="D737" s="98"/>
      <c r="E737" s="14"/>
      <c r="F737" s="99"/>
      <c r="G737" s="99"/>
      <c r="H737" s="99"/>
      <c r="I737" s="99"/>
      <c r="J737" s="99"/>
      <c r="K737" s="99"/>
      <c r="L737" s="99"/>
      <c r="M737" s="99"/>
      <c r="N737" s="99"/>
      <c r="O737" s="99"/>
      <c r="P737" s="99"/>
      <c r="Q737" s="99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</row>
    <row r="738" spans="2:31" ht="18.75" customHeight="1">
      <c r="B738" s="14"/>
      <c r="C738" s="98"/>
      <c r="D738" s="98"/>
      <c r="E738" s="14"/>
      <c r="F738" s="99"/>
      <c r="G738" s="99"/>
      <c r="H738" s="99"/>
      <c r="I738" s="99"/>
      <c r="J738" s="99"/>
      <c r="K738" s="99"/>
      <c r="L738" s="99"/>
      <c r="M738" s="99"/>
      <c r="N738" s="99"/>
      <c r="O738" s="99"/>
      <c r="P738" s="99"/>
      <c r="Q738" s="99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</row>
    <row r="739" spans="2:31" ht="18.75" customHeight="1">
      <c r="B739" s="14"/>
      <c r="C739" s="98"/>
      <c r="D739" s="98"/>
      <c r="E739" s="14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</row>
    <row r="740" spans="2:31" ht="18.75" customHeight="1">
      <c r="B740" s="14"/>
      <c r="C740" s="98"/>
      <c r="D740" s="98"/>
      <c r="E740" s="14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</row>
    <row r="741" spans="2:31" ht="18.75" customHeight="1">
      <c r="B741" s="14"/>
      <c r="C741" s="98"/>
      <c r="D741" s="98"/>
      <c r="E741" s="14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</row>
    <row r="742" spans="2:31" ht="18.75" customHeight="1">
      <c r="B742" s="14"/>
      <c r="C742" s="98"/>
      <c r="D742" s="98"/>
      <c r="E742" s="14"/>
      <c r="F742" s="99"/>
      <c r="G742" s="99"/>
      <c r="H742" s="99"/>
      <c r="I742" s="99"/>
      <c r="J742" s="99"/>
      <c r="K742" s="99"/>
      <c r="L742" s="99"/>
      <c r="M742" s="99"/>
      <c r="N742" s="99"/>
      <c r="O742" s="99"/>
      <c r="P742" s="99"/>
      <c r="Q742" s="99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</row>
    <row r="743" spans="2:31" ht="18.75" customHeight="1">
      <c r="B743" s="14"/>
      <c r="C743" s="98"/>
      <c r="D743" s="98"/>
      <c r="E743" s="14"/>
      <c r="F743" s="99"/>
      <c r="G743" s="99"/>
      <c r="H743" s="99"/>
      <c r="I743" s="99"/>
      <c r="J743" s="99"/>
      <c r="K743" s="99"/>
      <c r="L743" s="99"/>
      <c r="M743" s="99"/>
      <c r="N743" s="99"/>
      <c r="O743" s="99"/>
      <c r="P743" s="99"/>
      <c r="Q743" s="99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</row>
    <row r="744" spans="2:31" ht="18.75" customHeight="1">
      <c r="B744" s="14"/>
      <c r="C744" s="98"/>
      <c r="D744" s="98"/>
      <c r="E744" s="14"/>
      <c r="F744" s="99"/>
      <c r="G744" s="99"/>
      <c r="H744" s="99"/>
      <c r="I744" s="99"/>
      <c r="J744" s="99"/>
      <c r="K744" s="99"/>
      <c r="L744" s="99"/>
      <c r="M744" s="99"/>
      <c r="N744" s="99"/>
      <c r="O744" s="99"/>
      <c r="P744" s="99"/>
      <c r="Q744" s="99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</row>
    <row r="745" spans="2:31" ht="18.75" customHeight="1">
      <c r="B745" s="14"/>
      <c r="C745" s="98"/>
      <c r="D745" s="98"/>
      <c r="E745" s="14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</row>
    <row r="746" spans="2:31" ht="18.75" customHeight="1">
      <c r="B746" s="14"/>
      <c r="C746" s="98"/>
      <c r="D746" s="98"/>
      <c r="E746" s="14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</row>
    <row r="747" spans="2:31" ht="18.75" customHeight="1">
      <c r="B747" s="14"/>
      <c r="C747" s="98"/>
      <c r="D747" s="98"/>
      <c r="E747" s="14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</row>
    <row r="748" spans="2:31" ht="18.75" customHeight="1">
      <c r="B748" s="14"/>
      <c r="C748" s="98"/>
      <c r="D748" s="98"/>
      <c r="E748" s="14"/>
      <c r="F748" s="99"/>
      <c r="G748" s="99"/>
      <c r="H748" s="99"/>
      <c r="I748" s="99"/>
      <c r="J748" s="99"/>
      <c r="K748" s="99"/>
      <c r="L748" s="99"/>
      <c r="M748" s="99"/>
      <c r="N748" s="99"/>
      <c r="O748" s="99"/>
      <c r="P748" s="99"/>
      <c r="Q748" s="99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</row>
    <row r="749" spans="2:31" ht="18.75" customHeight="1">
      <c r="B749" s="14"/>
      <c r="C749" s="98"/>
      <c r="D749" s="98"/>
      <c r="E749" s="14"/>
      <c r="F749" s="99"/>
      <c r="G749" s="99"/>
      <c r="H749" s="99"/>
      <c r="I749" s="99"/>
      <c r="J749" s="99"/>
      <c r="K749" s="99"/>
      <c r="L749" s="99"/>
      <c r="M749" s="99"/>
      <c r="N749" s="99"/>
      <c r="O749" s="99"/>
      <c r="P749" s="99"/>
      <c r="Q749" s="99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</row>
    <row r="750" spans="2:31" ht="18.75" customHeight="1">
      <c r="B750" s="14"/>
      <c r="C750" s="98"/>
      <c r="D750" s="98"/>
      <c r="E750" s="14"/>
      <c r="F750" s="99"/>
      <c r="G750" s="99"/>
      <c r="H750" s="99"/>
      <c r="I750" s="99"/>
      <c r="J750" s="99"/>
      <c r="K750" s="99"/>
      <c r="L750" s="99"/>
      <c r="M750" s="99"/>
      <c r="N750" s="99"/>
      <c r="O750" s="99"/>
      <c r="P750" s="99"/>
      <c r="Q750" s="99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</row>
    <row r="751" spans="2:31" ht="18.75" customHeight="1">
      <c r="B751" s="14"/>
      <c r="C751" s="98"/>
      <c r="D751" s="98"/>
      <c r="E751" s="14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</row>
    <row r="752" spans="2:31" ht="18.75" customHeight="1">
      <c r="B752" s="14"/>
      <c r="C752" s="98"/>
      <c r="D752" s="98"/>
      <c r="E752" s="14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</row>
    <row r="753" spans="2:31" ht="18.75" customHeight="1">
      <c r="B753" s="14"/>
      <c r="C753" s="98"/>
      <c r="D753" s="98"/>
      <c r="E753" s="14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</row>
    <row r="754" spans="2:31" ht="18.75" customHeight="1">
      <c r="B754" s="14"/>
      <c r="C754" s="98"/>
      <c r="D754" s="98"/>
      <c r="E754" s="14"/>
      <c r="F754" s="99"/>
      <c r="G754" s="99"/>
      <c r="H754" s="99"/>
      <c r="I754" s="99"/>
      <c r="J754" s="99"/>
      <c r="K754" s="99"/>
      <c r="L754" s="99"/>
      <c r="M754" s="99"/>
      <c r="N754" s="99"/>
      <c r="O754" s="99"/>
      <c r="P754" s="99"/>
      <c r="Q754" s="99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</row>
    <row r="755" spans="2:31" ht="18.75" customHeight="1">
      <c r="B755" s="14"/>
      <c r="C755" s="98"/>
      <c r="D755" s="98"/>
      <c r="E755" s="14"/>
      <c r="F755" s="99"/>
      <c r="G755" s="99"/>
      <c r="H755" s="99"/>
      <c r="I755" s="99"/>
      <c r="J755" s="99"/>
      <c r="K755" s="99"/>
      <c r="L755" s="99"/>
      <c r="M755" s="99"/>
      <c r="N755" s="99"/>
      <c r="O755" s="99"/>
      <c r="P755" s="99"/>
      <c r="Q755" s="99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</row>
    <row r="756" spans="2:31" ht="18.75" customHeight="1">
      <c r="B756" s="14"/>
      <c r="C756" s="98"/>
      <c r="D756" s="98"/>
      <c r="E756" s="14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</row>
    <row r="757" spans="2:31" ht="18.75" customHeight="1">
      <c r="B757" s="14"/>
      <c r="C757" s="98"/>
      <c r="D757" s="98"/>
      <c r="E757" s="14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</row>
    <row r="758" spans="2:31" ht="18.75" customHeight="1">
      <c r="B758" s="14"/>
      <c r="C758" s="98"/>
      <c r="D758" s="98"/>
      <c r="E758" s="14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</row>
    <row r="759" spans="2:31" ht="18.75" customHeight="1">
      <c r="B759" s="14"/>
      <c r="C759" s="98"/>
      <c r="D759" s="98"/>
      <c r="E759" s="14"/>
      <c r="F759" s="99"/>
      <c r="G759" s="99"/>
      <c r="H759" s="99"/>
      <c r="I759" s="99"/>
      <c r="J759" s="99"/>
      <c r="K759" s="99"/>
      <c r="L759" s="99"/>
      <c r="M759" s="99"/>
      <c r="N759" s="99"/>
      <c r="O759" s="99"/>
      <c r="P759" s="99"/>
      <c r="Q759" s="99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</row>
    <row r="760" spans="2:31" ht="18.75" customHeight="1">
      <c r="B760" s="14"/>
      <c r="C760" s="98"/>
      <c r="D760" s="98"/>
      <c r="E760" s="14"/>
      <c r="F760" s="99"/>
      <c r="G760" s="99"/>
      <c r="H760" s="99"/>
      <c r="I760" s="99"/>
      <c r="J760" s="99"/>
      <c r="K760" s="99"/>
      <c r="L760" s="99"/>
      <c r="M760" s="99"/>
      <c r="N760" s="99"/>
      <c r="O760" s="99"/>
      <c r="P760" s="99"/>
      <c r="Q760" s="99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</row>
    <row r="761" spans="2:31" ht="18.75" customHeight="1">
      <c r="B761" s="14"/>
      <c r="C761" s="98"/>
      <c r="D761" s="98"/>
      <c r="E761" s="14"/>
      <c r="F761" s="99"/>
      <c r="G761" s="99"/>
      <c r="H761" s="99"/>
      <c r="I761" s="99"/>
      <c r="J761" s="99"/>
      <c r="K761" s="99"/>
      <c r="L761" s="99"/>
      <c r="M761" s="99"/>
      <c r="N761" s="99"/>
      <c r="O761" s="99"/>
      <c r="P761" s="99"/>
      <c r="Q761" s="99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</row>
    <row r="762" spans="2:31" ht="18.75" customHeight="1">
      <c r="B762" s="14"/>
      <c r="C762" s="98"/>
      <c r="D762" s="98"/>
      <c r="E762" s="14"/>
      <c r="F762" s="99"/>
      <c r="G762" s="99"/>
      <c r="H762" s="99"/>
      <c r="I762" s="99"/>
      <c r="J762" s="99"/>
      <c r="K762" s="99"/>
      <c r="L762" s="99"/>
      <c r="M762" s="99"/>
      <c r="N762" s="99"/>
      <c r="O762" s="99"/>
      <c r="P762" s="99"/>
      <c r="Q762" s="99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</row>
    <row r="763" spans="2:31" ht="18.75" customHeight="1">
      <c r="B763" s="14"/>
      <c r="C763" s="98"/>
      <c r="D763" s="98"/>
      <c r="E763" s="14"/>
      <c r="F763" s="99"/>
      <c r="G763" s="99"/>
      <c r="H763" s="99"/>
      <c r="I763" s="99"/>
      <c r="J763" s="99"/>
      <c r="K763" s="99"/>
      <c r="L763" s="99"/>
      <c r="M763" s="99"/>
      <c r="N763" s="99"/>
      <c r="O763" s="99"/>
      <c r="P763" s="99"/>
      <c r="Q763" s="99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</row>
    <row r="764" spans="2:31" ht="18.75" customHeight="1">
      <c r="B764" s="14"/>
      <c r="C764" s="98"/>
      <c r="D764" s="98"/>
      <c r="E764" s="14"/>
      <c r="F764" s="99"/>
      <c r="G764" s="99"/>
      <c r="H764" s="99"/>
      <c r="I764" s="99"/>
      <c r="J764" s="99"/>
      <c r="K764" s="99"/>
      <c r="L764" s="99"/>
      <c r="M764" s="99"/>
      <c r="N764" s="99"/>
      <c r="O764" s="99"/>
      <c r="P764" s="99"/>
      <c r="Q764" s="99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</row>
    <row r="765" spans="2:31" ht="18.75" customHeight="1">
      <c r="B765" s="14"/>
      <c r="C765" s="98"/>
      <c r="D765" s="98"/>
      <c r="E765" s="14"/>
      <c r="F765" s="99"/>
      <c r="G765" s="99"/>
      <c r="H765" s="99"/>
      <c r="I765" s="99"/>
      <c r="J765" s="99"/>
      <c r="K765" s="99"/>
      <c r="L765" s="99"/>
      <c r="M765" s="99"/>
      <c r="N765" s="99"/>
      <c r="O765" s="99"/>
      <c r="P765" s="99"/>
      <c r="Q765" s="99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</row>
    <row r="766" spans="2:31" ht="18.75" customHeight="1">
      <c r="B766" s="14"/>
      <c r="C766" s="98"/>
      <c r="D766" s="98"/>
      <c r="E766" s="14"/>
      <c r="F766" s="99"/>
      <c r="G766" s="99"/>
      <c r="H766" s="99"/>
      <c r="I766" s="99"/>
      <c r="J766" s="99"/>
      <c r="K766" s="99"/>
      <c r="L766" s="99"/>
      <c r="M766" s="99"/>
      <c r="N766" s="99"/>
      <c r="O766" s="99"/>
      <c r="P766" s="99"/>
      <c r="Q766" s="99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</row>
    <row r="767" spans="2:31" ht="18.75" customHeight="1">
      <c r="B767" s="14"/>
      <c r="C767" s="98"/>
      <c r="D767" s="98"/>
      <c r="E767" s="14"/>
      <c r="F767" s="99"/>
      <c r="G767" s="99"/>
      <c r="H767" s="99"/>
      <c r="I767" s="99"/>
      <c r="J767" s="99"/>
      <c r="K767" s="99"/>
      <c r="L767" s="99"/>
      <c r="M767" s="99"/>
      <c r="N767" s="99"/>
      <c r="O767" s="99"/>
      <c r="P767" s="99"/>
      <c r="Q767" s="99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</row>
    <row r="768" spans="2:31" ht="18.75" customHeight="1">
      <c r="B768" s="14"/>
      <c r="C768" s="98"/>
      <c r="D768" s="98"/>
      <c r="E768" s="14"/>
      <c r="F768" s="99"/>
      <c r="G768" s="99"/>
      <c r="H768" s="99"/>
      <c r="I768" s="99"/>
      <c r="J768" s="99"/>
      <c r="K768" s="99"/>
      <c r="L768" s="99"/>
      <c r="M768" s="99"/>
      <c r="N768" s="99"/>
      <c r="O768" s="99"/>
      <c r="P768" s="99"/>
      <c r="Q768" s="99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</row>
    <row r="769" spans="2:31" ht="18.75" customHeight="1">
      <c r="B769" s="14"/>
      <c r="C769" s="98"/>
      <c r="D769" s="98"/>
      <c r="E769" s="14"/>
      <c r="F769" s="99"/>
      <c r="G769" s="99"/>
      <c r="H769" s="99"/>
      <c r="I769" s="99"/>
      <c r="J769" s="99"/>
      <c r="K769" s="99"/>
      <c r="L769" s="99"/>
      <c r="M769" s="99"/>
      <c r="N769" s="99"/>
      <c r="O769" s="99"/>
      <c r="P769" s="99"/>
      <c r="Q769" s="99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</row>
    <row r="770" spans="2:31" ht="18.75" customHeight="1">
      <c r="B770" s="14"/>
      <c r="C770" s="98"/>
      <c r="D770" s="98"/>
      <c r="E770" s="14"/>
      <c r="F770" s="99"/>
      <c r="G770" s="99"/>
      <c r="H770" s="99"/>
      <c r="I770" s="99"/>
      <c r="J770" s="99"/>
      <c r="K770" s="99"/>
      <c r="L770" s="99"/>
      <c r="M770" s="99"/>
      <c r="N770" s="99"/>
      <c r="O770" s="99"/>
      <c r="P770" s="99"/>
      <c r="Q770" s="99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</row>
    <row r="771" spans="2:31" ht="18.75" customHeight="1">
      <c r="B771" s="14"/>
      <c r="C771" s="98"/>
      <c r="D771" s="98"/>
      <c r="E771" s="14"/>
      <c r="F771" s="99"/>
      <c r="G771" s="99"/>
      <c r="H771" s="99"/>
      <c r="I771" s="99"/>
      <c r="J771" s="99"/>
      <c r="K771" s="99"/>
      <c r="L771" s="99"/>
      <c r="M771" s="99"/>
      <c r="N771" s="99"/>
      <c r="O771" s="99"/>
      <c r="P771" s="99"/>
      <c r="Q771" s="99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</row>
    <row r="772" spans="2:31" ht="18.75" customHeight="1">
      <c r="B772" s="14"/>
      <c r="C772" s="98"/>
      <c r="D772" s="98"/>
      <c r="E772" s="14"/>
      <c r="F772" s="99"/>
      <c r="G772" s="99"/>
      <c r="H772" s="99"/>
      <c r="I772" s="99"/>
      <c r="J772" s="99"/>
      <c r="K772" s="99"/>
      <c r="L772" s="99"/>
      <c r="M772" s="99"/>
      <c r="N772" s="99"/>
      <c r="O772" s="99"/>
      <c r="P772" s="99"/>
      <c r="Q772" s="99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</row>
    <row r="773" spans="2:31" ht="18.75" customHeight="1">
      <c r="B773" s="14"/>
      <c r="C773" s="98"/>
      <c r="D773" s="98"/>
      <c r="E773" s="14"/>
      <c r="F773" s="99"/>
      <c r="G773" s="99"/>
      <c r="H773" s="99"/>
      <c r="I773" s="99"/>
      <c r="J773" s="99"/>
      <c r="K773" s="99"/>
      <c r="L773" s="99"/>
      <c r="M773" s="99"/>
      <c r="N773" s="99"/>
      <c r="O773" s="99"/>
      <c r="P773" s="99"/>
      <c r="Q773" s="99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</row>
    <row r="774" spans="2:31" ht="18.75" customHeight="1">
      <c r="B774" s="14"/>
      <c r="C774" s="98"/>
      <c r="D774" s="98"/>
      <c r="E774" s="14"/>
      <c r="F774" s="99"/>
      <c r="G774" s="99"/>
      <c r="H774" s="99"/>
      <c r="I774" s="99"/>
      <c r="J774" s="99"/>
      <c r="K774" s="99"/>
      <c r="L774" s="99"/>
      <c r="M774" s="99"/>
      <c r="N774" s="99"/>
      <c r="O774" s="99"/>
      <c r="P774" s="99"/>
      <c r="Q774" s="99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</row>
    <row r="775" spans="2:31" ht="18.75" customHeight="1">
      <c r="B775" s="14"/>
      <c r="C775" s="98"/>
      <c r="D775" s="98"/>
      <c r="E775" s="14"/>
      <c r="F775" s="99"/>
      <c r="G775" s="99"/>
      <c r="H775" s="99"/>
      <c r="I775" s="99"/>
      <c r="J775" s="99"/>
      <c r="K775" s="99"/>
      <c r="L775" s="99"/>
      <c r="M775" s="99"/>
      <c r="N775" s="99"/>
      <c r="O775" s="99"/>
      <c r="P775" s="99"/>
      <c r="Q775" s="99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</row>
    <row r="776" spans="2:31" ht="18.75" customHeight="1">
      <c r="B776" s="14"/>
      <c r="C776" s="98"/>
      <c r="D776" s="98"/>
      <c r="E776" s="14"/>
      <c r="F776" s="99"/>
      <c r="G776" s="99"/>
      <c r="H776" s="99"/>
      <c r="I776" s="99"/>
      <c r="J776" s="99"/>
      <c r="K776" s="99"/>
      <c r="L776" s="99"/>
      <c r="M776" s="99"/>
      <c r="N776" s="99"/>
      <c r="O776" s="99"/>
      <c r="P776" s="99"/>
      <c r="Q776" s="99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</row>
    <row r="777" spans="2:31" ht="18.75" customHeight="1">
      <c r="B777" s="14"/>
      <c r="C777" s="98"/>
      <c r="D777" s="98"/>
      <c r="E777" s="14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</row>
    <row r="778" spans="2:31" ht="18.75" customHeight="1">
      <c r="B778" s="14"/>
      <c r="C778" s="98"/>
      <c r="D778" s="98"/>
      <c r="E778" s="14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spans="2:31" ht="18.75" customHeight="1">
      <c r="B779" s="14"/>
      <c r="C779" s="98"/>
      <c r="D779" s="98"/>
      <c r="E779" s="14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</row>
    <row r="780" spans="2:31" ht="18.75" customHeight="1">
      <c r="B780" s="14"/>
      <c r="C780" s="98"/>
      <c r="D780" s="98"/>
      <c r="E780" s="14"/>
      <c r="F780" s="99"/>
      <c r="G780" s="99"/>
      <c r="H780" s="99"/>
      <c r="I780" s="99"/>
      <c r="J780" s="99"/>
      <c r="K780" s="99"/>
      <c r="L780" s="99"/>
      <c r="M780" s="99"/>
      <c r="N780" s="99"/>
      <c r="O780" s="99"/>
      <c r="P780" s="99"/>
      <c r="Q780" s="99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</row>
    <row r="781" spans="2:31" ht="18.75" customHeight="1">
      <c r="B781" s="14"/>
      <c r="C781" s="98"/>
      <c r="D781" s="98"/>
      <c r="E781" s="14"/>
      <c r="F781" s="99"/>
      <c r="G781" s="99"/>
      <c r="H781" s="99"/>
      <c r="I781" s="99"/>
      <c r="J781" s="99"/>
      <c r="K781" s="99"/>
      <c r="L781" s="99"/>
      <c r="M781" s="99"/>
      <c r="N781" s="99"/>
      <c r="O781" s="99"/>
      <c r="P781" s="99"/>
      <c r="Q781" s="99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</row>
    <row r="782" spans="2:31" ht="18.75" customHeight="1">
      <c r="B782" s="14"/>
      <c r="C782" s="98"/>
      <c r="D782" s="98"/>
      <c r="E782" s="14"/>
      <c r="F782" s="99"/>
      <c r="G782" s="99"/>
      <c r="H782" s="99"/>
      <c r="I782" s="99"/>
      <c r="J782" s="99"/>
      <c r="K782" s="99"/>
      <c r="L782" s="99"/>
      <c r="M782" s="99"/>
      <c r="N782" s="99"/>
      <c r="O782" s="99"/>
      <c r="P782" s="99"/>
      <c r="Q782" s="99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spans="2:31" ht="18.75" customHeight="1">
      <c r="B783" s="14"/>
      <c r="C783" s="98"/>
      <c r="D783" s="98"/>
      <c r="E783" s="14"/>
      <c r="F783" s="99"/>
      <c r="G783" s="99"/>
      <c r="H783" s="99"/>
      <c r="I783" s="99"/>
      <c r="J783" s="99"/>
      <c r="K783" s="99"/>
      <c r="L783" s="99"/>
      <c r="M783" s="99"/>
      <c r="N783" s="99"/>
      <c r="O783" s="99"/>
      <c r="P783" s="99"/>
      <c r="Q783" s="99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</row>
    <row r="784" spans="2:31" ht="18.75" customHeight="1">
      <c r="B784" s="14"/>
      <c r="C784" s="98"/>
      <c r="D784" s="98"/>
      <c r="E784" s="14"/>
      <c r="F784" s="99"/>
      <c r="G784" s="99"/>
      <c r="H784" s="99"/>
      <c r="I784" s="99"/>
      <c r="J784" s="99"/>
      <c r="K784" s="99"/>
      <c r="L784" s="99"/>
      <c r="M784" s="99"/>
      <c r="N784" s="99"/>
      <c r="O784" s="99"/>
      <c r="P784" s="99"/>
      <c r="Q784" s="99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spans="2:31" ht="18.75" customHeight="1">
      <c r="B785" s="14"/>
      <c r="C785" s="98"/>
      <c r="D785" s="98"/>
      <c r="E785" s="14"/>
      <c r="F785" s="99"/>
      <c r="G785" s="99"/>
      <c r="H785" s="99"/>
      <c r="I785" s="99"/>
      <c r="J785" s="99"/>
      <c r="K785" s="99"/>
      <c r="L785" s="99"/>
      <c r="M785" s="99"/>
      <c r="N785" s="99"/>
      <c r="O785" s="99"/>
      <c r="P785" s="99"/>
      <c r="Q785" s="99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</row>
    <row r="786" spans="2:31" ht="18.75" customHeight="1">
      <c r="B786" s="14"/>
      <c r="C786" s="98"/>
      <c r="D786" s="98"/>
      <c r="E786" s="14"/>
      <c r="F786" s="99"/>
      <c r="G786" s="99"/>
      <c r="H786" s="99"/>
      <c r="I786" s="99"/>
      <c r="J786" s="99"/>
      <c r="K786" s="99"/>
      <c r="L786" s="99"/>
      <c r="M786" s="99"/>
      <c r="N786" s="99"/>
      <c r="O786" s="99"/>
      <c r="P786" s="99"/>
      <c r="Q786" s="99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spans="2:31" ht="18.75" customHeight="1">
      <c r="B787" s="14"/>
      <c r="C787" s="98"/>
      <c r="D787" s="98"/>
      <c r="E787" s="14"/>
      <c r="F787" s="99"/>
      <c r="G787" s="99"/>
      <c r="H787" s="99"/>
      <c r="I787" s="99"/>
      <c r="J787" s="99"/>
      <c r="K787" s="99"/>
      <c r="L787" s="99"/>
      <c r="M787" s="99"/>
      <c r="N787" s="99"/>
      <c r="O787" s="99"/>
      <c r="P787" s="99"/>
      <c r="Q787" s="99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spans="2:31" ht="18.75" customHeight="1">
      <c r="B788" s="14"/>
      <c r="C788" s="98"/>
      <c r="D788" s="98"/>
      <c r="E788" s="14"/>
      <c r="F788" s="99"/>
      <c r="G788" s="99"/>
      <c r="H788" s="99"/>
      <c r="I788" s="99"/>
      <c r="J788" s="99"/>
      <c r="K788" s="99"/>
      <c r="L788" s="99"/>
      <c r="M788" s="99"/>
      <c r="N788" s="99"/>
      <c r="O788" s="99"/>
      <c r="P788" s="99"/>
      <c r="Q788" s="99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</row>
    <row r="789" spans="2:31" ht="18.75" customHeight="1">
      <c r="B789" s="14"/>
      <c r="C789" s="98"/>
      <c r="D789" s="98"/>
      <c r="E789" s="14"/>
      <c r="F789" s="99"/>
      <c r="G789" s="99"/>
      <c r="H789" s="99"/>
      <c r="I789" s="99"/>
      <c r="J789" s="99"/>
      <c r="K789" s="99"/>
      <c r="L789" s="99"/>
      <c r="M789" s="99"/>
      <c r="N789" s="99"/>
      <c r="O789" s="99"/>
      <c r="P789" s="99"/>
      <c r="Q789" s="99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spans="2:31" ht="18.75" customHeight="1">
      <c r="B790" s="14"/>
      <c r="C790" s="98"/>
      <c r="D790" s="98"/>
      <c r="E790" s="14"/>
      <c r="F790" s="99"/>
      <c r="G790" s="99"/>
      <c r="H790" s="99"/>
      <c r="I790" s="99"/>
      <c r="J790" s="99"/>
      <c r="K790" s="99"/>
      <c r="L790" s="99"/>
      <c r="M790" s="99"/>
      <c r="N790" s="99"/>
      <c r="O790" s="99"/>
      <c r="P790" s="99"/>
      <c r="Q790" s="99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spans="2:31" ht="18.75" customHeight="1">
      <c r="B791" s="14"/>
      <c r="C791" s="98"/>
      <c r="D791" s="98"/>
      <c r="E791" s="14"/>
      <c r="F791" s="99"/>
      <c r="G791" s="99"/>
      <c r="H791" s="99"/>
      <c r="I791" s="99"/>
      <c r="J791" s="99"/>
      <c r="K791" s="99"/>
      <c r="L791" s="99"/>
      <c r="M791" s="99"/>
      <c r="N791" s="99"/>
      <c r="O791" s="99"/>
      <c r="P791" s="99"/>
      <c r="Q791" s="99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spans="2:31" ht="18.75" customHeight="1">
      <c r="B792" s="14"/>
      <c r="C792" s="98"/>
      <c r="D792" s="98"/>
      <c r="E792" s="14"/>
      <c r="F792" s="99"/>
      <c r="G792" s="99"/>
      <c r="H792" s="99"/>
      <c r="I792" s="99"/>
      <c r="J792" s="99"/>
      <c r="K792" s="99"/>
      <c r="L792" s="99"/>
      <c r="M792" s="99"/>
      <c r="N792" s="99"/>
      <c r="O792" s="99"/>
      <c r="P792" s="99"/>
      <c r="Q792" s="99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</row>
    <row r="793" spans="2:31" ht="18.75" customHeight="1">
      <c r="B793" s="14"/>
      <c r="C793" s="98"/>
      <c r="D793" s="98"/>
      <c r="E793" s="14"/>
      <c r="F793" s="99"/>
      <c r="G793" s="99"/>
      <c r="H793" s="99"/>
      <c r="I793" s="99"/>
      <c r="J793" s="99"/>
      <c r="K793" s="99"/>
      <c r="L793" s="99"/>
      <c r="M793" s="99"/>
      <c r="N793" s="99"/>
      <c r="O793" s="99"/>
      <c r="P793" s="99"/>
      <c r="Q793" s="99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spans="2:31" ht="18.75" customHeight="1">
      <c r="B794" s="14"/>
      <c r="C794" s="98"/>
      <c r="D794" s="98"/>
      <c r="E794" s="14"/>
      <c r="F794" s="99"/>
      <c r="G794" s="99"/>
      <c r="H794" s="99"/>
      <c r="I794" s="99"/>
      <c r="J794" s="99"/>
      <c r="K794" s="99"/>
      <c r="L794" s="99"/>
      <c r="M794" s="99"/>
      <c r="N794" s="99"/>
      <c r="O794" s="99"/>
      <c r="P794" s="99"/>
      <c r="Q794" s="99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</row>
    <row r="795" spans="2:31" ht="18.75" customHeight="1">
      <c r="B795" s="14"/>
      <c r="C795" s="98"/>
      <c r="D795" s="98"/>
      <c r="E795" s="14"/>
      <c r="F795" s="99"/>
      <c r="G795" s="99"/>
      <c r="H795" s="99"/>
      <c r="I795" s="99"/>
      <c r="J795" s="99"/>
      <c r="K795" s="99"/>
      <c r="L795" s="99"/>
      <c r="M795" s="99"/>
      <c r="N795" s="99"/>
      <c r="O795" s="99"/>
      <c r="P795" s="99"/>
      <c r="Q795" s="99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</row>
    <row r="796" spans="2:31" ht="18.75" customHeight="1">
      <c r="B796" s="14"/>
      <c r="C796" s="98"/>
      <c r="D796" s="98"/>
      <c r="E796" s="14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spans="2:31" ht="18.75" customHeight="1">
      <c r="B797" s="14"/>
      <c r="C797" s="98"/>
      <c r="D797" s="98"/>
      <c r="E797" s="14"/>
      <c r="F797" s="99"/>
      <c r="G797" s="99"/>
      <c r="H797" s="99"/>
      <c r="I797" s="99"/>
      <c r="J797" s="99"/>
      <c r="K797" s="99"/>
      <c r="L797" s="99"/>
      <c r="M797" s="99"/>
      <c r="N797" s="99"/>
      <c r="O797" s="99"/>
      <c r="P797" s="99"/>
      <c r="Q797" s="99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spans="2:31" ht="18.75" customHeight="1">
      <c r="B798" s="14"/>
      <c r="C798" s="98"/>
      <c r="D798" s="98"/>
      <c r="E798" s="14"/>
      <c r="F798" s="99"/>
      <c r="G798" s="99"/>
      <c r="H798" s="99"/>
      <c r="I798" s="99"/>
      <c r="J798" s="99"/>
      <c r="K798" s="99"/>
      <c r="L798" s="99"/>
      <c r="M798" s="99"/>
      <c r="N798" s="99"/>
      <c r="O798" s="99"/>
      <c r="P798" s="99"/>
      <c r="Q798" s="99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spans="2:31" ht="18.75" customHeight="1">
      <c r="B799" s="14"/>
      <c r="C799" s="98"/>
      <c r="D799" s="98"/>
      <c r="E799" s="14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spans="2:31" ht="18.75" customHeight="1">
      <c r="B800" s="14"/>
      <c r="C800" s="98"/>
      <c r="D800" s="98"/>
      <c r="E800" s="14"/>
      <c r="F800" s="99"/>
      <c r="G800" s="99"/>
      <c r="H800" s="99"/>
      <c r="I800" s="99"/>
      <c r="J800" s="99"/>
      <c r="K800" s="99"/>
      <c r="L800" s="99"/>
      <c r="M800" s="99"/>
      <c r="N800" s="99"/>
      <c r="O800" s="99"/>
      <c r="P800" s="99"/>
      <c r="Q800" s="99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</row>
    <row r="801" spans="2:31" ht="18.75" customHeight="1">
      <c r="B801" s="14"/>
      <c r="C801" s="98"/>
      <c r="D801" s="98"/>
      <c r="E801" s="14"/>
      <c r="F801" s="99"/>
      <c r="G801" s="99"/>
      <c r="H801" s="99"/>
      <c r="I801" s="99"/>
      <c r="J801" s="99"/>
      <c r="K801" s="99"/>
      <c r="L801" s="99"/>
      <c r="M801" s="99"/>
      <c r="N801" s="99"/>
      <c r="O801" s="99"/>
      <c r="P801" s="99"/>
      <c r="Q801" s="99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</row>
    <row r="802" spans="2:31" ht="18.75" customHeight="1">
      <c r="B802" s="14"/>
      <c r="C802" s="98"/>
      <c r="D802" s="98"/>
      <c r="E802" s="14"/>
      <c r="F802" s="99"/>
      <c r="G802" s="99"/>
      <c r="H802" s="99"/>
      <c r="I802" s="99"/>
      <c r="J802" s="99"/>
      <c r="K802" s="99"/>
      <c r="L802" s="99"/>
      <c r="M802" s="99"/>
      <c r="N802" s="99"/>
      <c r="O802" s="99"/>
      <c r="P802" s="99"/>
      <c r="Q802" s="99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</row>
    <row r="803" spans="2:31" ht="18.75" customHeight="1">
      <c r="B803" s="14"/>
      <c r="C803" s="98"/>
      <c r="D803" s="98"/>
      <c r="E803" s="14"/>
      <c r="F803" s="99"/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</row>
    <row r="804" spans="2:31" ht="18.75" customHeight="1">
      <c r="B804" s="14"/>
      <c r="C804" s="98"/>
      <c r="D804" s="98"/>
      <c r="E804" s="14"/>
      <c r="F804" s="99"/>
      <c r="G804" s="99"/>
      <c r="H804" s="99"/>
      <c r="I804" s="99"/>
      <c r="J804" s="99"/>
      <c r="K804" s="99"/>
      <c r="L804" s="99"/>
      <c r="M804" s="99"/>
      <c r="N804" s="99"/>
      <c r="O804" s="99"/>
      <c r="P804" s="99"/>
      <c r="Q804" s="99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</row>
    <row r="805" spans="2:31" ht="18.75" customHeight="1">
      <c r="B805" s="14"/>
      <c r="C805" s="98"/>
      <c r="D805" s="98"/>
      <c r="E805" s="14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</row>
    <row r="806" spans="2:31" ht="18.75" customHeight="1">
      <c r="B806" s="14"/>
      <c r="C806" s="98"/>
      <c r="D806" s="98"/>
      <c r="E806" s="14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</row>
    <row r="807" spans="2:31" ht="18.75" customHeight="1">
      <c r="B807" s="14"/>
      <c r="C807" s="98"/>
      <c r="D807" s="98"/>
      <c r="E807" s="14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</row>
    <row r="808" spans="2:31" ht="18.75" customHeight="1">
      <c r="B808" s="14"/>
      <c r="C808" s="98"/>
      <c r="D808" s="98"/>
      <c r="E808" s="14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spans="2:31" ht="18.75" customHeight="1">
      <c r="B809" s="14"/>
      <c r="C809" s="98"/>
      <c r="D809" s="98"/>
      <c r="E809" s="14"/>
      <c r="F809" s="99"/>
      <c r="G809" s="99"/>
      <c r="H809" s="99"/>
      <c r="I809" s="99"/>
      <c r="J809" s="99"/>
      <c r="K809" s="99"/>
      <c r="L809" s="99"/>
      <c r="M809" s="99"/>
      <c r="N809" s="99"/>
      <c r="O809" s="99"/>
      <c r="P809" s="99"/>
      <c r="Q809" s="99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spans="2:31" ht="18.75" customHeight="1">
      <c r="B810" s="14"/>
      <c r="C810" s="98"/>
      <c r="D810" s="98"/>
      <c r="E810" s="14"/>
      <c r="F810" s="99"/>
      <c r="G810" s="99"/>
      <c r="H810" s="99"/>
      <c r="I810" s="99"/>
      <c r="J810" s="99"/>
      <c r="K810" s="99"/>
      <c r="L810" s="99"/>
      <c r="M810" s="99"/>
      <c r="N810" s="99"/>
      <c r="O810" s="99"/>
      <c r="P810" s="99"/>
      <c r="Q810" s="99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</row>
    <row r="811" spans="2:31" ht="18.75" customHeight="1">
      <c r="B811" s="14"/>
      <c r="C811" s="98"/>
      <c r="D811" s="98"/>
      <c r="E811" s="14"/>
      <c r="F811" s="99"/>
      <c r="G811" s="99"/>
      <c r="H811" s="99"/>
      <c r="I811" s="99"/>
      <c r="J811" s="99"/>
      <c r="K811" s="99"/>
      <c r="L811" s="99"/>
      <c r="M811" s="99"/>
      <c r="N811" s="99"/>
      <c r="O811" s="99"/>
      <c r="P811" s="99"/>
      <c r="Q811" s="99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</row>
    <row r="812" spans="2:31" ht="18.75" customHeight="1">
      <c r="B812" s="14"/>
      <c r="C812" s="98"/>
      <c r="D812" s="98"/>
      <c r="E812" s="14"/>
      <c r="F812" s="99"/>
      <c r="G812" s="99"/>
      <c r="H812" s="99"/>
      <c r="I812" s="99"/>
      <c r="J812" s="99"/>
      <c r="K812" s="99"/>
      <c r="L812" s="99"/>
      <c r="M812" s="99"/>
      <c r="N812" s="99"/>
      <c r="O812" s="99"/>
      <c r="P812" s="99"/>
      <c r="Q812" s="99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</row>
    <row r="813" spans="2:31" ht="18.75" customHeight="1">
      <c r="B813" s="14"/>
      <c r="C813" s="98"/>
      <c r="D813" s="98"/>
      <c r="E813" s="14"/>
      <c r="F813" s="99"/>
      <c r="G813" s="99"/>
      <c r="H813" s="99"/>
      <c r="I813" s="99"/>
      <c r="J813" s="99"/>
      <c r="K813" s="99"/>
      <c r="L813" s="99"/>
      <c r="M813" s="99"/>
      <c r="N813" s="99"/>
      <c r="O813" s="99"/>
      <c r="P813" s="99"/>
      <c r="Q813" s="99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</row>
    <row r="814" spans="2:31" ht="18.75" customHeight="1">
      <c r="B814" s="14"/>
      <c r="C814" s="98"/>
      <c r="D814" s="98"/>
      <c r="E814" s="14"/>
      <c r="F814" s="99"/>
      <c r="G814" s="99"/>
      <c r="H814" s="99"/>
      <c r="I814" s="99"/>
      <c r="J814" s="99"/>
      <c r="K814" s="99"/>
      <c r="L814" s="99"/>
      <c r="M814" s="99"/>
      <c r="N814" s="99"/>
      <c r="O814" s="99"/>
      <c r="P814" s="99"/>
      <c r="Q814" s="99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</row>
    <row r="815" spans="2:31" ht="18.75" customHeight="1">
      <c r="B815" s="14"/>
      <c r="C815" s="98"/>
      <c r="D815" s="98"/>
      <c r="E815" s="14"/>
      <c r="F815" s="99"/>
      <c r="G815" s="99"/>
      <c r="H815" s="99"/>
      <c r="I815" s="99"/>
      <c r="J815" s="99"/>
      <c r="K815" s="99"/>
      <c r="L815" s="99"/>
      <c r="M815" s="99"/>
      <c r="N815" s="99"/>
      <c r="O815" s="99"/>
      <c r="P815" s="99"/>
      <c r="Q815" s="99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</row>
    <row r="816" spans="2:31" ht="18.75" customHeight="1">
      <c r="B816" s="14"/>
      <c r="C816" s="98"/>
      <c r="D816" s="98"/>
      <c r="E816" s="14"/>
      <c r="F816" s="99"/>
      <c r="G816" s="99"/>
      <c r="H816" s="99"/>
      <c r="I816" s="99"/>
      <c r="J816" s="99"/>
      <c r="K816" s="99"/>
      <c r="L816" s="99"/>
      <c r="M816" s="99"/>
      <c r="N816" s="99"/>
      <c r="O816" s="99"/>
      <c r="P816" s="99"/>
      <c r="Q816" s="99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</row>
    <row r="817" spans="2:31" ht="18.75" customHeight="1">
      <c r="B817" s="14"/>
      <c r="C817" s="98"/>
      <c r="D817" s="98"/>
      <c r="E817" s="14"/>
      <c r="F817" s="99"/>
      <c r="G817" s="99"/>
      <c r="H817" s="99"/>
      <c r="I817" s="99"/>
      <c r="J817" s="99"/>
      <c r="K817" s="99"/>
      <c r="L817" s="99"/>
      <c r="M817" s="99"/>
      <c r="N817" s="99"/>
      <c r="O817" s="99"/>
      <c r="P817" s="99"/>
      <c r="Q817" s="99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spans="2:31" ht="18.75" customHeight="1">
      <c r="B818" s="14"/>
      <c r="C818" s="98"/>
      <c r="D818" s="98"/>
      <c r="E818" s="14"/>
      <c r="F818" s="99"/>
      <c r="G818" s="99"/>
      <c r="H818" s="99"/>
      <c r="I818" s="99"/>
      <c r="J818" s="99"/>
      <c r="K818" s="99"/>
      <c r="L818" s="99"/>
      <c r="M818" s="99"/>
      <c r="N818" s="99"/>
      <c r="O818" s="99"/>
      <c r="P818" s="99"/>
      <c r="Q818" s="99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</row>
    <row r="819" spans="2:31" ht="18.75" customHeight="1">
      <c r="B819" s="14"/>
      <c r="C819" s="98"/>
      <c r="D819" s="98"/>
      <c r="E819" s="14"/>
      <c r="F819" s="99"/>
      <c r="G819" s="99"/>
      <c r="H819" s="99"/>
      <c r="I819" s="99"/>
      <c r="J819" s="99"/>
      <c r="K819" s="99"/>
      <c r="L819" s="99"/>
      <c r="M819" s="99"/>
      <c r="N819" s="99"/>
      <c r="O819" s="99"/>
      <c r="P819" s="99"/>
      <c r="Q819" s="99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</row>
    <row r="820" spans="2:31" ht="18.75" customHeight="1">
      <c r="B820" s="14"/>
      <c r="C820" s="98"/>
      <c r="D820" s="98"/>
      <c r="E820" s="14"/>
      <c r="F820" s="99"/>
      <c r="G820" s="99"/>
      <c r="H820" s="99"/>
      <c r="I820" s="99"/>
      <c r="J820" s="99"/>
      <c r="K820" s="99"/>
      <c r="L820" s="99"/>
      <c r="M820" s="99"/>
      <c r="N820" s="99"/>
      <c r="O820" s="99"/>
      <c r="P820" s="99"/>
      <c r="Q820" s="99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spans="2:31" ht="18.75" customHeight="1">
      <c r="B821" s="14"/>
      <c r="C821" s="98"/>
      <c r="D821" s="98"/>
      <c r="E821" s="14"/>
      <c r="F821" s="99"/>
      <c r="G821" s="99"/>
      <c r="H821" s="99"/>
      <c r="I821" s="99"/>
      <c r="J821" s="99"/>
      <c r="K821" s="99"/>
      <c r="L821" s="99"/>
      <c r="M821" s="99"/>
      <c r="N821" s="99"/>
      <c r="O821" s="99"/>
      <c r="P821" s="99"/>
      <c r="Q821" s="99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</row>
    <row r="822" spans="2:31" ht="18.75" customHeight="1">
      <c r="B822" s="14"/>
      <c r="C822" s="98"/>
      <c r="D822" s="98"/>
      <c r="E822" s="14"/>
      <c r="F822" s="99"/>
      <c r="G822" s="99"/>
      <c r="H822" s="99"/>
      <c r="I822" s="99"/>
      <c r="J822" s="99"/>
      <c r="K822" s="99"/>
      <c r="L822" s="99"/>
      <c r="M822" s="99"/>
      <c r="N822" s="99"/>
      <c r="O822" s="99"/>
      <c r="P822" s="99"/>
      <c r="Q822" s="99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</row>
    <row r="823" spans="2:31" ht="18.75" customHeight="1">
      <c r="B823" s="14"/>
      <c r="C823" s="98"/>
      <c r="D823" s="98"/>
      <c r="E823" s="14"/>
      <c r="F823" s="99"/>
      <c r="G823" s="99"/>
      <c r="H823" s="99"/>
      <c r="I823" s="99"/>
      <c r="J823" s="99"/>
      <c r="K823" s="99"/>
      <c r="L823" s="99"/>
      <c r="M823" s="99"/>
      <c r="N823" s="99"/>
      <c r="O823" s="99"/>
      <c r="P823" s="99"/>
      <c r="Q823" s="99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</row>
    <row r="824" spans="2:31" ht="18.75" customHeight="1">
      <c r="B824" s="14"/>
      <c r="C824" s="98"/>
      <c r="D824" s="98"/>
      <c r="E824" s="14"/>
      <c r="F824" s="99"/>
      <c r="G824" s="99"/>
      <c r="H824" s="99"/>
      <c r="I824" s="99"/>
      <c r="J824" s="99"/>
      <c r="K824" s="99"/>
      <c r="L824" s="99"/>
      <c r="M824" s="99"/>
      <c r="N824" s="99"/>
      <c r="O824" s="99"/>
      <c r="P824" s="99"/>
      <c r="Q824" s="99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spans="2:31" ht="18.75" customHeight="1">
      <c r="B825" s="14"/>
      <c r="C825" s="98"/>
      <c r="D825" s="98"/>
      <c r="E825" s="14"/>
      <c r="F825" s="99"/>
      <c r="G825" s="99"/>
      <c r="H825" s="99"/>
      <c r="I825" s="99"/>
      <c r="J825" s="99"/>
      <c r="K825" s="99"/>
      <c r="L825" s="99"/>
      <c r="M825" s="99"/>
      <c r="N825" s="99"/>
      <c r="O825" s="99"/>
      <c r="P825" s="99"/>
      <c r="Q825" s="99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</row>
    <row r="826" spans="2:31" ht="18.75" customHeight="1">
      <c r="B826" s="14"/>
      <c r="C826" s="98"/>
      <c r="D826" s="98"/>
      <c r="E826" s="14"/>
      <c r="F826" s="99"/>
      <c r="G826" s="99"/>
      <c r="H826" s="99"/>
      <c r="I826" s="99"/>
      <c r="J826" s="99"/>
      <c r="K826" s="99"/>
      <c r="L826" s="99"/>
      <c r="M826" s="99"/>
      <c r="N826" s="99"/>
      <c r="O826" s="99"/>
      <c r="P826" s="99"/>
      <c r="Q826" s="99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spans="2:31" ht="18.75" customHeight="1">
      <c r="B827" s="14"/>
      <c r="C827" s="98"/>
      <c r="D827" s="98"/>
      <c r="E827" s="14"/>
      <c r="F827" s="99"/>
      <c r="G827" s="99"/>
      <c r="H827" s="99"/>
      <c r="I827" s="99"/>
      <c r="J827" s="99"/>
      <c r="K827" s="99"/>
      <c r="L827" s="99"/>
      <c r="M827" s="99"/>
      <c r="N827" s="99"/>
      <c r="O827" s="99"/>
      <c r="P827" s="99"/>
      <c r="Q827" s="99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</row>
    <row r="828" spans="2:31" ht="18.75" customHeight="1">
      <c r="B828" s="14"/>
      <c r="C828" s="98"/>
      <c r="D828" s="98"/>
      <c r="E828" s="14"/>
      <c r="F828" s="99"/>
      <c r="G828" s="99"/>
      <c r="H828" s="99"/>
      <c r="I828" s="99"/>
      <c r="J828" s="99"/>
      <c r="K828" s="99"/>
      <c r="L828" s="99"/>
      <c r="M828" s="99"/>
      <c r="N828" s="99"/>
      <c r="O828" s="99"/>
      <c r="P828" s="99"/>
      <c r="Q828" s="99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</row>
    <row r="829" spans="2:31" ht="18.75" customHeight="1">
      <c r="B829" s="14"/>
      <c r="C829" s="98"/>
      <c r="D829" s="98"/>
      <c r="E829" s="14"/>
      <c r="F829" s="99"/>
      <c r="G829" s="99"/>
      <c r="H829" s="99"/>
      <c r="I829" s="99"/>
      <c r="J829" s="99"/>
      <c r="K829" s="99"/>
      <c r="L829" s="99"/>
      <c r="M829" s="99"/>
      <c r="N829" s="99"/>
      <c r="O829" s="99"/>
      <c r="P829" s="99"/>
      <c r="Q829" s="99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</row>
    <row r="830" spans="2:31" ht="18.75" customHeight="1">
      <c r="B830" s="14"/>
      <c r="C830" s="98"/>
      <c r="D830" s="98"/>
      <c r="E830" s="14"/>
      <c r="F830" s="99"/>
      <c r="G830" s="99"/>
      <c r="H830" s="99"/>
      <c r="I830" s="99"/>
      <c r="J830" s="99"/>
      <c r="K830" s="99"/>
      <c r="L830" s="99"/>
      <c r="M830" s="99"/>
      <c r="N830" s="99"/>
      <c r="O830" s="99"/>
      <c r="P830" s="99"/>
      <c r="Q830" s="99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spans="2:31" ht="18.75" customHeight="1">
      <c r="B831" s="14"/>
      <c r="C831" s="98"/>
      <c r="D831" s="98"/>
      <c r="E831" s="14"/>
      <c r="F831" s="99"/>
      <c r="G831" s="99"/>
      <c r="H831" s="99"/>
      <c r="I831" s="99"/>
      <c r="J831" s="99"/>
      <c r="K831" s="99"/>
      <c r="L831" s="99"/>
      <c r="M831" s="99"/>
      <c r="N831" s="99"/>
      <c r="O831" s="99"/>
      <c r="P831" s="99"/>
      <c r="Q831" s="99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spans="2:31" ht="18.75" customHeight="1">
      <c r="B832" s="14"/>
      <c r="C832" s="98"/>
      <c r="D832" s="98"/>
      <c r="E832" s="14"/>
      <c r="F832" s="99"/>
      <c r="G832" s="99"/>
      <c r="H832" s="99"/>
      <c r="I832" s="99"/>
      <c r="J832" s="99"/>
      <c r="K832" s="99"/>
      <c r="L832" s="99"/>
      <c r="M832" s="99"/>
      <c r="N832" s="99"/>
      <c r="O832" s="99"/>
      <c r="P832" s="99"/>
      <c r="Q832" s="99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</row>
    <row r="833" spans="2:31" ht="18.75" customHeight="1">
      <c r="B833" s="14"/>
      <c r="C833" s="98"/>
      <c r="D833" s="98"/>
      <c r="E833" s="14"/>
      <c r="F833" s="99"/>
      <c r="G833" s="99"/>
      <c r="H833" s="99"/>
      <c r="I833" s="99"/>
      <c r="J833" s="99"/>
      <c r="K833" s="99"/>
      <c r="L833" s="99"/>
      <c r="M833" s="99"/>
      <c r="N833" s="99"/>
      <c r="O833" s="99"/>
      <c r="P833" s="99"/>
      <c r="Q833" s="99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</row>
    <row r="834" spans="2:31" ht="18.75" customHeight="1">
      <c r="B834" s="14"/>
      <c r="C834" s="98"/>
      <c r="D834" s="98"/>
      <c r="E834" s="14"/>
      <c r="F834" s="99"/>
      <c r="G834" s="99"/>
      <c r="H834" s="99"/>
      <c r="I834" s="99"/>
      <c r="J834" s="99"/>
      <c r="K834" s="99"/>
      <c r="L834" s="99"/>
      <c r="M834" s="99"/>
      <c r="N834" s="99"/>
      <c r="O834" s="99"/>
      <c r="P834" s="99"/>
      <c r="Q834" s="99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spans="2:31" ht="18.75" customHeight="1">
      <c r="B835" s="14"/>
      <c r="C835" s="98"/>
      <c r="D835" s="98"/>
      <c r="E835" s="14"/>
      <c r="F835" s="99"/>
      <c r="G835" s="99"/>
      <c r="H835" s="99"/>
      <c r="I835" s="99"/>
      <c r="J835" s="99"/>
      <c r="K835" s="99"/>
      <c r="L835" s="99"/>
      <c r="M835" s="99"/>
      <c r="N835" s="99"/>
      <c r="O835" s="99"/>
      <c r="P835" s="99"/>
      <c r="Q835" s="99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</row>
    <row r="836" spans="2:31" ht="18.75" customHeight="1">
      <c r="B836" s="14"/>
      <c r="C836" s="98"/>
      <c r="D836" s="98"/>
      <c r="E836" s="14"/>
      <c r="F836" s="99"/>
      <c r="G836" s="99"/>
      <c r="H836" s="99"/>
      <c r="I836" s="99"/>
      <c r="J836" s="99"/>
      <c r="K836" s="99"/>
      <c r="L836" s="99"/>
      <c r="M836" s="99"/>
      <c r="N836" s="99"/>
      <c r="O836" s="99"/>
      <c r="P836" s="99"/>
      <c r="Q836" s="99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spans="2:31" ht="18.75" customHeight="1">
      <c r="B837" s="14"/>
      <c r="C837" s="98"/>
      <c r="D837" s="98"/>
      <c r="E837" s="14"/>
      <c r="F837" s="99"/>
      <c r="G837" s="99"/>
      <c r="H837" s="99"/>
      <c r="I837" s="99"/>
      <c r="J837" s="99"/>
      <c r="K837" s="99"/>
      <c r="L837" s="99"/>
      <c r="M837" s="99"/>
      <c r="N837" s="99"/>
      <c r="O837" s="99"/>
      <c r="P837" s="99"/>
      <c r="Q837" s="99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spans="2:31" ht="18.75" customHeight="1">
      <c r="B838" s="14"/>
      <c r="C838" s="98"/>
      <c r="D838" s="98"/>
      <c r="E838" s="14"/>
      <c r="F838" s="99"/>
      <c r="G838" s="99"/>
      <c r="H838" s="99"/>
      <c r="I838" s="99"/>
      <c r="J838" s="99"/>
      <c r="K838" s="99"/>
      <c r="L838" s="99"/>
      <c r="M838" s="99"/>
      <c r="N838" s="99"/>
      <c r="O838" s="99"/>
      <c r="P838" s="99"/>
      <c r="Q838" s="99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</row>
    <row r="839" spans="2:31" ht="18.75" customHeight="1">
      <c r="B839" s="14"/>
      <c r="C839" s="98"/>
      <c r="D839" s="98"/>
      <c r="E839" s="14"/>
      <c r="F839" s="99"/>
      <c r="G839" s="99"/>
      <c r="H839" s="99"/>
      <c r="I839" s="99"/>
      <c r="J839" s="99"/>
      <c r="K839" s="99"/>
      <c r="L839" s="99"/>
      <c r="M839" s="99"/>
      <c r="N839" s="99"/>
      <c r="O839" s="99"/>
      <c r="P839" s="99"/>
      <c r="Q839" s="99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spans="2:31" ht="18.75" customHeight="1">
      <c r="B840" s="14"/>
      <c r="C840" s="98"/>
      <c r="D840" s="98"/>
      <c r="E840" s="14"/>
      <c r="F840" s="99"/>
      <c r="G840" s="99"/>
      <c r="H840" s="99"/>
      <c r="I840" s="99"/>
      <c r="J840" s="99"/>
      <c r="K840" s="99"/>
      <c r="L840" s="99"/>
      <c r="M840" s="99"/>
      <c r="N840" s="99"/>
      <c r="O840" s="99"/>
      <c r="P840" s="99"/>
      <c r="Q840" s="99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spans="2:31" ht="18.75" customHeight="1">
      <c r="B841" s="14"/>
      <c r="C841" s="98"/>
      <c r="D841" s="98"/>
      <c r="E841" s="14"/>
      <c r="F841" s="99"/>
      <c r="G841" s="99"/>
      <c r="H841" s="99"/>
      <c r="I841" s="99"/>
      <c r="J841" s="99"/>
      <c r="K841" s="99"/>
      <c r="L841" s="99"/>
      <c r="M841" s="99"/>
      <c r="N841" s="99"/>
      <c r="O841" s="99"/>
      <c r="P841" s="99"/>
      <c r="Q841" s="99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</row>
    <row r="842" spans="2:31" ht="18.75" customHeight="1">
      <c r="B842" s="14"/>
      <c r="C842" s="98"/>
      <c r="D842" s="98"/>
      <c r="E842" s="14"/>
      <c r="F842" s="99"/>
      <c r="G842" s="99"/>
      <c r="H842" s="99"/>
      <c r="I842" s="99"/>
      <c r="J842" s="99"/>
      <c r="K842" s="99"/>
      <c r="L842" s="99"/>
      <c r="M842" s="99"/>
      <c r="N842" s="99"/>
      <c r="O842" s="99"/>
      <c r="P842" s="99"/>
      <c r="Q842" s="99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</row>
    <row r="843" spans="2:31" ht="18.75" customHeight="1">
      <c r="B843" s="14"/>
      <c r="C843" s="98"/>
      <c r="D843" s="98"/>
      <c r="E843" s="14"/>
      <c r="F843" s="99"/>
      <c r="G843" s="99"/>
      <c r="H843" s="99"/>
      <c r="I843" s="99"/>
      <c r="J843" s="99"/>
      <c r="K843" s="99"/>
      <c r="L843" s="99"/>
      <c r="M843" s="99"/>
      <c r="N843" s="99"/>
      <c r="O843" s="99"/>
      <c r="P843" s="99"/>
      <c r="Q843" s="99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spans="2:31" ht="18.75" customHeight="1">
      <c r="B844" s="14"/>
      <c r="C844" s="98"/>
      <c r="D844" s="98"/>
      <c r="E844" s="14"/>
      <c r="F844" s="99"/>
      <c r="G844" s="99"/>
      <c r="H844" s="99"/>
      <c r="I844" s="99"/>
      <c r="J844" s="99"/>
      <c r="K844" s="99"/>
      <c r="L844" s="99"/>
      <c r="M844" s="99"/>
      <c r="N844" s="99"/>
      <c r="O844" s="99"/>
      <c r="P844" s="99"/>
      <c r="Q844" s="99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</row>
    <row r="845" spans="2:31" ht="18.75" customHeight="1">
      <c r="B845" s="14"/>
      <c r="C845" s="98"/>
      <c r="D845" s="98"/>
      <c r="E845" s="14"/>
      <c r="F845" s="99"/>
      <c r="G845" s="99"/>
      <c r="H845" s="99"/>
      <c r="I845" s="99"/>
      <c r="J845" s="99"/>
      <c r="K845" s="99"/>
      <c r="L845" s="99"/>
      <c r="M845" s="99"/>
      <c r="N845" s="99"/>
      <c r="O845" s="99"/>
      <c r="P845" s="99"/>
      <c r="Q845" s="99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</row>
    <row r="846" spans="2:31" ht="18.75" customHeight="1">
      <c r="B846" s="14"/>
      <c r="C846" s="98"/>
      <c r="D846" s="98"/>
      <c r="E846" s="14"/>
      <c r="F846" s="99"/>
      <c r="G846" s="99"/>
      <c r="H846" s="99"/>
      <c r="I846" s="99"/>
      <c r="J846" s="99"/>
      <c r="K846" s="99"/>
      <c r="L846" s="99"/>
      <c r="M846" s="99"/>
      <c r="N846" s="99"/>
      <c r="O846" s="99"/>
      <c r="P846" s="99"/>
      <c r="Q846" s="99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spans="2:31" ht="18.75" customHeight="1">
      <c r="B847" s="14"/>
      <c r="C847" s="98"/>
      <c r="D847" s="98"/>
      <c r="E847" s="14"/>
      <c r="F847" s="99"/>
      <c r="G847" s="99"/>
      <c r="H847" s="99"/>
      <c r="I847" s="99"/>
      <c r="J847" s="99"/>
      <c r="K847" s="99"/>
      <c r="L847" s="99"/>
      <c r="M847" s="99"/>
      <c r="N847" s="99"/>
      <c r="O847" s="99"/>
      <c r="P847" s="99"/>
      <c r="Q847" s="99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</row>
    <row r="848" spans="2:31" ht="18.75" customHeight="1">
      <c r="B848" s="14"/>
      <c r="C848" s="98"/>
      <c r="D848" s="98"/>
      <c r="E848" s="14"/>
      <c r="F848" s="99"/>
      <c r="G848" s="99"/>
      <c r="H848" s="99"/>
      <c r="I848" s="99"/>
      <c r="J848" s="99"/>
      <c r="K848" s="99"/>
      <c r="L848" s="99"/>
      <c r="M848" s="99"/>
      <c r="N848" s="99"/>
      <c r="O848" s="99"/>
      <c r="P848" s="99"/>
      <c r="Q848" s="99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spans="2:31" ht="18.75" customHeight="1">
      <c r="B849" s="14"/>
      <c r="C849" s="98"/>
      <c r="D849" s="98"/>
      <c r="E849" s="14"/>
      <c r="F849" s="99"/>
      <c r="G849" s="99"/>
      <c r="H849" s="99"/>
      <c r="I849" s="99"/>
      <c r="J849" s="99"/>
      <c r="K849" s="99"/>
      <c r="L849" s="99"/>
      <c r="M849" s="99"/>
      <c r="N849" s="99"/>
      <c r="O849" s="99"/>
      <c r="P849" s="99"/>
      <c r="Q849" s="99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</row>
    <row r="850" spans="2:31" ht="18.75" customHeight="1">
      <c r="B850" s="14"/>
      <c r="C850" s="98"/>
      <c r="D850" s="98"/>
      <c r="E850" s="14"/>
      <c r="F850" s="99"/>
      <c r="G850" s="99"/>
      <c r="H850" s="99"/>
      <c r="I850" s="99"/>
      <c r="J850" s="99"/>
      <c r="K850" s="99"/>
      <c r="L850" s="99"/>
      <c r="M850" s="99"/>
      <c r="N850" s="99"/>
      <c r="O850" s="99"/>
      <c r="P850" s="99"/>
      <c r="Q850" s="99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</row>
    <row r="851" spans="2:31" ht="18.75" customHeight="1">
      <c r="B851" s="14"/>
      <c r="C851" s="98"/>
      <c r="D851" s="98"/>
      <c r="E851" s="14"/>
      <c r="F851" s="99"/>
      <c r="G851" s="99"/>
      <c r="H851" s="99"/>
      <c r="I851" s="99"/>
      <c r="J851" s="99"/>
      <c r="K851" s="99"/>
      <c r="L851" s="99"/>
      <c r="M851" s="99"/>
      <c r="N851" s="99"/>
      <c r="O851" s="99"/>
      <c r="P851" s="99"/>
      <c r="Q851" s="99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spans="2:31" ht="18.75" customHeight="1">
      <c r="B852" s="14"/>
      <c r="C852" s="98"/>
      <c r="D852" s="98"/>
      <c r="E852" s="14"/>
      <c r="F852" s="99"/>
      <c r="G852" s="99"/>
      <c r="H852" s="99"/>
      <c r="I852" s="99"/>
      <c r="J852" s="99"/>
      <c r="K852" s="99"/>
      <c r="L852" s="99"/>
      <c r="M852" s="99"/>
      <c r="N852" s="99"/>
      <c r="O852" s="99"/>
      <c r="P852" s="99"/>
      <c r="Q852" s="99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</row>
    <row r="853" spans="2:31" ht="18.75" customHeight="1">
      <c r="B853" s="14"/>
      <c r="C853" s="98"/>
      <c r="D853" s="98"/>
      <c r="E853" s="14"/>
      <c r="F853" s="99"/>
      <c r="G853" s="99"/>
      <c r="H853" s="99"/>
      <c r="I853" s="99"/>
      <c r="J853" s="99"/>
      <c r="K853" s="99"/>
      <c r="L853" s="99"/>
      <c r="M853" s="99"/>
      <c r="N853" s="99"/>
      <c r="O853" s="99"/>
      <c r="P853" s="99"/>
      <c r="Q853" s="99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spans="2:31" ht="18.75" customHeight="1">
      <c r="B854" s="14"/>
      <c r="C854" s="98"/>
      <c r="D854" s="98"/>
      <c r="E854" s="14"/>
      <c r="F854" s="99"/>
      <c r="G854" s="99"/>
      <c r="H854" s="99"/>
      <c r="I854" s="99"/>
      <c r="J854" s="99"/>
      <c r="K854" s="99"/>
      <c r="L854" s="99"/>
      <c r="M854" s="99"/>
      <c r="N854" s="99"/>
      <c r="O854" s="99"/>
      <c r="P854" s="99"/>
      <c r="Q854" s="99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spans="2:31" ht="18.75" customHeight="1">
      <c r="B855" s="14"/>
      <c r="C855" s="98"/>
      <c r="D855" s="98"/>
      <c r="E855" s="14"/>
      <c r="F855" s="99"/>
      <c r="G855" s="99"/>
      <c r="H855" s="99"/>
      <c r="I855" s="99"/>
      <c r="J855" s="99"/>
      <c r="K855" s="99"/>
      <c r="L855" s="99"/>
      <c r="M855" s="99"/>
      <c r="N855" s="99"/>
      <c r="O855" s="99"/>
      <c r="P855" s="99"/>
      <c r="Q855" s="99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</row>
    <row r="856" spans="2:31" ht="18.75" customHeight="1">
      <c r="B856" s="14"/>
      <c r="C856" s="98"/>
      <c r="D856" s="98"/>
      <c r="E856" s="14"/>
      <c r="F856" s="99"/>
      <c r="G856" s="99"/>
      <c r="H856" s="99"/>
      <c r="I856" s="99"/>
      <c r="J856" s="99"/>
      <c r="K856" s="99"/>
      <c r="L856" s="99"/>
      <c r="M856" s="99"/>
      <c r="N856" s="99"/>
      <c r="O856" s="99"/>
      <c r="P856" s="99"/>
      <c r="Q856" s="99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spans="2:31" ht="18.75" customHeight="1">
      <c r="B857" s="14"/>
      <c r="C857" s="98"/>
      <c r="D857" s="98"/>
      <c r="E857" s="14"/>
      <c r="F857" s="99"/>
      <c r="G857" s="99"/>
      <c r="H857" s="99"/>
      <c r="I857" s="99"/>
      <c r="J857" s="99"/>
      <c r="K857" s="99"/>
      <c r="L857" s="99"/>
      <c r="M857" s="99"/>
      <c r="N857" s="99"/>
      <c r="O857" s="99"/>
      <c r="P857" s="99"/>
      <c r="Q857" s="99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</row>
    <row r="858" spans="2:31" ht="18.75" customHeight="1">
      <c r="B858" s="14"/>
      <c r="C858" s="98"/>
      <c r="D858" s="98"/>
      <c r="E858" s="14"/>
      <c r="F858" s="99"/>
      <c r="G858" s="99"/>
      <c r="H858" s="99"/>
      <c r="I858" s="99"/>
      <c r="J858" s="99"/>
      <c r="K858" s="99"/>
      <c r="L858" s="99"/>
      <c r="M858" s="99"/>
      <c r="N858" s="99"/>
      <c r="O858" s="99"/>
      <c r="P858" s="99"/>
      <c r="Q858" s="99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spans="2:31" ht="18.75" customHeight="1">
      <c r="B859" s="14"/>
      <c r="C859" s="98"/>
      <c r="D859" s="98"/>
      <c r="E859" s="14"/>
      <c r="F859" s="99"/>
      <c r="G859" s="99"/>
      <c r="H859" s="99"/>
      <c r="I859" s="99"/>
      <c r="J859" s="99"/>
      <c r="K859" s="99"/>
      <c r="L859" s="99"/>
      <c r="M859" s="99"/>
      <c r="N859" s="99"/>
      <c r="O859" s="99"/>
      <c r="P859" s="99"/>
      <c r="Q859" s="99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</row>
    <row r="860" spans="2:31" ht="18.75" customHeight="1">
      <c r="B860" s="14"/>
      <c r="C860" s="98"/>
      <c r="D860" s="98"/>
      <c r="E860" s="14"/>
      <c r="F860" s="99"/>
      <c r="G860" s="99"/>
      <c r="H860" s="99"/>
      <c r="I860" s="99"/>
      <c r="J860" s="99"/>
      <c r="K860" s="99"/>
      <c r="L860" s="99"/>
      <c r="M860" s="99"/>
      <c r="N860" s="99"/>
      <c r="O860" s="99"/>
      <c r="P860" s="99"/>
      <c r="Q860" s="99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</row>
    <row r="861" spans="2:31" ht="18.75" customHeight="1">
      <c r="B861" s="14"/>
      <c r="C861" s="98"/>
      <c r="D861" s="98"/>
      <c r="E861" s="14"/>
      <c r="F861" s="99"/>
      <c r="G861" s="99"/>
      <c r="H861" s="99"/>
      <c r="I861" s="99"/>
      <c r="J861" s="99"/>
      <c r="K861" s="99"/>
      <c r="L861" s="99"/>
      <c r="M861" s="99"/>
      <c r="N861" s="99"/>
      <c r="O861" s="99"/>
      <c r="P861" s="99"/>
      <c r="Q861" s="99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spans="2:31" ht="18.75" customHeight="1">
      <c r="B862" s="14"/>
      <c r="C862" s="98"/>
      <c r="D862" s="98"/>
      <c r="E862" s="14"/>
      <c r="F862" s="99"/>
      <c r="G862" s="99"/>
      <c r="H862" s="99"/>
      <c r="I862" s="99"/>
      <c r="J862" s="99"/>
      <c r="K862" s="99"/>
      <c r="L862" s="99"/>
      <c r="M862" s="99"/>
      <c r="N862" s="99"/>
      <c r="O862" s="99"/>
      <c r="P862" s="99"/>
      <c r="Q862" s="99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spans="2:31" ht="18.75" customHeight="1">
      <c r="B863" s="14"/>
      <c r="C863" s="98"/>
      <c r="D863" s="98"/>
      <c r="E863" s="14"/>
      <c r="F863" s="99"/>
      <c r="G863" s="99"/>
      <c r="H863" s="99"/>
      <c r="I863" s="99"/>
      <c r="J863" s="99"/>
      <c r="K863" s="99"/>
      <c r="L863" s="99"/>
      <c r="M863" s="99"/>
      <c r="N863" s="99"/>
      <c r="O863" s="99"/>
      <c r="P863" s="99"/>
      <c r="Q863" s="99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</row>
    <row r="864" spans="2:31" ht="18.75" customHeight="1">
      <c r="B864" s="14"/>
      <c r="C864" s="98"/>
      <c r="D864" s="98"/>
      <c r="E864" s="14"/>
      <c r="F864" s="99"/>
      <c r="G864" s="99"/>
      <c r="H864" s="99"/>
      <c r="I864" s="99"/>
      <c r="J864" s="99"/>
      <c r="K864" s="99"/>
      <c r="L864" s="99"/>
      <c r="M864" s="99"/>
      <c r="N864" s="99"/>
      <c r="O864" s="99"/>
      <c r="P864" s="99"/>
      <c r="Q864" s="99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</row>
    <row r="865" spans="2:31" ht="18.75" customHeight="1">
      <c r="B865" s="14"/>
      <c r="C865" s="98"/>
      <c r="D865" s="98"/>
      <c r="E865" s="14"/>
      <c r="F865" s="99"/>
      <c r="G865" s="99"/>
      <c r="H865" s="99"/>
      <c r="I865" s="99"/>
      <c r="J865" s="99"/>
      <c r="K865" s="99"/>
      <c r="L865" s="99"/>
      <c r="M865" s="99"/>
      <c r="N865" s="99"/>
      <c r="O865" s="99"/>
      <c r="P865" s="99"/>
      <c r="Q865" s="99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</row>
    <row r="866" spans="2:31" ht="18.75" customHeight="1">
      <c r="B866" s="14"/>
      <c r="C866" s="98"/>
      <c r="D866" s="98"/>
      <c r="E866" s="14"/>
      <c r="F866" s="99"/>
      <c r="G866" s="99"/>
      <c r="H866" s="99"/>
      <c r="I866" s="99"/>
      <c r="J866" s="99"/>
      <c r="K866" s="99"/>
      <c r="L866" s="99"/>
      <c r="M866" s="99"/>
      <c r="N866" s="99"/>
      <c r="O866" s="99"/>
      <c r="P866" s="99"/>
      <c r="Q866" s="99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</row>
    <row r="867" spans="2:31" ht="18.75" customHeight="1">
      <c r="B867" s="14"/>
      <c r="C867" s="98"/>
      <c r="D867" s="98"/>
      <c r="E867" s="14"/>
      <c r="F867" s="99"/>
      <c r="G867" s="99"/>
      <c r="H867" s="99"/>
      <c r="I867" s="99"/>
      <c r="J867" s="99"/>
      <c r="K867" s="99"/>
      <c r="L867" s="99"/>
      <c r="M867" s="99"/>
      <c r="N867" s="99"/>
      <c r="O867" s="99"/>
      <c r="P867" s="99"/>
      <c r="Q867" s="99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spans="2:31" ht="18.75" customHeight="1">
      <c r="B868" s="14"/>
      <c r="C868" s="98"/>
      <c r="D868" s="98"/>
      <c r="E868" s="14"/>
      <c r="F868" s="99"/>
      <c r="G868" s="99"/>
      <c r="H868" s="99"/>
      <c r="I868" s="99"/>
      <c r="J868" s="99"/>
      <c r="K868" s="99"/>
      <c r="L868" s="99"/>
      <c r="M868" s="99"/>
      <c r="N868" s="99"/>
      <c r="O868" s="99"/>
      <c r="P868" s="99"/>
      <c r="Q868" s="99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spans="2:31" ht="18.75" customHeight="1">
      <c r="B869" s="14"/>
      <c r="C869" s="98"/>
      <c r="D869" s="98"/>
      <c r="E869" s="14"/>
      <c r="F869" s="99"/>
      <c r="G869" s="99"/>
      <c r="H869" s="99"/>
      <c r="I869" s="99"/>
      <c r="J869" s="99"/>
      <c r="K869" s="99"/>
      <c r="L869" s="99"/>
      <c r="M869" s="99"/>
      <c r="N869" s="99"/>
      <c r="O869" s="99"/>
      <c r="P869" s="99"/>
      <c r="Q869" s="99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spans="2:31" ht="18.75" customHeight="1">
      <c r="B870" s="14"/>
      <c r="C870" s="98"/>
      <c r="D870" s="98"/>
      <c r="E870" s="14"/>
      <c r="F870" s="99"/>
      <c r="G870" s="99"/>
      <c r="H870" s="99"/>
      <c r="I870" s="99"/>
      <c r="J870" s="99"/>
      <c r="K870" s="99"/>
      <c r="L870" s="99"/>
      <c r="M870" s="99"/>
      <c r="N870" s="99"/>
      <c r="O870" s="99"/>
      <c r="P870" s="99"/>
      <c r="Q870" s="99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</row>
    <row r="871" spans="2:31" ht="18.75" customHeight="1">
      <c r="B871" s="14"/>
      <c r="C871" s="98"/>
      <c r="D871" s="98"/>
      <c r="E871" s="14"/>
      <c r="F871" s="99"/>
      <c r="G871" s="99"/>
      <c r="H871" s="99"/>
      <c r="I871" s="99"/>
      <c r="J871" s="99"/>
      <c r="K871" s="99"/>
      <c r="L871" s="99"/>
      <c r="M871" s="99"/>
      <c r="N871" s="99"/>
      <c r="O871" s="99"/>
      <c r="P871" s="99"/>
      <c r="Q871" s="99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</row>
    <row r="872" spans="2:31" ht="18.75" customHeight="1">
      <c r="B872" s="14"/>
      <c r="C872" s="98"/>
      <c r="D872" s="98"/>
      <c r="E872" s="14"/>
      <c r="F872" s="99"/>
      <c r="G872" s="99"/>
      <c r="H872" s="99"/>
      <c r="I872" s="99"/>
      <c r="J872" s="99"/>
      <c r="K872" s="99"/>
      <c r="L872" s="99"/>
      <c r="M872" s="99"/>
      <c r="N872" s="99"/>
      <c r="O872" s="99"/>
      <c r="P872" s="99"/>
      <c r="Q872" s="99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spans="2:31" ht="18.75" customHeight="1">
      <c r="B873" s="14"/>
      <c r="C873" s="98"/>
      <c r="D873" s="98"/>
      <c r="E873" s="14"/>
      <c r="F873" s="99"/>
      <c r="G873" s="99"/>
      <c r="H873" s="99"/>
      <c r="I873" s="99"/>
      <c r="J873" s="99"/>
      <c r="K873" s="99"/>
      <c r="L873" s="99"/>
      <c r="M873" s="99"/>
      <c r="N873" s="99"/>
      <c r="O873" s="99"/>
      <c r="P873" s="99"/>
      <c r="Q873" s="99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</row>
    <row r="874" spans="2:31" ht="18.75" customHeight="1">
      <c r="B874" s="14"/>
      <c r="C874" s="98"/>
      <c r="D874" s="98"/>
      <c r="E874" s="14"/>
      <c r="F874" s="99"/>
      <c r="G874" s="99"/>
      <c r="H874" s="99"/>
      <c r="I874" s="99"/>
      <c r="J874" s="99"/>
      <c r="K874" s="99"/>
      <c r="L874" s="99"/>
      <c r="M874" s="99"/>
      <c r="N874" s="99"/>
      <c r="O874" s="99"/>
      <c r="P874" s="99"/>
      <c r="Q874" s="99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</row>
    <row r="875" spans="2:31" ht="18.75" customHeight="1">
      <c r="B875" s="14"/>
      <c r="C875" s="98"/>
      <c r="D875" s="98"/>
      <c r="E875" s="14"/>
      <c r="F875" s="99"/>
      <c r="G875" s="99"/>
      <c r="H875" s="99"/>
      <c r="I875" s="99"/>
      <c r="J875" s="99"/>
      <c r="K875" s="99"/>
      <c r="L875" s="99"/>
      <c r="M875" s="99"/>
      <c r="N875" s="99"/>
      <c r="O875" s="99"/>
      <c r="P875" s="99"/>
      <c r="Q875" s="99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</row>
    <row r="876" spans="2:31" ht="18.75" customHeight="1">
      <c r="B876" s="14"/>
      <c r="C876" s="98"/>
      <c r="D876" s="98"/>
      <c r="E876" s="14"/>
      <c r="F876" s="99"/>
      <c r="G876" s="99"/>
      <c r="H876" s="99"/>
      <c r="I876" s="99"/>
      <c r="J876" s="99"/>
      <c r="K876" s="99"/>
      <c r="L876" s="99"/>
      <c r="M876" s="99"/>
      <c r="N876" s="99"/>
      <c r="O876" s="99"/>
      <c r="P876" s="99"/>
      <c r="Q876" s="99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</row>
    <row r="877" spans="2:31" ht="18.75" customHeight="1">
      <c r="B877" s="14"/>
      <c r="C877" s="98"/>
      <c r="D877" s="98"/>
      <c r="E877" s="14"/>
      <c r="F877" s="99"/>
      <c r="G877" s="99"/>
      <c r="H877" s="99"/>
      <c r="I877" s="99"/>
      <c r="J877" s="99"/>
      <c r="K877" s="99"/>
      <c r="L877" s="99"/>
      <c r="M877" s="99"/>
      <c r="N877" s="99"/>
      <c r="O877" s="99"/>
      <c r="P877" s="99"/>
      <c r="Q877" s="99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</row>
    <row r="878" spans="2:31" ht="18.75" customHeight="1">
      <c r="B878" s="14"/>
      <c r="C878" s="98"/>
      <c r="D878" s="98"/>
      <c r="E878" s="14"/>
      <c r="F878" s="99"/>
      <c r="G878" s="99"/>
      <c r="H878" s="99"/>
      <c r="I878" s="99"/>
      <c r="J878" s="99"/>
      <c r="K878" s="99"/>
      <c r="L878" s="99"/>
      <c r="M878" s="99"/>
      <c r="N878" s="99"/>
      <c r="O878" s="99"/>
      <c r="P878" s="99"/>
      <c r="Q878" s="99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</row>
    <row r="879" spans="2:31" ht="18.75" customHeight="1">
      <c r="B879" s="14"/>
      <c r="C879" s="98"/>
      <c r="D879" s="98"/>
      <c r="E879" s="14"/>
      <c r="F879" s="99"/>
      <c r="G879" s="99"/>
      <c r="H879" s="99"/>
      <c r="I879" s="99"/>
      <c r="J879" s="99"/>
      <c r="K879" s="99"/>
      <c r="L879" s="99"/>
      <c r="M879" s="99"/>
      <c r="N879" s="99"/>
      <c r="O879" s="99"/>
      <c r="P879" s="99"/>
      <c r="Q879" s="99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</row>
    <row r="880" spans="2:31" ht="18.75" customHeight="1">
      <c r="B880" s="14"/>
      <c r="C880" s="98"/>
      <c r="D880" s="98"/>
      <c r="E880" s="14"/>
      <c r="F880" s="99"/>
      <c r="G880" s="99"/>
      <c r="H880" s="99"/>
      <c r="I880" s="99"/>
      <c r="J880" s="99"/>
      <c r="K880" s="99"/>
      <c r="L880" s="99"/>
      <c r="M880" s="99"/>
      <c r="N880" s="99"/>
      <c r="O880" s="99"/>
      <c r="P880" s="99"/>
      <c r="Q880" s="99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</row>
    <row r="881" spans="2:31" ht="18.75" customHeight="1">
      <c r="B881" s="14"/>
      <c r="C881" s="98"/>
      <c r="D881" s="98"/>
      <c r="E881" s="14"/>
      <c r="F881" s="99"/>
      <c r="G881" s="99"/>
      <c r="H881" s="99"/>
      <c r="I881" s="99"/>
      <c r="J881" s="99"/>
      <c r="K881" s="99"/>
      <c r="L881" s="99"/>
      <c r="M881" s="99"/>
      <c r="N881" s="99"/>
      <c r="O881" s="99"/>
      <c r="P881" s="99"/>
      <c r="Q881" s="99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</row>
    <row r="882" spans="2:31" ht="18.75" customHeight="1">
      <c r="B882" s="14"/>
      <c r="C882" s="98"/>
      <c r="D882" s="98"/>
      <c r="E882" s="14"/>
      <c r="F882" s="99"/>
      <c r="G882" s="99"/>
      <c r="H882" s="99"/>
      <c r="I882" s="99"/>
      <c r="J882" s="99"/>
      <c r="K882" s="99"/>
      <c r="L882" s="99"/>
      <c r="M882" s="99"/>
      <c r="N882" s="99"/>
      <c r="O882" s="99"/>
      <c r="P882" s="99"/>
      <c r="Q882" s="99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</row>
    <row r="883" spans="2:31" ht="18.75" customHeight="1">
      <c r="B883" s="14"/>
      <c r="C883" s="98"/>
      <c r="D883" s="98"/>
      <c r="E883" s="14"/>
      <c r="F883" s="99"/>
      <c r="G883" s="99"/>
      <c r="H883" s="99"/>
      <c r="I883" s="99"/>
      <c r="J883" s="99"/>
      <c r="K883" s="99"/>
      <c r="L883" s="99"/>
      <c r="M883" s="99"/>
      <c r="N883" s="99"/>
      <c r="O883" s="99"/>
      <c r="P883" s="99"/>
      <c r="Q883" s="99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</row>
    <row r="884" spans="2:31" ht="18.75" customHeight="1">
      <c r="B884" s="14"/>
      <c r="C884" s="98"/>
      <c r="D884" s="98"/>
      <c r="E884" s="14"/>
      <c r="F884" s="99"/>
      <c r="G884" s="99"/>
      <c r="H884" s="99"/>
      <c r="I884" s="99"/>
      <c r="J884" s="99"/>
      <c r="K884" s="99"/>
      <c r="L884" s="99"/>
      <c r="M884" s="99"/>
      <c r="N884" s="99"/>
      <c r="O884" s="99"/>
      <c r="P884" s="99"/>
      <c r="Q884" s="99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</row>
    <row r="885" spans="2:31" ht="18.75" customHeight="1">
      <c r="B885" s="14"/>
      <c r="C885" s="98"/>
      <c r="D885" s="98"/>
      <c r="E885" s="14"/>
      <c r="F885" s="99"/>
      <c r="G885" s="99"/>
      <c r="H885" s="99"/>
      <c r="I885" s="99"/>
      <c r="J885" s="99"/>
      <c r="K885" s="99"/>
      <c r="L885" s="99"/>
      <c r="M885" s="99"/>
      <c r="N885" s="99"/>
      <c r="O885" s="99"/>
      <c r="P885" s="99"/>
      <c r="Q885" s="99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</row>
    <row r="886" spans="2:31" ht="18.75" customHeight="1">
      <c r="B886" s="14"/>
      <c r="C886" s="98"/>
      <c r="D886" s="98"/>
      <c r="E886" s="14"/>
      <c r="F886" s="99"/>
      <c r="G886" s="99"/>
      <c r="H886" s="99"/>
      <c r="I886" s="99"/>
      <c r="J886" s="99"/>
      <c r="K886" s="99"/>
      <c r="L886" s="99"/>
      <c r="M886" s="99"/>
      <c r="N886" s="99"/>
      <c r="O886" s="99"/>
      <c r="P886" s="99"/>
      <c r="Q886" s="99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</row>
    <row r="887" spans="2:31" ht="18.75" customHeight="1">
      <c r="B887" s="14"/>
      <c r="C887" s="98"/>
      <c r="D887" s="98"/>
      <c r="E887" s="14"/>
      <c r="F887" s="99"/>
      <c r="G887" s="99"/>
      <c r="H887" s="99"/>
      <c r="I887" s="99"/>
      <c r="J887" s="99"/>
      <c r="K887" s="99"/>
      <c r="L887" s="99"/>
      <c r="M887" s="99"/>
      <c r="N887" s="99"/>
      <c r="O887" s="99"/>
      <c r="P887" s="99"/>
      <c r="Q887" s="99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</row>
    <row r="888" spans="2:31" ht="18.75" customHeight="1">
      <c r="B888" s="14"/>
      <c r="C888" s="98"/>
      <c r="D888" s="98"/>
      <c r="E888" s="14"/>
      <c r="F888" s="99"/>
      <c r="G888" s="99"/>
      <c r="H888" s="99"/>
      <c r="I888" s="99"/>
      <c r="J888" s="99"/>
      <c r="K888" s="99"/>
      <c r="L888" s="99"/>
      <c r="M888" s="99"/>
      <c r="N888" s="99"/>
      <c r="O888" s="99"/>
      <c r="P888" s="99"/>
      <c r="Q888" s="99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</row>
    <row r="889" spans="2:31" ht="18.75" customHeight="1">
      <c r="B889" s="14"/>
      <c r="C889" s="98"/>
      <c r="D889" s="98"/>
      <c r="E889" s="14"/>
      <c r="F889" s="99"/>
      <c r="G889" s="99"/>
      <c r="H889" s="99"/>
      <c r="I889" s="99"/>
      <c r="J889" s="99"/>
      <c r="K889" s="99"/>
      <c r="L889" s="99"/>
      <c r="M889" s="99"/>
      <c r="N889" s="99"/>
      <c r="O889" s="99"/>
      <c r="P889" s="99"/>
      <c r="Q889" s="99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</row>
    <row r="890" spans="2:31" ht="18.75" customHeight="1">
      <c r="B890" s="14"/>
      <c r="C890" s="98"/>
      <c r="D890" s="98"/>
      <c r="E890" s="14"/>
      <c r="F890" s="99"/>
      <c r="G890" s="99"/>
      <c r="H890" s="99"/>
      <c r="I890" s="99"/>
      <c r="J890" s="99"/>
      <c r="K890" s="99"/>
      <c r="L890" s="99"/>
      <c r="M890" s="99"/>
      <c r="N890" s="99"/>
      <c r="O890" s="99"/>
      <c r="P890" s="99"/>
      <c r="Q890" s="99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</row>
    <row r="891" spans="2:31" ht="18.75" customHeight="1">
      <c r="B891" s="14"/>
      <c r="C891" s="98"/>
      <c r="D891" s="98"/>
      <c r="E891" s="14"/>
      <c r="F891" s="99"/>
      <c r="G891" s="99"/>
      <c r="H891" s="99"/>
      <c r="I891" s="99"/>
      <c r="J891" s="99"/>
      <c r="K891" s="99"/>
      <c r="L891" s="99"/>
      <c r="M891" s="99"/>
      <c r="N891" s="99"/>
      <c r="O891" s="99"/>
      <c r="P891" s="99"/>
      <c r="Q891" s="99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</row>
    <row r="892" spans="2:31" ht="18.75" customHeight="1">
      <c r="B892" s="14"/>
      <c r="C892" s="98"/>
      <c r="D892" s="98"/>
      <c r="E892" s="14"/>
      <c r="F892" s="99"/>
      <c r="G892" s="99"/>
      <c r="H892" s="99"/>
      <c r="I892" s="99"/>
      <c r="J892" s="99"/>
      <c r="K892" s="99"/>
      <c r="L892" s="99"/>
      <c r="M892" s="99"/>
      <c r="N892" s="99"/>
      <c r="O892" s="99"/>
      <c r="P892" s="99"/>
      <c r="Q892" s="99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</row>
    <row r="893" spans="2:31" ht="18.75" customHeight="1">
      <c r="B893" s="14"/>
      <c r="C893" s="98"/>
      <c r="D893" s="98"/>
      <c r="E893" s="14"/>
      <c r="F893" s="99"/>
      <c r="G893" s="99"/>
      <c r="H893" s="99"/>
      <c r="I893" s="99"/>
      <c r="J893" s="99"/>
      <c r="K893" s="99"/>
      <c r="L893" s="99"/>
      <c r="M893" s="99"/>
      <c r="N893" s="99"/>
      <c r="O893" s="99"/>
      <c r="P893" s="99"/>
      <c r="Q893" s="99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</row>
    <row r="894" spans="2:31" ht="18.75" customHeight="1">
      <c r="B894" s="14"/>
      <c r="C894" s="98"/>
      <c r="D894" s="98"/>
      <c r="E894" s="14"/>
      <c r="F894" s="99"/>
      <c r="G894" s="99"/>
      <c r="H894" s="99"/>
      <c r="I894" s="99"/>
      <c r="J894" s="99"/>
      <c r="K894" s="99"/>
      <c r="L894" s="99"/>
      <c r="M894" s="99"/>
      <c r="N894" s="99"/>
      <c r="O894" s="99"/>
      <c r="P894" s="99"/>
      <c r="Q894" s="99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</row>
    <row r="895" spans="2:31" ht="18.75" customHeight="1">
      <c r="B895" s="14"/>
      <c r="C895" s="98"/>
      <c r="D895" s="98"/>
      <c r="E895" s="14"/>
      <c r="F895" s="99"/>
      <c r="G895" s="99"/>
      <c r="H895" s="99"/>
      <c r="I895" s="99"/>
      <c r="J895" s="99"/>
      <c r="K895" s="99"/>
      <c r="L895" s="99"/>
      <c r="M895" s="99"/>
      <c r="N895" s="99"/>
      <c r="O895" s="99"/>
      <c r="P895" s="99"/>
      <c r="Q895" s="99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</row>
    <row r="896" spans="2:31" ht="18.75" customHeight="1">
      <c r="B896" s="14"/>
      <c r="C896" s="98"/>
      <c r="D896" s="98"/>
      <c r="E896" s="14"/>
      <c r="F896" s="99"/>
      <c r="G896" s="99"/>
      <c r="H896" s="99"/>
      <c r="I896" s="99"/>
      <c r="J896" s="99"/>
      <c r="K896" s="99"/>
      <c r="L896" s="99"/>
      <c r="M896" s="99"/>
      <c r="N896" s="99"/>
      <c r="O896" s="99"/>
      <c r="P896" s="99"/>
      <c r="Q896" s="99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</row>
    <row r="897" spans="2:31" ht="18.75" customHeight="1">
      <c r="B897" s="14"/>
      <c r="C897" s="98"/>
      <c r="D897" s="98"/>
      <c r="E897" s="14"/>
      <c r="F897" s="99"/>
      <c r="G897" s="99"/>
      <c r="H897" s="99"/>
      <c r="I897" s="99"/>
      <c r="J897" s="99"/>
      <c r="K897" s="99"/>
      <c r="L897" s="99"/>
      <c r="M897" s="99"/>
      <c r="N897" s="99"/>
      <c r="O897" s="99"/>
      <c r="P897" s="99"/>
      <c r="Q897" s="99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</row>
    <row r="898" spans="2:31" ht="18.75" customHeight="1">
      <c r="B898" s="14"/>
      <c r="C898" s="98"/>
      <c r="D898" s="98"/>
      <c r="E898" s="14"/>
      <c r="F898" s="99"/>
      <c r="G898" s="99"/>
      <c r="H898" s="99"/>
      <c r="I898" s="99"/>
      <c r="J898" s="99"/>
      <c r="K898" s="99"/>
      <c r="L898" s="99"/>
      <c r="M898" s="99"/>
      <c r="N898" s="99"/>
      <c r="O898" s="99"/>
      <c r="P898" s="99"/>
      <c r="Q898" s="99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</row>
    <row r="899" spans="2:31" ht="18.75" customHeight="1">
      <c r="B899" s="14"/>
      <c r="C899" s="98"/>
      <c r="D899" s="98"/>
      <c r="E899" s="14"/>
      <c r="F899" s="99"/>
      <c r="G899" s="99"/>
      <c r="H899" s="99"/>
      <c r="I899" s="99"/>
      <c r="J899" s="99"/>
      <c r="K899" s="99"/>
      <c r="L899" s="99"/>
      <c r="M899" s="99"/>
      <c r="N899" s="99"/>
      <c r="O899" s="99"/>
      <c r="P899" s="99"/>
      <c r="Q899" s="99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</row>
    <row r="900" spans="2:31" ht="18.75" customHeight="1">
      <c r="B900" s="14"/>
      <c r="C900" s="98"/>
      <c r="D900" s="98"/>
      <c r="E900" s="14"/>
      <c r="F900" s="99"/>
      <c r="G900" s="99"/>
      <c r="H900" s="99"/>
      <c r="I900" s="99"/>
      <c r="J900" s="99"/>
      <c r="K900" s="99"/>
      <c r="L900" s="99"/>
      <c r="M900" s="99"/>
      <c r="N900" s="99"/>
      <c r="O900" s="99"/>
      <c r="P900" s="99"/>
      <c r="Q900" s="99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</row>
    <row r="901" spans="2:31" ht="18.75" customHeight="1">
      <c r="B901" s="14"/>
      <c r="C901" s="98"/>
      <c r="D901" s="98"/>
      <c r="E901" s="14"/>
      <c r="F901" s="99"/>
      <c r="G901" s="99"/>
      <c r="H901" s="99"/>
      <c r="I901" s="99"/>
      <c r="J901" s="99"/>
      <c r="K901" s="99"/>
      <c r="L901" s="99"/>
      <c r="M901" s="99"/>
      <c r="N901" s="99"/>
      <c r="O901" s="99"/>
      <c r="P901" s="99"/>
      <c r="Q901" s="99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</row>
    <row r="902" spans="2:31" ht="18.75" customHeight="1">
      <c r="B902" s="14"/>
      <c r="C902" s="98"/>
      <c r="D902" s="98"/>
      <c r="E902" s="14"/>
      <c r="F902" s="99"/>
      <c r="G902" s="99"/>
      <c r="H902" s="99"/>
      <c r="I902" s="99"/>
      <c r="J902" s="99"/>
      <c r="K902" s="99"/>
      <c r="L902" s="99"/>
      <c r="M902" s="99"/>
      <c r="N902" s="99"/>
      <c r="O902" s="99"/>
      <c r="P902" s="99"/>
      <c r="Q902" s="99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</row>
    <row r="903" spans="2:31" ht="18.75" customHeight="1">
      <c r="B903" s="14"/>
      <c r="C903" s="98"/>
      <c r="D903" s="98"/>
      <c r="E903" s="14"/>
      <c r="F903" s="99"/>
      <c r="G903" s="99"/>
      <c r="H903" s="99"/>
      <c r="I903" s="99"/>
      <c r="J903" s="99"/>
      <c r="K903" s="99"/>
      <c r="L903" s="99"/>
      <c r="M903" s="99"/>
      <c r="N903" s="99"/>
      <c r="O903" s="99"/>
      <c r="P903" s="99"/>
      <c r="Q903" s="99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</row>
    <row r="904" spans="2:31" ht="18.75" customHeight="1">
      <c r="B904" s="14"/>
      <c r="C904" s="98"/>
      <c r="D904" s="98"/>
      <c r="E904" s="14"/>
      <c r="F904" s="99"/>
      <c r="G904" s="99"/>
      <c r="H904" s="99"/>
      <c r="I904" s="99"/>
      <c r="J904" s="99"/>
      <c r="K904" s="99"/>
      <c r="L904" s="99"/>
      <c r="M904" s="99"/>
      <c r="N904" s="99"/>
      <c r="O904" s="99"/>
      <c r="P904" s="99"/>
      <c r="Q904" s="99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</row>
    <row r="905" spans="2:31" ht="18.75" customHeight="1">
      <c r="B905" s="14"/>
      <c r="C905" s="98"/>
      <c r="D905" s="98"/>
      <c r="E905" s="14"/>
      <c r="F905" s="99"/>
      <c r="G905" s="99"/>
      <c r="H905" s="99"/>
      <c r="I905" s="99"/>
      <c r="J905" s="99"/>
      <c r="K905" s="99"/>
      <c r="L905" s="99"/>
      <c r="M905" s="99"/>
      <c r="N905" s="99"/>
      <c r="O905" s="99"/>
      <c r="P905" s="99"/>
      <c r="Q905" s="99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</row>
    <row r="906" spans="2:31" ht="18.75" customHeight="1">
      <c r="B906" s="14"/>
      <c r="C906" s="98"/>
      <c r="D906" s="98"/>
      <c r="E906" s="14"/>
      <c r="F906" s="99"/>
      <c r="G906" s="99"/>
      <c r="H906" s="99"/>
      <c r="I906" s="99"/>
      <c r="J906" s="99"/>
      <c r="K906" s="99"/>
      <c r="L906" s="99"/>
      <c r="M906" s="99"/>
      <c r="N906" s="99"/>
      <c r="O906" s="99"/>
      <c r="P906" s="99"/>
      <c r="Q906" s="99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</row>
    <row r="907" spans="2:31" ht="18.75" customHeight="1">
      <c r="B907" s="14"/>
      <c r="C907" s="98"/>
      <c r="D907" s="98"/>
      <c r="E907" s="14"/>
      <c r="F907" s="99"/>
      <c r="G907" s="99"/>
      <c r="H907" s="99"/>
      <c r="I907" s="99"/>
      <c r="J907" s="99"/>
      <c r="K907" s="99"/>
      <c r="L907" s="99"/>
      <c r="M907" s="99"/>
      <c r="N907" s="99"/>
      <c r="O907" s="99"/>
      <c r="P907" s="99"/>
      <c r="Q907" s="99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</row>
    <row r="908" spans="2:31" ht="18.75" customHeight="1">
      <c r="B908" s="14"/>
      <c r="C908" s="98"/>
      <c r="D908" s="98"/>
      <c r="E908" s="14"/>
      <c r="F908" s="99"/>
      <c r="G908" s="99"/>
      <c r="H908" s="99"/>
      <c r="I908" s="99"/>
      <c r="J908" s="99"/>
      <c r="K908" s="99"/>
      <c r="L908" s="99"/>
      <c r="M908" s="99"/>
      <c r="N908" s="99"/>
      <c r="O908" s="99"/>
      <c r="P908" s="99"/>
      <c r="Q908" s="99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</row>
    <row r="909" spans="2:31" ht="18.75" customHeight="1">
      <c r="B909" s="14"/>
      <c r="C909" s="98"/>
      <c r="D909" s="98"/>
      <c r="E909" s="14"/>
      <c r="F909" s="99"/>
      <c r="G909" s="99"/>
      <c r="H909" s="99"/>
      <c r="I909" s="99"/>
      <c r="J909" s="99"/>
      <c r="K909" s="99"/>
      <c r="L909" s="99"/>
      <c r="M909" s="99"/>
      <c r="N909" s="99"/>
      <c r="O909" s="99"/>
      <c r="P909" s="99"/>
      <c r="Q909" s="99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</row>
    <row r="910" spans="2:31" ht="18.75" customHeight="1">
      <c r="B910" s="14"/>
      <c r="C910" s="98"/>
      <c r="D910" s="98"/>
      <c r="E910" s="14"/>
      <c r="F910" s="99"/>
      <c r="G910" s="99"/>
      <c r="H910" s="99"/>
      <c r="I910" s="99"/>
      <c r="J910" s="99"/>
      <c r="K910" s="99"/>
      <c r="L910" s="99"/>
      <c r="M910" s="99"/>
      <c r="N910" s="99"/>
      <c r="O910" s="99"/>
      <c r="P910" s="99"/>
      <c r="Q910" s="99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</row>
    <row r="911" spans="2:31" ht="18.75" customHeight="1">
      <c r="B911" s="14"/>
      <c r="C911" s="98"/>
      <c r="D911" s="98"/>
      <c r="E911" s="14"/>
      <c r="F911" s="99"/>
      <c r="G911" s="99"/>
      <c r="H911" s="99"/>
      <c r="I911" s="99"/>
      <c r="J911" s="99"/>
      <c r="K911" s="99"/>
      <c r="L911" s="99"/>
      <c r="M911" s="99"/>
      <c r="N911" s="99"/>
      <c r="O911" s="99"/>
      <c r="P911" s="99"/>
      <c r="Q911" s="99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</row>
    <row r="912" spans="2:31" ht="18.75" customHeight="1">
      <c r="B912" s="14"/>
      <c r="C912" s="98"/>
      <c r="D912" s="98"/>
      <c r="E912" s="14"/>
      <c r="F912" s="99"/>
      <c r="G912" s="99"/>
      <c r="H912" s="99"/>
      <c r="I912" s="99"/>
      <c r="J912" s="99"/>
      <c r="K912" s="99"/>
      <c r="L912" s="99"/>
      <c r="M912" s="99"/>
      <c r="N912" s="99"/>
      <c r="O912" s="99"/>
      <c r="P912" s="99"/>
      <c r="Q912" s="99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</row>
    <row r="913" spans="2:31" ht="18.75" customHeight="1">
      <c r="B913" s="14"/>
      <c r="C913" s="98"/>
      <c r="D913" s="98"/>
      <c r="E913" s="14"/>
      <c r="F913" s="99"/>
      <c r="G913" s="99"/>
      <c r="H913" s="99"/>
      <c r="I913" s="99"/>
      <c r="J913" s="99"/>
      <c r="K913" s="99"/>
      <c r="L913" s="99"/>
      <c r="M913" s="99"/>
      <c r="N913" s="99"/>
      <c r="O913" s="99"/>
      <c r="P913" s="99"/>
      <c r="Q913" s="99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</row>
    <row r="914" spans="2:31" ht="18.75" customHeight="1">
      <c r="B914" s="14"/>
      <c r="C914" s="98"/>
      <c r="D914" s="98"/>
      <c r="E914" s="14"/>
      <c r="F914" s="99"/>
      <c r="G914" s="99"/>
      <c r="H914" s="99"/>
      <c r="I914" s="99"/>
      <c r="J914" s="99"/>
      <c r="K914" s="99"/>
      <c r="L914" s="99"/>
      <c r="M914" s="99"/>
      <c r="N914" s="99"/>
      <c r="O914" s="99"/>
      <c r="P914" s="99"/>
      <c r="Q914" s="99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</row>
    <row r="915" spans="2:31" ht="18.75" customHeight="1">
      <c r="B915" s="14"/>
      <c r="C915" s="98"/>
      <c r="D915" s="98"/>
      <c r="E915" s="14"/>
      <c r="F915" s="99"/>
      <c r="G915" s="99"/>
      <c r="H915" s="99"/>
      <c r="I915" s="99"/>
      <c r="J915" s="99"/>
      <c r="K915" s="99"/>
      <c r="L915" s="99"/>
      <c r="M915" s="99"/>
      <c r="N915" s="99"/>
      <c r="O915" s="99"/>
      <c r="P915" s="99"/>
      <c r="Q915" s="99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</row>
    <row r="916" spans="2:31" ht="18.75" customHeight="1">
      <c r="B916" s="14"/>
      <c r="C916" s="98"/>
      <c r="D916" s="98"/>
      <c r="E916" s="14"/>
      <c r="F916" s="99"/>
      <c r="G916" s="99"/>
      <c r="H916" s="99"/>
      <c r="I916" s="99"/>
      <c r="J916" s="99"/>
      <c r="K916" s="99"/>
      <c r="L916" s="99"/>
      <c r="M916" s="99"/>
      <c r="N916" s="99"/>
      <c r="O916" s="99"/>
      <c r="P916" s="99"/>
      <c r="Q916" s="99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</row>
    <row r="917" spans="2:31" ht="18.75" customHeight="1">
      <c r="B917" s="14"/>
      <c r="C917" s="98"/>
      <c r="D917" s="98"/>
      <c r="E917" s="14"/>
      <c r="F917" s="99"/>
      <c r="G917" s="99"/>
      <c r="H917" s="99"/>
      <c r="I917" s="99"/>
      <c r="J917" s="99"/>
      <c r="K917" s="99"/>
      <c r="L917" s="99"/>
      <c r="M917" s="99"/>
      <c r="N917" s="99"/>
      <c r="O917" s="99"/>
      <c r="P917" s="99"/>
      <c r="Q917" s="99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</row>
    <row r="918" spans="2:31" ht="18.75" customHeight="1">
      <c r="B918" s="14"/>
      <c r="C918" s="98"/>
      <c r="D918" s="98"/>
      <c r="E918" s="14"/>
      <c r="F918" s="99"/>
      <c r="G918" s="99"/>
      <c r="H918" s="99"/>
      <c r="I918" s="99"/>
      <c r="J918" s="99"/>
      <c r="K918" s="99"/>
      <c r="L918" s="99"/>
      <c r="M918" s="99"/>
      <c r="N918" s="99"/>
      <c r="O918" s="99"/>
      <c r="P918" s="99"/>
      <c r="Q918" s="99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</row>
    <row r="919" spans="2:31" ht="18.75" customHeight="1">
      <c r="B919" s="14"/>
      <c r="C919" s="98"/>
      <c r="D919" s="98"/>
      <c r="E919" s="14"/>
      <c r="F919" s="99"/>
      <c r="G919" s="99"/>
      <c r="H919" s="99"/>
      <c r="I919" s="99"/>
      <c r="J919" s="99"/>
      <c r="K919" s="99"/>
      <c r="L919" s="99"/>
      <c r="M919" s="99"/>
      <c r="N919" s="99"/>
      <c r="O919" s="99"/>
      <c r="P919" s="99"/>
      <c r="Q919" s="99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</row>
    <row r="920" spans="2:31" ht="18.75" customHeight="1">
      <c r="B920" s="14"/>
      <c r="C920" s="98"/>
      <c r="D920" s="98"/>
      <c r="E920" s="14"/>
      <c r="F920" s="99"/>
      <c r="G920" s="99"/>
      <c r="H920" s="99"/>
      <c r="I920" s="99"/>
      <c r="J920" s="99"/>
      <c r="K920" s="99"/>
      <c r="L920" s="99"/>
      <c r="M920" s="99"/>
      <c r="N920" s="99"/>
      <c r="O920" s="99"/>
      <c r="P920" s="99"/>
      <c r="Q920" s="99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</row>
    <row r="921" spans="2:31" ht="18.75" customHeight="1">
      <c r="B921" s="14"/>
      <c r="C921" s="98"/>
      <c r="D921" s="98"/>
      <c r="E921" s="14"/>
      <c r="F921" s="99"/>
      <c r="G921" s="99"/>
      <c r="H921" s="99"/>
      <c r="I921" s="99"/>
      <c r="J921" s="99"/>
      <c r="K921" s="99"/>
      <c r="L921" s="99"/>
      <c r="M921" s="99"/>
      <c r="N921" s="99"/>
      <c r="O921" s="99"/>
      <c r="P921" s="99"/>
      <c r="Q921" s="99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</row>
    <row r="922" spans="2:31" ht="18.75" customHeight="1">
      <c r="B922" s="14"/>
      <c r="C922" s="98"/>
      <c r="D922" s="98"/>
      <c r="E922" s="14"/>
      <c r="F922" s="99"/>
      <c r="G922" s="99"/>
      <c r="H922" s="99"/>
      <c r="I922" s="99"/>
      <c r="J922" s="99"/>
      <c r="K922" s="99"/>
      <c r="L922" s="99"/>
      <c r="M922" s="99"/>
      <c r="N922" s="99"/>
      <c r="O922" s="99"/>
      <c r="P922" s="99"/>
      <c r="Q922" s="99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</row>
    <row r="923" spans="2:31" ht="18.75" customHeight="1">
      <c r="B923" s="14"/>
      <c r="C923" s="98"/>
      <c r="D923" s="98"/>
      <c r="E923" s="14"/>
      <c r="F923" s="99"/>
      <c r="G923" s="99"/>
      <c r="H923" s="99"/>
      <c r="I923" s="99"/>
      <c r="J923" s="99"/>
      <c r="K923" s="99"/>
      <c r="L923" s="99"/>
      <c r="M923" s="99"/>
      <c r="N923" s="99"/>
      <c r="O923" s="99"/>
      <c r="P923" s="99"/>
      <c r="Q923" s="99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</row>
    <row r="924" spans="2:31" ht="18.75" customHeight="1">
      <c r="B924" s="14"/>
      <c r="C924" s="98"/>
      <c r="D924" s="98"/>
      <c r="E924" s="14"/>
      <c r="F924" s="99"/>
      <c r="G924" s="99"/>
      <c r="H924" s="99"/>
      <c r="I924" s="99"/>
      <c r="J924" s="99"/>
      <c r="K924" s="99"/>
      <c r="L924" s="99"/>
      <c r="M924" s="99"/>
      <c r="N924" s="99"/>
      <c r="O924" s="99"/>
      <c r="P924" s="99"/>
      <c r="Q924" s="99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</row>
    <row r="925" spans="2:31" ht="18.75" customHeight="1">
      <c r="B925" s="14"/>
      <c r="C925" s="98"/>
      <c r="D925" s="98"/>
      <c r="E925" s="14"/>
      <c r="F925" s="99"/>
      <c r="G925" s="99"/>
      <c r="H925" s="99"/>
      <c r="I925" s="99"/>
      <c r="J925" s="99"/>
      <c r="K925" s="99"/>
      <c r="L925" s="99"/>
      <c r="M925" s="99"/>
      <c r="N925" s="99"/>
      <c r="O925" s="99"/>
      <c r="P925" s="99"/>
      <c r="Q925" s="99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</row>
    <row r="926" spans="2:31" ht="18.75" customHeight="1">
      <c r="B926" s="14"/>
      <c r="C926" s="98"/>
      <c r="D926" s="98"/>
      <c r="E926" s="14"/>
      <c r="F926" s="99"/>
      <c r="G926" s="99"/>
      <c r="H926" s="99"/>
      <c r="I926" s="99"/>
      <c r="J926" s="99"/>
      <c r="K926" s="99"/>
      <c r="L926" s="99"/>
      <c r="M926" s="99"/>
      <c r="N926" s="99"/>
      <c r="O926" s="99"/>
      <c r="P926" s="99"/>
      <c r="Q926" s="99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</row>
    <row r="927" spans="2:31" ht="18.75" customHeight="1">
      <c r="B927" s="14"/>
      <c r="C927" s="98"/>
      <c r="D927" s="98"/>
      <c r="E927" s="14"/>
      <c r="F927" s="99"/>
      <c r="G927" s="99"/>
      <c r="H927" s="99"/>
      <c r="I927" s="99"/>
      <c r="J927" s="99"/>
      <c r="K927" s="99"/>
      <c r="L927" s="99"/>
      <c r="M927" s="99"/>
      <c r="N927" s="99"/>
      <c r="O927" s="99"/>
      <c r="P927" s="99"/>
      <c r="Q927" s="99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</row>
    <row r="928" spans="2:31" ht="18.75" customHeight="1">
      <c r="B928" s="14"/>
      <c r="C928" s="98"/>
      <c r="D928" s="98"/>
      <c r="E928" s="14"/>
      <c r="F928" s="99"/>
      <c r="G928" s="99"/>
      <c r="H928" s="99"/>
      <c r="I928" s="99"/>
      <c r="J928" s="99"/>
      <c r="K928" s="99"/>
      <c r="L928" s="99"/>
      <c r="M928" s="99"/>
      <c r="N928" s="99"/>
      <c r="O928" s="99"/>
      <c r="P928" s="99"/>
      <c r="Q928" s="99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</row>
    <row r="929" spans="2:31" ht="18.75" customHeight="1">
      <c r="B929" s="14"/>
      <c r="C929" s="98"/>
      <c r="D929" s="98"/>
      <c r="E929" s="14"/>
      <c r="F929" s="99"/>
      <c r="G929" s="99"/>
      <c r="H929" s="99"/>
      <c r="I929" s="99"/>
      <c r="J929" s="99"/>
      <c r="K929" s="99"/>
      <c r="L929" s="99"/>
      <c r="M929" s="99"/>
      <c r="N929" s="99"/>
      <c r="O929" s="99"/>
      <c r="P929" s="99"/>
      <c r="Q929" s="99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</row>
    <row r="930" spans="2:31" ht="18.75" customHeight="1">
      <c r="B930" s="14"/>
      <c r="C930" s="98"/>
      <c r="D930" s="98"/>
      <c r="E930" s="14"/>
      <c r="F930" s="99"/>
      <c r="G930" s="99"/>
      <c r="H930" s="99"/>
      <c r="I930" s="99"/>
      <c r="J930" s="99"/>
      <c r="K930" s="99"/>
      <c r="L930" s="99"/>
      <c r="M930" s="99"/>
      <c r="N930" s="99"/>
      <c r="O930" s="99"/>
      <c r="P930" s="99"/>
      <c r="Q930" s="99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</row>
    <row r="931" spans="2:31" ht="18.75" customHeight="1">
      <c r="B931" s="14"/>
      <c r="C931" s="98"/>
      <c r="D931" s="98"/>
      <c r="E931" s="14"/>
      <c r="F931" s="99"/>
      <c r="G931" s="99"/>
      <c r="H931" s="99"/>
      <c r="I931" s="99"/>
      <c r="J931" s="99"/>
      <c r="K931" s="99"/>
      <c r="L931" s="99"/>
      <c r="M931" s="99"/>
      <c r="N931" s="99"/>
      <c r="O931" s="99"/>
      <c r="P931" s="99"/>
      <c r="Q931" s="99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</row>
    <row r="932" spans="2:31" ht="18.75" customHeight="1">
      <c r="B932" s="14"/>
      <c r="C932" s="98"/>
      <c r="D932" s="98"/>
      <c r="E932" s="14"/>
      <c r="F932" s="99"/>
      <c r="G932" s="99"/>
      <c r="H932" s="99"/>
      <c r="I932" s="99"/>
      <c r="J932" s="99"/>
      <c r="K932" s="99"/>
      <c r="L932" s="99"/>
      <c r="M932" s="99"/>
      <c r="N932" s="99"/>
      <c r="O932" s="99"/>
      <c r="P932" s="99"/>
      <c r="Q932" s="99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</row>
    <row r="933" spans="2:31" ht="18.75" customHeight="1">
      <c r="B933" s="14"/>
      <c r="C933" s="98"/>
      <c r="D933" s="98"/>
      <c r="E933" s="14"/>
      <c r="F933" s="99"/>
      <c r="G933" s="99"/>
      <c r="H933" s="99"/>
      <c r="I933" s="99"/>
      <c r="J933" s="99"/>
      <c r="K933" s="99"/>
      <c r="L933" s="99"/>
      <c r="M933" s="99"/>
      <c r="N933" s="99"/>
      <c r="O933" s="99"/>
      <c r="P933" s="99"/>
      <c r="Q933" s="99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</row>
    <row r="934" spans="2:31" ht="18.75" customHeight="1">
      <c r="B934" s="14"/>
      <c r="C934" s="98"/>
      <c r="D934" s="98"/>
      <c r="E934" s="14"/>
      <c r="F934" s="99"/>
      <c r="G934" s="99"/>
      <c r="H934" s="99"/>
      <c r="I934" s="99"/>
      <c r="J934" s="99"/>
      <c r="K934" s="99"/>
      <c r="L934" s="99"/>
      <c r="M934" s="99"/>
      <c r="N934" s="99"/>
      <c r="O934" s="99"/>
      <c r="P934" s="99"/>
      <c r="Q934" s="99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</row>
    <row r="935" spans="2:31" ht="18.75" customHeight="1">
      <c r="B935" s="14"/>
      <c r="C935" s="98"/>
      <c r="D935" s="98"/>
      <c r="E935" s="14"/>
      <c r="F935" s="99"/>
      <c r="G935" s="99"/>
      <c r="H935" s="99"/>
      <c r="I935" s="99"/>
      <c r="J935" s="99"/>
      <c r="K935" s="99"/>
      <c r="L935" s="99"/>
      <c r="M935" s="99"/>
      <c r="N935" s="99"/>
      <c r="O935" s="99"/>
      <c r="P935" s="99"/>
      <c r="Q935" s="99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</row>
    <row r="936" spans="2:31" ht="18.75" customHeight="1">
      <c r="B936" s="14"/>
      <c r="C936" s="98"/>
      <c r="D936" s="98"/>
      <c r="E936" s="14"/>
      <c r="F936" s="99"/>
      <c r="G936" s="99"/>
      <c r="H936" s="99"/>
      <c r="I936" s="99"/>
      <c r="J936" s="99"/>
      <c r="K936" s="99"/>
      <c r="L936" s="99"/>
      <c r="M936" s="99"/>
      <c r="N936" s="99"/>
      <c r="O936" s="99"/>
      <c r="P936" s="99"/>
      <c r="Q936" s="99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</row>
    <row r="937" spans="2:31" ht="18.75" customHeight="1">
      <c r="B937" s="14"/>
      <c r="C937" s="98"/>
      <c r="D937" s="98"/>
      <c r="E937" s="14"/>
      <c r="F937" s="99"/>
      <c r="G937" s="99"/>
      <c r="H937" s="99"/>
      <c r="I937" s="99"/>
      <c r="J937" s="99"/>
      <c r="K937" s="99"/>
      <c r="L937" s="99"/>
      <c r="M937" s="99"/>
      <c r="N937" s="99"/>
      <c r="O937" s="99"/>
      <c r="P937" s="99"/>
      <c r="Q937" s="99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</row>
    <row r="938" spans="2:31" ht="18.75" customHeight="1">
      <c r="B938" s="14"/>
      <c r="C938" s="98"/>
      <c r="D938" s="98"/>
      <c r="E938" s="14"/>
      <c r="F938" s="99"/>
      <c r="G938" s="99"/>
      <c r="H938" s="99"/>
      <c r="I938" s="99"/>
      <c r="J938" s="99"/>
      <c r="K938" s="99"/>
      <c r="L938" s="99"/>
      <c r="M938" s="99"/>
      <c r="N938" s="99"/>
      <c r="O938" s="99"/>
      <c r="P938" s="99"/>
      <c r="Q938" s="99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</row>
    <row r="939" spans="2:31" ht="18.75" customHeight="1">
      <c r="B939" s="14"/>
      <c r="C939" s="98"/>
      <c r="D939" s="98"/>
      <c r="E939" s="14"/>
      <c r="F939" s="99"/>
      <c r="G939" s="99"/>
      <c r="H939" s="99"/>
      <c r="I939" s="99"/>
      <c r="J939" s="99"/>
      <c r="K939" s="99"/>
      <c r="L939" s="99"/>
      <c r="M939" s="99"/>
      <c r="N939" s="99"/>
      <c r="O939" s="99"/>
      <c r="P939" s="99"/>
      <c r="Q939" s="99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</row>
    <row r="940" spans="2:31" ht="18.75" customHeight="1">
      <c r="B940" s="14"/>
      <c r="C940" s="98"/>
      <c r="D940" s="98"/>
      <c r="E940" s="14"/>
      <c r="F940" s="99"/>
      <c r="G940" s="99"/>
      <c r="H940" s="99"/>
      <c r="I940" s="99"/>
      <c r="J940" s="99"/>
      <c r="K940" s="99"/>
      <c r="L940" s="99"/>
      <c r="M940" s="99"/>
      <c r="N940" s="99"/>
      <c r="O940" s="99"/>
      <c r="P940" s="99"/>
      <c r="Q940" s="99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</row>
    <row r="941" spans="2:31" ht="18.75" customHeight="1">
      <c r="B941" s="14"/>
      <c r="C941" s="98"/>
      <c r="D941" s="98"/>
      <c r="E941" s="14"/>
      <c r="F941" s="99"/>
      <c r="G941" s="99"/>
      <c r="H941" s="99"/>
      <c r="I941" s="99"/>
      <c r="J941" s="99"/>
      <c r="K941" s="99"/>
      <c r="L941" s="99"/>
      <c r="M941" s="99"/>
      <c r="N941" s="99"/>
      <c r="O941" s="99"/>
      <c r="P941" s="99"/>
      <c r="Q941" s="99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</row>
    <row r="942" spans="2:31" ht="18.75" customHeight="1">
      <c r="B942" s="14"/>
      <c r="C942" s="98"/>
      <c r="D942" s="98"/>
      <c r="E942" s="14"/>
      <c r="F942" s="99"/>
      <c r="G942" s="99"/>
      <c r="H942" s="99"/>
      <c r="I942" s="99"/>
      <c r="J942" s="99"/>
      <c r="K942" s="99"/>
      <c r="L942" s="99"/>
      <c r="M942" s="99"/>
      <c r="N942" s="99"/>
      <c r="O942" s="99"/>
      <c r="P942" s="99"/>
      <c r="Q942" s="99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</row>
    <row r="943" spans="2:31" ht="18.75" customHeight="1">
      <c r="B943" s="14"/>
      <c r="C943" s="98"/>
      <c r="D943" s="98"/>
      <c r="E943" s="14"/>
      <c r="F943" s="99"/>
      <c r="G943" s="99"/>
      <c r="H943" s="99"/>
      <c r="I943" s="99"/>
      <c r="J943" s="99"/>
      <c r="K943" s="99"/>
      <c r="L943" s="99"/>
      <c r="M943" s="99"/>
      <c r="N943" s="99"/>
      <c r="O943" s="99"/>
      <c r="P943" s="99"/>
      <c r="Q943" s="99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</row>
    <row r="944" spans="2:31" ht="18.75" customHeight="1">
      <c r="B944" s="14"/>
      <c r="C944" s="98"/>
      <c r="D944" s="98"/>
      <c r="E944" s="14"/>
      <c r="F944" s="99"/>
      <c r="G944" s="99"/>
      <c r="H944" s="99"/>
      <c r="I944" s="99"/>
      <c r="J944" s="99"/>
      <c r="K944" s="99"/>
      <c r="L944" s="99"/>
      <c r="M944" s="99"/>
      <c r="N944" s="99"/>
      <c r="O944" s="99"/>
      <c r="P944" s="99"/>
      <c r="Q944" s="99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</row>
    <row r="945" spans="2:31" ht="18.75" customHeight="1">
      <c r="B945" s="14"/>
      <c r="C945" s="98"/>
      <c r="D945" s="98"/>
      <c r="E945" s="14"/>
      <c r="F945" s="99"/>
      <c r="G945" s="99"/>
      <c r="H945" s="99"/>
      <c r="I945" s="99"/>
      <c r="J945" s="99"/>
      <c r="K945" s="99"/>
      <c r="L945" s="99"/>
      <c r="M945" s="99"/>
      <c r="N945" s="99"/>
      <c r="O945" s="99"/>
      <c r="P945" s="99"/>
      <c r="Q945" s="99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</row>
    <row r="946" spans="2:31" ht="18.75" customHeight="1">
      <c r="B946" s="14"/>
      <c r="C946" s="98"/>
      <c r="D946" s="98"/>
      <c r="E946" s="14"/>
      <c r="F946" s="99"/>
      <c r="G946" s="99"/>
      <c r="H946" s="99"/>
      <c r="I946" s="99"/>
      <c r="J946" s="99"/>
      <c r="K946" s="99"/>
      <c r="L946" s="99"/>
      <c r="M946" s="99"/>
      <c r="N946" s="99"/>
      <c r="O946" s="99"/>
      <c r="P946" s="99"/>
      <c r="Q946" s="99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</row>
    <row r="947" spans="2:31" ht="18.75" customHeight="1">
      <c r="B947" s="14"/>
      <c r="C947" s="98"/>
      <c r="D947" s="98"/>
      <c r="E947" s="14"/>
      <c r="F947" s="99"/>
      <c r="G947" s="99"/>
      <c r="H947" s="99"/>
      <c r="I947" s="99"/>
      <c r="J947" s="99"/>
      <c r="K947" s="99"/>
      <c r="L947" s="99"/>
      <c r="M947" s="99"/>
      <c r="N947" s="99"/>
      <c r="O947" s="99"/>
      <c r="P947" s="99"/>
      <c r="Q947" s="99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</row>
    <row r="948" spans="2:31" ht="18.75" customHeight="1">
      <c r="B948" s="14"/>
      <c r="C948" s="98"/>
      <c r="D948" s="98"/>
      <c r="E948" s="14"/>
      <c r="F948" s="99"/>
      <c r="G948" s="99"/>
      <c r="H948" s="99"/>
      <c r="I948" s="99"/>
      <c r="J948" s="99"/>
      <c r="K948" s="99"/>
      <c r="L948" s="99"/>
      <c r="M948" s="99"/>
      <c r="N948" s="99"/>
      <c r="O948" s="99"/>
      <c r="P948" s="99"/>
      <c r="Q948" s="99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</row>
    <row r="949" spans="2:31" ht="18.75" customHeight="1">
      <c r="B949" s="14"/>
      <c r="C949" s="98"/>
      <c r="D949" s="98"/>
      <c r="E949" s="14"/>
      <c r="F949" s="99"/>
      <c r="G949" s="99"/>
      <c r="H949" s="99"/>
      <c r="I949" s="99"/>
      <c r="J949" s="99"/>
      <c r="K949" s="99"/>
      <c r="L949" s="99"/>
      <c r="M949" s="99"/>
      <c r="N949" s="99"/>
      <c r="O949" s="99"/>
      <c r="P949" s="99"/>
      <c r="Q949" s="99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</row>
    <row r="950" spans="2:31" ht="18.75" customHeight="1">
      <c r="B950" s="14"/>
      <c r="C950" s="98"/>
      <c r="D950" s="98"/>
      <c r="E950" s="14"/>
      <c r="F950" s="99"/>
      <c r="G950" s="99"/>
      <c r="H950" s="99"/>
      <c r="I950" s="99"/>
      <c r="J950" s="99"/>
      <c r="K950" s="99"/>
      <c r="L950" s="99"/>
      <c r="M950" s="99"/>
      <c r="N950" s="99"/>
      <c r="O950" s="99"/>
      <c r="P950" s="99"/>
      <c r="Q950" s="99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</row>
    <row r="951" spans="2:31" ht="18.75" customHeight="1">
      <c r="B951" s="14"/>
      <c r="C951" s="98"/>
      <c r="D951" s="98"/>
      <c r="E951" s="14"/>
      <c r="F951" s="99"/>
      <c r="G951" s="99"/>
      <c r="H951" s="99"/>
      <c r="I951" s="99"/>
      <c r="J951" s="99"/>
      <c r="K951" s="99"/>
      <c r="L951" s="99"/>
      <c r="M951" s="99"/>
      <c r="N951" s="99"/>
      <c r="O951" s="99"/>
      <c r="P951" s="99"/>
      <c r="Q951" s="99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</row>
    <row r="952" spans="2:31" ht="18.75" customHeight="1">
      <c r="B952" s="14"/>
      <c r="C952" s="98"/>
      <c r="D952" s="98"/>
      <c r="E952" s="14"/>
      <c r="F952" s="99"/>
      <c r="G952" s="99"/>
      <c r="H952" s="99"/>
      <c r="I952" s="99"/>
      <c r="J952" s="99"/>
      <c r="K952" s="99"/>
      <c r="L952" s="99"/>
      <c r="M952" s="99"/>
      <c r="N952" s="99"/>
      <c r="O952" s="99"/>
      <c r="P952" s="99"/>
      <c r="Q952" s="99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</row>
    <row r="953" spans="2:31" ht="18.75" customHeight="1">
      <c r="B953" s="14"/>
      <c r="C953" s="98"/>
      <c r="D953" s="98"/>
      <c r="E953" s="14"/>
      <c r="F953" s="99"/>
      <c r="G953" s="99"/>
      <c r="H953" s="99"/>
      <c r="I953" s="99"/>
      <c r="J953" s="99"/>
      <c r="K953" s="99"/>
      <c r="L953" s="99"/>
      <c r="M953" s="99"/>
      <c r="N953" s="99"/>
      <c r="O953" s="99"/>
      <c r="P953" s="99"/>
      <c r="Q953" s="99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</row>
    <row r="954" spans="2:31" ht="18.75" customHeight="1">
      <c r="B954" s="14"/>
      <c r="C954" s="98"/>
      <c r="D954" s="98"/>
      <c r="E954" s="14"/>
      <c r="F954" s="99"/>
      <c r="G954" s="99"/>
      <c r="H954" s="99"/>
      <c r="I954" s="99"/>
      <c r="J954" s="99"/>
      <c r="K954" s="99"/>
      <c r="L954" s="99"/>
      <c r="M954" s="99"/>
      <c r="N954" s="99"/>
      <c r="O954" s="99"/>
      <c r="P954" s="99"/>
      <c r="Q954" s="99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</row>
    <row r="955" spans="2:31" ht="18.75" customHeight="1">
      <c r="B955" s="14"/>
      <c r="C955" s="98"/>
      <c r="D955" s="98"/>
      <c r="E955" s="14"/>
      <c r="F955" s="99"/>
      <c r="G955" s="99"/>
      <c r="H955" s="99"/>
      <c r="I955" s="99"/>
      <c r="J955" s="99"/>
      <c r="K955" s="99"/>
      <c r="L955" s="99"/>
      <c r="M955" s="99"/>
      <c r="N955" s="99"/>
      <c r="O955" s="99"/>
      <c r="P955" s="99"/>
      <c r="Q955" s="99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</row>
    <row r="956" spans="2:31" ht="18.75" customHeight="1">
      <c r="B956" s="14"/>
      <c r="C956" s="98"/>
      <c r="D956" s="98"/>
      <c r="E956" s="14"/>
      <c r="F956" s="99"/>
      <c r="G956" s="99"/>
      <c r="H956" s="99"/>
      <c r="I956" s="99"/>
      <c r="J956" s="99"/>
      <c r="K956" s="99"/>
      <c r="L956" s="99"/>
      <c r="M956" s="99"/>
      <c r="N956" s="99"/>
      <c r="O956" s="99"/>
      <c r="P956" s="99"/>
      <c r="Q956" s="99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</row>
    <row r="957" spans="2:31" ht="18.75" customHeight="1">
      <c r="B957" s="14"/>
      <c r="C957" s="98"/>
      <c r="D957" s="98"/>
      <c r="E957" s="14"/>
      <c r="F957" s="99"/>
      <c r="G957" s="99"/>
      <c r="H957" s="99"/>
      <c r="I957" s="99"/>
      <c r="J957" s="99"/>
      <c r="K957" s="99"/>
      <c r="L957" s="99"/>
      <c r="M957" s="99"/>
      <c r="N957" s="99"/>
      <c r="O957" s="99"/>
      <c r="P957" s="99"/>
      <c r="Q957" s="99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</row>
    <row r="958" spans="2:31" ht="18.75" customHeight="1">
      <c r="B958" s="14"/>
      <c r="C958" s="98"/>
      <c r="D958" s="98"/>
      <c r="E958" s="14"/>
      <c r="F958" s="99"/>
      <c r="G958" s="99"/>
      <c r="H958" s="99"/>
      <c r="I958" s="99"/>
      <c r="J958" s="99"/>
      <c r="K958" s="99"/>
      <c r="L958" s="99"/>
      <c r="M958" s="99"/>
      <c r="N958" s="99"/>
      <c r="O958" s="99"/>
      <c r="P958" s="99"/>
      <c r="Q958" s="99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</row>
    <row r="959" spans="2:31" ht="18.75" customHeight="1">
      <c r="B959" s="14"/>
      <c r="C959" s="98"/>
      <c r="D959" s="98"/>
      <c r="E959" s="14"/>
      <c r="F959" s="99"/>
      <c r="G959" s="99"/>
      <c r="H959" s="99"/>
      <c r="I959" s="99"/>
      <c r="J959" s="99"/>
      <c r="K959" s="99"/>
      <c r="L959" s="99"/>
      <c r="M959" s="99"/>
      <c r="N959" s="99"/>
      <c r="O959" s="99"/>
      <c r="P959" s="99"/>
      <c r="Q959" s="99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</row>
    <row r="960" spans="2:31" ht="18.75" customHeight="1">
      <c r="B960" s="14"/>
      <c r="C960" s="98"/>
      <c r="D960" s="98"/>
      <c r="E960" s="14"/>
      <c r="F960" s="99"/>
      <c r="G960" s="99"/>
      <c r="H960" s="99"/>
      <c r="I960" s="99"/>
      <c r="J960" s="99"/>
      <c r="K960" s="99"/>
      <c r="L960" s="99"/>
      <c r="M960" s="99"/>
      <c r="N960" s="99"/>
      <c r="O960" s="99"/>
      <c r="P960" s="99"/>
      <c r="Q960" s="99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</row>
    <row r="961" spans="2:31" ht="18.75" customHeight="1">
      <c r="B961" s="14"/>
      <c r="C961" s="98"/>
      <c r="D961" s="98"/>
      <c r="E961" s="14"/>
      <c r="F961" s="99"/>
      <c r="G961" s="99"/>
      <c r="H961" s="99"/>
      <c r="I961" s="99"/>
      <c r="J961" s="99"/>
      <c r="K961" s="99"/>
      <c r="L961" s="99"/>
      <c r="M961" s="99"/>
      <c r="N961" s="99"/>
      <c r="O961" s="99"/>
      <c r="P961" s="99"/>
      <c r="Q961" s="99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</row>
    <row r="962" spans="2:31" ht="18.75" customHeight="1">
      <c r="B962" s="14"/>
      <c r="C962" s="98"/>
      <c r="D962" s="98"/>
      <c r="E962" s="14"/>
      <c r="F962" s="99"/>
      <c r="G962" s="99"/>
      <c r="H962" s="99"/>
      <c r="I962" s="99"/>
      <c r="J962" s="99"/>
      <c r="K962" s="99"/>
      <c r="L962" s="99"/>
      <c r="M962" s="99"/>
      <c r="N962" s="99"/>
      <c r="O962" s="99"/>
      <c r="P962" s="99"/>
      <c r="Q962" s="99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</row>
    <row r="963" spans="2:31" ht="18.75" customHeight="1">
      <c r="B963" s="14"/>
      <c r="C963" s="98"/>
      <c r="D963" s="98"/>
      <c r="E963" s="14"/>
      <c r="F963" s="99"/>
      <c r="G963" s="99"/>
      <c r="H963" s="99"/>
      <c r="I963" s="99"/>
      <c r="J963" s="99"/>
      <c r="K963" s="99"/>
      <c r="L963" s="99"/>
      <c r="M963" s="99"/>
      <c r="N963" s="99"/>
      <c r="O963" s="99"/>
      <c r="P963" s="99"/>
      <c r="Q963" s="99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</row>
    <row r="964" spans="2:31" ht="18.75" customHeight="1">
      <c r="B964" s="14"/>
      <c r="C964" s="98"/>
      <c r="D964" s="98"/>
      <c r="E964" s="14"/>
      <c r="F964" s="99"/>
      <c r="G964" s="99"/>
      <c r="H964" s="99"/>
      <c r="I964" s="99"/>
      <c r="J964" s="99"/>
      <c r="K964" s="99"/>
      <c r="L964" s="99"/>
      <c r="M964" s="99"/>
      <c r="N964" s="99"/>
      <c r="O964" s="99"/>
      <c r="P964" s="99"/>
      <c r="Q964" s="99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</row>
    <row r="965" spans="2:31" ht="18.75" customHeight="1">
      <c r="B965" s="14"/>
      <c r="C965" s="98"/>
      <c r="D965" s="98"/>
      <c r="E965" s="14"/>
      <c r="F965" s="99"/>
      <c r="G965" s="99"/>
      <c r="H965" s="99"/>
      <c r="I965" s="99"/>
      <c r="J965" s="99"/>
      <c r="K965" s="99"/>
      <c r="L965" s="99"/>
      <c r="M965" s="99"/>
      <c r="N965" s="99"/>
      <c r="O965" s="99"/>
      <c r="P965" s="99"/>
      <c r="Q965" s="99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</row>
    <row r="966" spans="2:31" ht="18.75" customHeight="1">
      <c r="B966" s="14"/>
      <c r="C966" s="98"/>
      <c r="D966" s="98"/>
      <c r="E966" s="14"/>
      <c r="F966" s="99"/>
      <c r="G966" s="99"/>
      <c r="H966" s="99"/>
      <c r="I966" s="99"/>
      <c r="J966" s="99"/>
      <c r="K966" s="99"/>
      <c r="L966" s="99"/>
      <c r="M966" s="99"/>
      <c r="N966" s="99"/>
      <c r="O966" s="99"/>
      <c r="P966" s="99"/>
      <c r="Q966" s="99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</row>
    <row r="967" spans="2:31" ht="18.75" customHeight="1">
      <c r="B967" s="14"/>
      <c r="C967" s="98"/>
      <c r="D967" s="98"/>
      <c r="E967" s="14"/>
      <c r="F967" s="99"/>
      <c r="G967" s="99"/>
      <c r="H967" s="99"/>
      <c r="I967" s="99"/>
      <c r="J967" s="99"/>
      <c r="K967" s="99"/>
      <c r="L967" s="99"/>
      <c r="M967" s="99"/>
      <c r="N967" s="99"/>
      <c r="O967" s="99"/>
      <c r="P967" s="99"/>
      <c r="Q967" s="99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</row>
    <row r="968" spans="2:31" ht="18.75" customHeight="1">
      <c r="B968" s="14"/>
      <c r="C968" s="98"/>
      <c r="D968" s="98"/>
      <c r="E968" s="14"/>
      <c r="F968" s="99"/>
      <c r="G968" s="99"/>
      <c r="H968" s="99"/>
      <c r="I968" s="99"/>
      <c r="J968" s="99"/>
      <c r="K968" s="99"/>
      <c r="L968" s="99"/>
      <c r="M968" s="99"/>
      <c r="N968" s="99"/>
      <c r="O968" s="99"/>
      <c r="P968" s="99"/>
      <c r="Q968" s="99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</row>
    <row r="969" spans="2:31" ht="18.75" customHeight="1">
      <c r="B969" s="14"/>
      <c r="C969" s="98"/>
      <c r="D969" s="98"/>
      <c r="E969" s="14"/>
      <c r="F969" s="99"/>
      <c r="G969" s="99"/>
      <c r="H969" s="99"/>
      <c r="I969" s="99"/>
      <c r="J969" s="99"/>
      <c r="K969" s="99"/>
      <c r="L969" s="99"/>
      <c r="M969" s="99"/>
      <c r="N969" s="99"/>
      <c r="O969" s="99"/>
      <c r="P969" s="99"/>
      <c r="Q969" s="99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</row>
    <row r="970" spans="2:31" ht="18.75" customHeight="1">
      <c r="B970" s="14"/>
      <c r="C970" s="98"/>
      <c r="D970" s="98"/>
      <c r="E970" s="14"/>
      <c r="F970" s="99"/>
      <c r="G970" s="99"/>
      <c r="H970" s="99"/>
      <c r="I970" s="99"/>
      <c r="J970" s="99"/>
      <c r="K970" s="99"/>
      <c r="L970" s="99"/>
      <c r="M970" s="99"/>
      <c r="N970" s="99"/>
      <c r="O970" s="99"/>
      <c r="P970" s="99"/>
      <c r="Q970" s="99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</row>
    <row r="971" spans="2:31" ht="18.75" customHeight="1">
      <c r="B971" s="14"/>
      <c r="C971" s="98"/>
      <c r="D971" s="98"/>
      <c r="E971" s="14"/>
      <c r="F971" s="99"/>
      <c r="G971" s="99"/>
      <c r="H971" s="99"/>
      <c r="I971" s="99"/>
      <c r="J971" s="99"/>
      <c r="K971" s="99"/>
      <c r="L971" s="99"/>
      <c r="M971" s="99"/>
      <c r="N971" s="99"/>
      <c r="O971" s="99"/>
      <c r="P971" s="99"/>
      <c r="Q971" s="99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</row>
    <row r="972" spans="2:31" ht="18.75" customHeight="1">
      <c r="B972" s="14"/>
      <c r="C972" s="98"/>
      <c r="D972" s="98"/>
      <c r="E972" s="14"/>
      <c r="F972" s="99"/>
      <c r="G972" s="99"/>
      <c r="H972" s="99"/>
      <c r="I972" s="99"/>
      <c r="J972" s="99"/>
      <c r="K972" s="99"/>
      <c r="L972" s="99"/>
      <c r="M972" s="99"/>
      <c r="N972" s="99"/>
      <c r="O972" s="99"/>
      <c r="P972" s="99"/>
      <c r="Q972" s="99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</row>
    <row r="973" spans="2:31" ht="18.75" customHeight="1">
      <c r="B973" s="14"/>
      <c r="C973" s="98"/>
      <c r="D973" s="98"/>
      <c r="E973" s="14"/>
      <c r="F973" s="99"/>
      <c r="G973" s="99"/>
      <c r="H973" s="99"/>
      <c r="I973" s="99"/>
      <c r="J973" s="99"/>
      <c r="K973" s="99"/>
      <c r="L973" s="99"/>
      <c r="M973" s="99"/>
      <c r="N973" s="99"/>
      <c r="O973" s="99"/>
      <c r="P973" s="99"/>
      <c r="Q973" s="99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</row>
    <row r="974" spans="2:31" ht="18.75" customHeight="1">
      <c r="B974" s="14"/>
      <c r="C974" s="98"/>
      <c r="D974" s="98"/>
      <c r="E974" s="14"/>
      <c r="F974" s="99"/>
      <c r="G974" s="99"/>
      <c r="H974" s="99"/>
      <c r="I974" s="99"/>
      <c r="J974" s="99"/>
      <c r="K974" s="99"/>
      <c r="L974" s="99"/>
      <c r="M974" s="99"/>
      <c r="N974" s="99"/>
      <c r="O974" s="99"/>
      <c r="P974" s="99"/>
      <c r="Q974" s="99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</row>
    <row r="975" spans="2:31" ht="18.75" customHeight="1">
      <c r="B975" s="14"/>
      <c r="C975" s="98"/>
      <c r="D975" s="98"/>
      <c r="E975" s="14"/>
      <c r="F975" s="99"/>
      <c r="G975" s="99"/>
      <c r="H975" s="99"/>
      <c r="I975" s="99"/>
      <c r="J975" s="99"/>
      <c r="K975" s="99"/>
      <c r="L975" s="99"/>
      <c r="M975" s="99"/>
      <c r="N975" s="99"/>
      <c r="O975" s="99"/>
      <c r="P975" s="99"/>
      <c r="Q975" s="99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</row>
    <row r="976" spans="2:31" ht="18.75" customHeight="1">
      <c r="B976" s="14"/>
      <c r="C976" s="98"/>
      <c r="D976" s="98"/>
      <c r="E976" s="14"/>
      <c r="F976" s="99"/>
      <c r="G976" s="99"/>
      <c r="H976" s="99"/>
      <c r="I976" s="99"/>
      <c r="J976" s="99"/>
      <c r="K976" s="99"/>
      <c r="L976" s="99"/>
      <c r="M976" s="99"/>
      <c r="N976" s="99"/>
      <c r="O976" s="99"/>
      <c r="P976" s="99"/>
      <c r="Q976" s="99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</row>
    <row r="977" spans="2:31" ht="18.75" customHeight="1">
      <c r="B977" s="14"/>
      <c r="C977" s="98"/>
      <c r="D977" s="98"/>
      <c r="E977" s="14"/>
      <c r="F977" s="99"/>
      <c r="G977" s="99"/>
      <c r="H977" s="99"/>
      <c r="I977" s="99"/>
      <c r="J977" s="99"/>
      <c r="K977" s="99"/>
      <c r="L977" s="99"/>
      <c r="M977" s="99"/>
      <c r="N977" s="99"/>
      <c r="O977" s="99"/>
      <c r="P977" s="99"/>
      <c r="Q977" s="99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</row>
    <row r="978" spans="2:31" ht="18.75" customHeight="1">
      <c r="B978" s="14"/>
      <c r="C978" s="98"/>
      <c r="D978" s="98"/>
      <c r="E978" s="14"/>
      <c r="F978" s="99"/>
      <c r="G978" s="99"/>
      <c r="H978" s="99"/>
      <c r="I978" s="99"/>
      <c r="J978" s="99"/>
      <c r="K978" s="99"/>
      <c r="L978" s="99"/>
      <c r="M978" s="99"/>
      <c r="N978" s="99"/>
      <c r="O978" s="99"/>
      <c r="P978" s="99"/>
      <c r="Q978" s="99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</row>
    <row r="979" spans="2:31" ht="18.75" customHeight="1">
      <c r="B979" s="14"/>
      <c r="C979" s="98"/>
      <c r="D979" s="98"/>
      <c r="E979" s="14"/>
      <c r="F979" s="99"/>
      <c r="G979" s="99"/>
      <c r="H979" s="99"/>
      <c r="I979" s="99"/>
      <c r="J979" s="99"/>
      <c r="K979" s="99"/>
      <c r="L979" s="99"/>
      <c r="M979" s="99"/>
      <c r="N979" s="99"/>
      <c r="O979" s="99"/>
      <c r="P979" s="99"/>
      <c r="Q979" s="99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</row>
    <row r="980" spans="2:31" ht="18.75" customHeight="1">
      <c r="B980" s="14"/>
      <c r="C980" s="98"/>
      <c r="D980" s="98"/>
      <c r="E980" s="14"/>
      <c r="F980" s="99"/>
      <c r="G980" s="99"/>
      <c r="H980" s="99"/>
      <c r="I980" s="99"/>
      <c r="J980" s="99"/>
      <c r="K980" s="99"/>
      <c r="L980" s="99"/>
      <c r="M980" s="99"/>
      <c r="N980" s="99"/>
      <c r="O980" s="99"/>
      <c r="P980" s="99"/>
      <c r="Q980" s="99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</row>
    <row r="981" spans="2:31" ht="18.75" customHeight="1">
      <c r="B981" s="14"/>
      <c r="C981" s="98"/>
      <c r="D981" s="98"/>
      <c r="E981" s="14"/>
      <c r="F981" s="99"/>
      <c r="G981" s="99"/>
      <c r="H981" s="99"/>
      <c r="I981" s="99"/>
      <c r="J981" s="99"/>
      <c r="K981" s="99"/>
      <c r="L981" s="99"/>
      <c r="M981" s="99"/>
      <c r="N981" s="99"/>
      <c r="O981" s="99"/>
      <c r="P981" s="99"/>
      <c r="Q981" s="99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</row>
    <row r="982" spans="2:31" ht="18.75" customHeight="1">
      <c r="B982" s="14"/>
      <c r="C982" s="98"/>
      <c r="D982" s="98"/>
      <c r="E982" s="14"/>
      <c r="F982" s="99"/>
      <c r="G982" s="99"/>
      <c r="H982" s="99"/>
      <c r="I982" s="99"/>
      <c r="J982" s="99"/>
      <c r="K982" s="99"/>
      <c r="L982" s="99"/>
      <c r="M982" s="99"/>
      <c r="N982" s="99"/>
      <c r="O982" s="99"/>
      <c r="P982" s="99"/>
      <c r="Q982" s="99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</row>
    <row r="983" spans="2:31" ht="18.75" customHeight="1">
      <c r="B983" s="14"/>
      <c r="C983" s="98"/>
      <c r="D983" s="98"/>
      <c r="E983" s="14"/>
      <c r="F983" s="99"/>
      <c r="G983" s="99"/>
      <c r="H983" s="99"/>
      <c r="I983" s="99"/>
      <c r="J983" s="99"/>
      <c r="K983" s="99"/>
      <c r="L983" s="99"/>
      <c r="M983" s="99"/>
      <c r="N983" s="99"/>
      <c r="O983" s="99"/>
      <c r="P983" s="99"/>
      <c r="Q983" s="99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</row>
    <row r="984" spans="2:31" ht="18.75" customHeight="1">
      <c r="B984" s="14"/>
      <c r="C984" s="98"/>
      <c r="D984" s="98"/>
      <c r="E984" s="14"/>
      <c r="F984" s="99"/>
      <c r="G984" s="99"/>
      <c r="H984" s="99"/>
      <c r="I984" s="99"/>
      <c r="J984" s="99"/>
      <c r="K984" s="99"/>
      <c r="L984" s="99"/>
      <c r="M984" s="99"/>
      <c r="N984" s="99"/>
      <c r="O984" s="99"/>
      <c r="P984" s="99"/>
      <c r="Q984" s="99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</row>
    <row r="985" spans="2:31" ht="18.75" customHeight="1">
      <c r="B985" s="14"/>
      <c r="C985" s="98"/>
      <c r="D985" s="98"/>
      <c r="E985" s="14"/>
      <c r="F985" s="99"/>
      <c r="G985" s="99"/>
      <c r="H985" s="99"/>
      <c r="I985" s="99"/>
      <c r="J985" s="99"/>
      <c r="K985" s="99"/>
      <c r="L985" s="99"/>
      <c r="M985" s="99"/>
      <c r="N985" s="99"/>
      <c r="O985" s="99"/>
      <c r="P985" s="99"/>
      <c r="Q985" s="99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</row>
    <row r="986" spans="2:31" ht="18.75" customHeight="1">
      <c r="B986" s="14"/>
      <c r="C986" s="98"/>
      <c r="D986" s="98"/>
      <c r="E986" s="14"/>
      <c r="F986" s="99"/>
      <c r="G986" s="99"/>
      <c r="H986" s="99"/>
      <c r="I986" s="99"/>
      <c r="J986" s="99"/>
      <c r="K986" s="99"/>
      <c r="L986" s="99"/>
      <c r="M986" s="99"/>
      <c r="N986" s="99"/>
      <c r="O986" s="99"/>
      <c r="P986" s="99"/>
      <c r="Q986" s="99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</row>
    <row r="987" spans="2:31" ht="18.75" customHeight="1"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</row>
    <row r="988" spans="2:31" ht="18.75" customHeight="1"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</row>
    <row r="989" spans="2:31" ht="18.75" customHeight="1"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</row>
    <row r="990" spans="2:31" ht="18.75" customHeight="1"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</row>
    <row r="991" spans="2:31" ht="18.75" customHeight="1"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</row>
    <row r="992" spans="2:31" ht="18.75" customHeight="1"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</row>
    <row r="993" spans="18:31" ht="18.75" customHeight="1"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</row>
    <row r="994" spans="18:31" ht="18.75" customHeight="1"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</row>
    <row r="995" spans="18:31" ht="18.75" customHeight="1"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</row>
    <row r="996" spans="18:31" ht="18.75" customHeight="1"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</row>
    <row r="997" spans="18:31" ht="18.75" customHeight="1"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</row>
    <row r="998" spans="18:31" ht="18.75" customHeight="1"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</row>
    <row r="999" spans="18:31" ht="18.75" customHeight="1"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</row>
    <row r="1000" spans="18:31" ht="18.75" customHeight="1"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</row>
    <row r="1001" spans="18:31" ht="18.75" customHeight="1"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</row>
    <row r="1002" spans="18:31" ht="18.75" customHeight="1"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</row>
    <row r="1003" spans="18:31" ht="18.75" customHeight="1"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</row>
    <row r="1004" spans="18:31" ht="18.75" customHeight="1"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</row>
    <row r="1005" spans="18:31" ht="18.75" customHeight="1"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</row>
    <row r="1006" spans="18:31" ht="18.75" customHeight="1"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</row>
    <row r="1007" spans="18:31" ht="18.75" customHeight="1"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</row>
    <row r="1008" spans="18:31" ht="18.75" customHeight="1"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</row>
    <row r="1009" spans="18:31" ht="18.75" customHeight="1"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</row>
    <row r="1010" spans="18:31" ht="18.75" customHeight="1"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</row>
    <row r="1011" spans="18:31" ht="18.75" customHeight="1"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</row>
    <row r="1012" spans="18:31" ht="18.75" customHeight="1"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</row>
    <row r="1013" spans="18:31" ht="18.75" customHeight="1"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</row>
  </sheetData>
  <sortState xmlns:xlrd2="http://schemas.microsoft.com/office/spreadsheetml/2017/richdata2" ref="E6:P23">
    <sortCondition descending="1" ref="O6:O23"/>
  </sortState>
  <mergeCells count="40">
    <mergeCell ref="B4:B5"/>
    <mergeCell ref="C4:C5"/>
    <mergeCell ref="D4:D5"/>
    <mergeCell ref="E4:E5"/>
    <mergeCell ref="F4:F5"/>
    <mergeCell ref="B1:Q2"/>
    <mergeCell ref="S1:AD2"/>
    <mergeCell ref="B3:D3"/>
    <mergeCell ref="P3:Q3"/>
    <mergeCell ref="E3:M3"/>
    <mergeCell ref="AB31:AC31"/>
    <mergeCell ref="X32:Y32"/>
    <mergeCell ref="AB32:AC32"/>
    <mergeCell ref="G4:G5"/>
    <mergeCell ref="P4:P5"/>
    <mergeCell ref="Q4:Q5"/>
    <mergeCell ref="AB23:AC23"/>
    <mergeCell ref="AB24:AC24"/>
    <mergeCell ref="AB25:AC25"/>
    <mergeCell ref="AB26:AC26"/>
    <mergeCell ref="AB27:AC27"/>
    <mergeCell ref="AB28:AC28"/>
    <mergeCell ref="AB29:AC29"/>
    <mergeCell ref="AB30:AC30"/>
    <mergeCell ref="K30:P30"/>
    <mergeCell ref="AB33:AC33"/>
    <mergeCell ref="X34:Y34"/>
    <mergeCell ref="AB34:AC34"/>
    <mergeCell ref="S42:V42"/>
    <mergeCell ref="AB42:AD42"/>
    <mergeCell ref="AA114:AA116"/>
    <mergeCell ref="B24:G24"/>
    <mergeCell ref="B25:G25"/>
    <mergeCell ref="B26:G26"/>
    <mergeCell ref="B27:G27"/>
    <mergeCell ref="B28:G28"/>
    <mergeCell ref="B30:G30"/>
    <mergeCell ref="X33:Y33"/>
    <mergeCell ref="X31:Y31"/>
    <mergeCell ref="AA31:AA32"/>
  </mergeCells>
  <conditionalFormatting sqref="H6:I23 M6:M23">
    <cfRule type="cellIs" dxfId="68" priority="8" operator="lessThan">
      <formula>45</formula>
    </cfRule>
    <cfRule type="cellIs" dxfId="67" priority="9" operator="lessThan">
      <formula>40</formula>
    </cfRule>
  </conditionalFormatting>
  <conditionalFormatting sqref="I6:K23">
    <cfRule type="cellIs" dxfId="66" priority="7" operator="lessThan">
      <formula>30</formula>
    </cfRule>
  </conditionalFormatting>
  <conditionalFormatting sqref="J6:L23">
    <cfRule type="cellIs" dxfId="65" priority="6" operator="lessThan">
      <formula>35</formula>
    </cfRule>
  </conditionalFormatting>
  <conditionalFormatting sqref="L6:L23">
    <cfRule type="cellIs" dxfId="64" priority="5" operator="equal">
      <formula>"ab"</formula>
    </cfRule>
  </conditionalFormatting>
  <conditionalFormatting sqref="M6:N23 H6:K23">
    <cfRule type="cellIs" dxfId="63" priority="4" operator="equal">
      <formula>"AB"</formula>
    </cfRule>
  </conditionalFormatting>
  <conditionalFormatting sqref="N6:N23">
    <cfRule type="cellIs" dxfId="62" priority="2" operator="equal">
      <formula>"AB"</formula>
    </cfRule>
    <cfRule type="cellIs" dxfId="61" priority="3" operator="lessThan">
      <formula>27</formula>
    </cfRule>
  </conditionalFormatting>
  <conditionalFormatting sqref="T3:V3 Y3:AA3 P4:Q4 H4:K5 M4:O5 L5 AD23">
    <cfRule type="cellIs" dxfId="60" priority="1" operator="equal">
      <formula>"AB"</formula>
    </cfRule>
  </conditionalFormatting>
  <pageMargins left="0.42" right="0.27" top="0.34" bottom="0.23" header="0" footer="0"/>
  <pageSetup paperSize="5" scale="55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10"/>
  <sheetViews>
    <sheetView zoomScale="70" zoomScaleNormal="70" workbookViewId="0">
      <selection activeCell="E2" sqref="E2:K2"/>
    </sheetView>
  </sheetViews>
  <sheetFormatPr defaultColWidth="14.44140625" defaultRowHeight="15" customHeight="1"/>
  <cols>
    <col min="1" max="1" width="2" style="1" customWidth="1"/>
    <col min="2" max="2" width="7.6640625" style="1" customWidth="1"/>
    <col min="3" max="4" width="8.109375" style="95" customWidth="1"/>
    <col min="5" max="5" width="37.33203125" style="1" customWidth="1"/>
    <col min="6" max="15" width="8.6640625" style="1" customWidth="1"/>
    <col min="16" max="16" width="9.109375" style="1" hidden="1" customWidth="1"/>
    <col min="17" max="17" width="11.33203125" style="1" customWidth="1"/>
    <col min="18" max="18" width="7.109375" style="1" customWidth="1"/>
    <col min="19" max="19" width="9.33203125" style="1" customWidth="1"/>
    <col min="20" max="20" width="4.109375" style="1" customWidth="1"/>
    <col min="21" max="21" width="17.44140625" style="1" bestFit="1" customWidth="1"/>
    <col min="22" max="24" width="15.33203125" style="1" customWidth="1"/>
    <col min="25" max="25" width="5.109375" style="1" customWidth="1"/>
    <col min="26" max="26" width="17.44140625" style="1" bestFit="1" customWidth="1"/>
    <col min="27" max="28" width="15.33203125" style="1" customWidth="1"/>
    <col min="29" max="29" width="6.44140625" style="1" customWidth="1"/>
    <col min="30" max="30" width="17.44140625" style="1" customWidth="1"/>
    <col min="31" max="32" width="15.33203125" style="1" customWidth="1"/>
    <col min="33" max="33" width="8.33203125" style="1" customWidth="1"/>
    <col min="34" max="247" width="14.44140625" style="1"/>
    <col min="248" max="248" width="4.88671875" style="1" customWidth="1"/>
    <col min="249" max="249" width="7.6640625" style="1" customWidth="1"/>
    <col min="250" max="251" width="5.6640625" style="1" customWidth="1"/>
    <col min="252" max="252" width="34.5546875" style="1" customWidth="1"/>
    <col min="253" max="253" width="6.44140625" style="1" customWidth="1"/>
    <col min="254" max="254" width="5.44140625" style="1" customWidth="1"/>
    <col min="255" max="263" width="7.33203125" style="1" customWidth="1"/>
    <col min="264" max="264" width="10" style="1" customWidth="1"/>
    <col min="265" max="265" width="9.5546875" style="1" customWidth="1"/>
    <col min="266" max="266" width="7.5546875" style="1" customWidth="1"/>
    <col min="267" max="267" width="7.33203125" style="1" customWidth="1"/>
    <col min="268" max="268" width="4.6640625" style="1" customWidth="1"/>
    <col min="269" max="269" width="8.44140625" style="1" customWidth="1"/>
    <col min="270" max="270" width="18.5546875" style="1" customWidth="1"/>
    <col min="271" max="272" width="8.109375" style="1" customWidth="1"/>
    <col min="273" max="273" width="1.88671875" style="1" customWidth="1"/>
    <col min="274" max="274" width="18.5546875" style="1" customWidth="1"/>
    <col min="275" max="275" width="10" style="1" customWidth="1"/>
    <col min="276" max="276" width="1.88671875" style="1" customWidth="1"/>
    <col min="277" max="277" width="22.88671875" style="1" customWidth="1"/>
    <col min="278" max="281" width="9.33203125" style="1" customWidth="1"/>
    <col min="282" max="282" width="2.44140625" style="1" customWidth="1"/>
    <col min="283" max="283" width="11.44140625" style="1" customWidth="1"/>
    <col min="284" max="284" width="9.44140625" style="1" customWidth="1"/>
    <col min="285" max="285" width="10.33203125" style="1" customWidth="1"/>
    <col min="286" max="286" width="9.109375" style="1" customWidth="1"/>
    <col min="287" max="503" width="14.44140625" style="1"/>
    <col min="504" max="504" width="4.88671875" style="1" customWidth="1"/>
    <col min="505" max="505" width="7.6640625" style="1" customWidth="1"/>
    <col min="506" max="507" width="5.6640625" style="1" customWidth="1"/>
    <col min="508" max="508" width="34.5546875" style="1" customWidth="1"/>
    <col min="509" max="509" width="6.44140625" style="1" customWidth="1"/>
    <col min="510" max="510" width="5.44140625" style="1" customWidth="1"/>
    <col min="511" max="519" width="7.33203125" style="1" customWidth="1"/>
    <col min="520" max="520" width="10" style="1" customWidth="1"/>
    <col min="521" max="521" width="9.5546875" style="1" customWidth="1"/>
    <col min="522" max="522" width="7.5546875" style="1" customWidth="1"/>
    <col min="523" max="523" width="7.33203125" style="1" customWidth="1"/>
    <col min="524" max="524" width="4.6640625" style="1" customWidth="1"/>
    <col min="525" max="525" width="8.44140625" style="1" customWidth="1"/>
    <col min="526" max="526" width="18.5546875" style="1" customWidth="1"/>
    <col min="527" max="528" width="8.109375" style="1" customWidth="1"/>
    <col min="529" max="529" width="1.88671875" style="1" customWidth="1"/>
    <col min="530" max="530" width="18.5546875" style="1" customWidth="1"/>
    <col min="531" max="531" width="10" style="1" customWidth="1"/>
    <col min="532" max="532" width="1.88671875" style="1" customWidth="1"/>
    <col min="533" max="533" width="22.88671875" style="1" customWidth="1"/>
    <col min="534" max="537" width="9.33203125" style="1" customWidth="1"/>
    <col min="538" max="538" width="2.44140625" style="1" customWidth="1"/>
    <col min="539" max="539" width="11.44140625" style="1" customWidth="1"/>
    <col min="540" max="540" width="9.44140625" style="1" customWidth="1"/>
    <col min="541" max="541" width="10.33203125" style="1" customWidth="1"/>
    <col min="542" max="542" width="9.109375" style="1" customWidth="1"/>
    <col min="543" max="759" width="14.44140625" style="1"/>
    <col min="760" max="760" width="4.88671875" style="1" customWidth="1"/>
    <col min="761" max="761" width="7.6640625" style="1" customWidth="1"/>
    <col min="762" max="763" width="5.6640625" style="1" customWidth="1"/>
    <col min="764" max="764" width="34.5546875" style="1" customWidth="1"/>
    <col min="765" max="765" width="6.44140625" style="1" customWidth="1"/>
    <col min="766" max="766" width="5.44140625" style="1" customWidth="1"/>
    <col min="767" max="775" width="7.33203125" style="1" customWidth="1"/>
    <col min="776" max="776" width="10" style="1" customWidth="1"/>
    <col min="777" max="777" width="9.5546875" style="1" customWidth="1"/>
    <col min="778" max="778" width="7.5546875" style="1" customWidth="1"/>
    <col min="779" max="779" width="7.33203125" style="1" customWidth="1"/>
    <col min="780" max="780" width="4.6640625" style="1" customWidth="1"/>
    <col min="781" max="781" width="8.44140625" style="1" customWidth="1"/>
    <col min="782" max="782" width="18.5546875" style="1" customWidth="1"/>
    <col min="783" max="784" width="8.109375" style="1" customWidth="1"/>
    <col min="785" max="785" width="1.88671875" style="1" customWidth="1"/>
    <col min="786" max="786" width="18.5546875" style="1" customWidth="1"/>
    <col min="787" max="787" width="10" style="1" customWidth="1"/>
    <col min="788" max="788" width="1.88671875" style="1" customWidth="1"/>
    <col min="789" max="789" width="22.88671875" style="1" customWidth="1"/>
    <col min="790" max="793" width="9.33203125" style="1" customWidth="1"/>
    <col min="794" max="794" width="2.44140625" style="1" customWidth="1"/>
    <col min="795" max="795" width="11.44140625" style="1" customWidth="1"/>
    <col min="796" max="796" width="9.44140625" style="1" customWidth="1"/>
    <col min="797" max="797" width="10.33203125" style="1" customWidth="1"/>
    <col min="798" max="798" width="9.109375" style="1" customWidth="1"/>
    <col min="799" max="1015" width="14.44140625" style="1"/>
    <col min="1016" max="1016" width="4.88671875" style="1" customWidth="1"/>
    <col min="1017" max="1017" width="7.6640625" style="1" customWidth="1"/>
    <col min="1018" max="1019" width="5.6640625" style="1" customWidth="1"/>
    <col min="1020" max="1020" width="34.5546875" style="1" customWidth="1"/>
    <col min="1021" max="1021" width="6.44140625" style="1" customWidth="1"/>
    <col min="1022" max="1022" width="5.44140625" style="1" customWidth="1"/>
    <col min="1023" max="1031" width="7.33203125" style="1" customWidth="1"/>
    <col min="1032" max="1032" width="10" style="1" customWidth="1"/>
    <col min="1033" max="1033" width="9.5546875" style="1" customWidth="1"/>
    <col min="1034" max="1034" width="7.5546875" style="1" customWidth="1"/>
    <col min="1035" max="1035" width="7.33203125" style="1" customWidth="1"/>
    <col min="1036" max="1036" width="4.6640625" style="1" customWidth="1"/>
    <col min="1037" max="1037" width="8.44140625" style="1" customWidth="1"/>
    <col min="1038" max="1038" width="18.5546875" style="1" customWidth="1"/>
    <col min="1039" max="1040" width="8.109375" style="1" customWidth="1"/>
    <col min="1041" max="1041" width="1.88671875" style="1" customWidth="1"/>
    <col min="1042" max="1042" width="18.5546875" style="1" customWidth="1"/>
    <col min="1043" max="1043" width="10" style="1" customWidth="1"/>
    <col min="1044" max="1044" width="1.88671875" style="1" customWidth="1"/>
    <col min="1045" max="1045" width="22.88671875" style="1" customWidth="1"/>
    <col min="1046" max="1049" width="9.33203125" style="1" customWidth="1"/>
    <col min="1050" max="1050" width="2.44140625" style="1" customWidth="1"/>
    <col min="1051" max="1051" width="11.44140625" style="1" customWidth="1"/>
    <col min="1052" max="1052" width="9.44140625" style="1" customWidth="1"/>
    <col min="1053" max="1053" width="10.33203125" style="1" customWidth="1"/>
    <col min="1054" max="1054" width="9.109375" style="1" customWidth="1"/>
    <col min="1055" max="1271" width="14.44140625" style="1"/>
    <col min="1272" max="1272" width="4.88671875" style="1" customWidth="1"/>
    <col min="1273" max="1273" width="7.6640625" style="1" customWidth="1"/>
    <col min="1274" max="1275" width="5.6640625" style="1" customWidth="1"/>
    <col min="1276" max="1276" width="34.5546875" style="1" customWidth="1"/>
    <col min="1277" max="1277" width="6.44140625" style="1" customWidth="1"/>
    <col min="1278" max="1278" width="5.44140625" style="1" customWidth="1"/>
    <col min="1279" max="1287" width="7.33203125" style="1" customWidth="1"/>
    <col min="1288" max="1288" width="10" style="1" customWidth="1"/>
    <col min="1289" max="1289" width="9.5546875" style="1" customWidth="1"/>
    <col min="1290" max="1290" width="7.5546875" style="1" customWidth="1"/>
    <col min="1291" max="1291" width="7.33203125" style="1" customWidth="1"/>
    <col min="1292" max="1292" width="4.6640625" style="1" customWidth="1"/>
    <col min="1293" max="1293" width="8.44140625" style="1" customWidth="1"/>
    <col min="1294" max="1294" width="18.5546875" style="1" customWidth="1"/>
    <col min="1295" max="1296" width="8.109375" style="1" customWidth="1"/>
    <col min="1297" max="1297" width="1.88671875" style="1" customWidth="1"/>
    <col min="1298" max="1298" width="18.5546875" style="1" customWidth="1"/>
    <col min="1299" max="1299" width="10" style="1" customWidth="1"/>
    <col min="1300" max="1300" width="1.88671875" style="1" customWidth="1"/>
    <col min="1301" max="1301" width="22.88671875" style="1" customWidth="1"/>
    <col min="1302" max="1305" width="9.33203125" style="1" customWidth="1"/>
    <col min="1306" max="1306" width="2.44140625" style="1" customWidth="1"/>
    <col min="1307" max="1307" width="11.44140625" style="1" customWidth="1"/>
    <col min="1308" max="1308" width="9.44140625" style="1" customWidth="1"/>
    <col min="1309" max="1309" width="10.33203125" style="1" customWidth="1"/>
    <col min="1310" max="1310" width="9.109375" style="1" customWidth="1"/>
    <col min="1311" max="1527" width="14.44140625" style="1"/>
    <col min="1528" max="1528" width="4.88671875" style="1" customWidth="1"/>
    <col min="1529" max="1529" width="7.6640625" style="1" customWidth="1"/>
    <col min="1530" max="1531" width="5.6640625" style="1" customWidth="1"/>
    <col min="1532" max="1532" width="34.5546875" style="1" customWidth="1"/>
    <col min="1533" max="1533" width="6.44140625" style="1" customWidth="1"/>
    <col min="1534" max="1534" width="5.44140625" style="1" customWidth="1"/>
    <col min="1535" max="1543" width="7.33203125" style="1" customWidth="1"/>
    <col min="1544" max="1544" width="10" style="1" customWidth="1"/>
    <col min="1545" max="1545" width="9.5546875" style="1" customWidth="1"/>
    <col min="1546" max="1546" width="7.5546875" style="1" customWidth="1"/>
    <col min="1547" max="1547" width="7.33203125" style="1" customWidth="1"/>
    <col min="1548" max="1548" width="4.6640625" style="1" customWidth="1"/>
    <col min="1549" max="1549" width="8.44140625" style="1" customWidth="1"/>
    <col min="1550" max="1550" width="18.5546875" style="1" customWidth="1"/>
    <col min="1551" max="1552" width="8.109375" style="1" customWidth="1"/>
    <col min="1553" max="1553" width="1.88671875" style="1" customWidth="1"/>
    <col min="1554" max="1554" width="18.5546875" style="1" customWidth="1"/>
    <col min="1555" max="1555" width="10" style="1" customWidth="1"/>
    <col min="1556" max="1556" width="1.88671875" style="1" customWidth="1"/>
    <col min="1557" max="1557" width="22.88671875" style="1" customWidth="1"/>
    <col min="1558" max="1561" width="9.33203125" style="1" customWidth="1"/>
    <col min="1562" max="1562" width="2.44140625" style="1" customWidth="1"/>
    <col min="1563" max="1563" width="11.44140625" style="1" customWidth="1"/>
    <col min="1564" max="1564" width="9.44140625" style="1" customWidth="1"/>
    <col min="1565" max="1565" width="10.33203125" style="1" customWidth="1"/>
    <col min="1566" max="1566" width="9.109375" style="1" customWidth="1"/>
    <col min="1567" max="1783" width="14.44140625" style="1"/>
    <col min="1784" max="1784" width="4.88671875" style="1" customWidth="1"/>
    <col min="1785" max="1785" width="7.6640625" style="1" customWidth="1"/>
    <col min="1786" max="1787" width="5.6640625" style="1" customWidth="1"/>
    <col min="1788" max="1788" width="34.5546875" style="1" customWidth="1"/>
    <col min="1789" max="1789" width="6.44140625" style="1" customWidth="1"/>
    <col min="1790" max="1790" width="5.44140625" style="1" customWidth="1"/>
    <col min="1791" max="1799" width="7.33203125" style="1" customWidth="1"/>
    <col min="1800" max="1800" width="10" style="1" customWidth="1"/>
    <col min="1801" max="1801" width="9.5546875" style="1" customWidth="1"/>
    <col min="1802" max="1802" width="7.5546875" style="1" customWidth="1"/>
    <col min="1803" max="1803" width="7.33203125" style="1" customWidth="1"/>
    <col min="1804" max="1804" width="4.6640625" style="1" customWidth="1"/>
    <col min="1805" max="1805" width="8.44140625" style="1" customWidth="1"/>
    <col min="1806" max="1806" width="18.5546875" style="1" customWidth="1"/>
    <col min="1807" max="1808" width="8.109375" style="1" customWidth="1"/>
    <col min="1809" max="1809" width="1.88671875" style="1" customWidth="1"/>
    <col min="1810" max="1810" width="18.5546875" style="1" customWidth="1"/>
    <col min="1811" max="1811" width="10" style="1" customWidth="1"/>
    <col min="1812" max="1812" width="1.88671875" style="1" customWidth="1"/>
    <col min="1813" max="1813" width="22.88671875" style="1" customWidth="1"/>
    <col min="1814" max="1817" width="9.33203125" style="1" customWidth="1"/>
    <col min="1818" max="1818" width="2.44140625" style="1" customWidth="1"/>
    <col min="1819" max="1819" width="11.44140625" style="1" customWidth="1"/>
    <col min="1820" max="1820" width="9.44140625" style="1" customWidth="1"/>
    <col min="1821" max="1821" width="10.33203125" style="1" customWidth="1"/>
    <col min="1822" max="1822" width="9.109375" style="1" customWidth="1"/>
    <col min="1823" max="2039" width="14.44140625" style="1"/>
    <col min="2040" max="2040" width="4.88671875" style="1" customWidth="1"/>
    <col min="2041" max="2041" width="7.6640625" style="1" customWidth="1"/>
    <col min="2042" max="2043" width="5.6640625" style="1" customWidth="1"/>
    <col min="2044" max="2044" width="34.5546875" style="1" customWidth="1"/>
    <col min="2045" max="2045" width="6.44140625" style="1" customWidth="1"/>
    <col min="2046" max="2046" width="5.44140625" style="1" customWidth="1"/>
    <col min="2047" max="2055" width="7.33203125" style="1" customWidth="1"/>
    <col min="2056" max="2056" width="10" style="1" customWidth="1"/>
    <col min="2057" max="2057" width="9.5546875" style="1" customWidth="1"/>
    <col min="2058" max="2058" width="7.5546875" style="1" customWidth="1"/>
    <col min="2059" max="2059" width="7.33203125" style="1" customWidth="1"/>
    <col min="2060" max="2060" width="4.6640625" style="1" customWidth="1"/>
    <col min="2061" max="2061" width="8.44140625" style="1" customWidth="1"/>
    <col min="2062" max="2062" width="18.5546875" style="1" customWidth="1"/>
    <col min="2063" max="2064" width="8.109375" style="1" customWidth="1"/>
    <col min="2065" max="2065" width="1.88671875" style="1" customWidth="1"/>
    <col min="2066" max="2066" width="18.5546875" style="1" customWidth="1"/>
    <col min="2067" max="2067" width="10" style="1" customWidth="1"/>
    <col min="2068" max="2068" width="1.88671875" style="1" customWidth="1"/>
    <col min="2069" max="2069" width="22.88671875" style="1" customWidth="1"/>
    <col min="2070" max="2073" width="9.33203125" style="1" customWidth="1"/>
    <col min="2074" max="2074" width="2.44140625" style="1" customWidth="1"/>
    <col min="2075" max="2075" width="11.44140625" style="1" customWidth="1"/>
    <col min="2076" max="2076" width="9.44140625" style="1" customWidth="1"/>
    <col min="2077" max="2077" width="10.33203125" style="1" customWidth="1"/>
    <col min="2078" max="2078" width="9.109375" style="1" customWidth="1"/>
    <col min="2079" max="2295" width="14.44140625" style="1"/>
    <col min="2296" max="2296" width="4.88671875" style="1" customWidth="1"/>
    <col min="2297" max="2297" width="7.6640625" style="1" customWidth="1"/>
    <col min="2298" max="2299" width="5.6640625" style="1" customWidth="1"/>
    <col min="2300" max="2300" width="34.5546875" style="1" customWidth="1"/>
    <col min="2301" max="2301" width="6.44140625" style="1" customWidth="1"/>
    <col min="2302" max="2302" width="5.44140625" style="1" customWidth="1"/>
    <col min="2303" max="2311" width="7.33203125" style="1" customWidth="1"/>
    <col min="2312" max="2312" width="10" style="1" customWidth="1"/>
    <col min="2313" max="2313" width="9.5546875" style="1" customWidth="1"/>
    <col min="2314" max="2314" width="7.5546875" style="1" customWidth="1"/>
    <col min="2315" max="2315" width="7.33203125" style="1" customWidth="1"/>
    <col min="2316" max="2316" width="4.6640625" style="1" customWidth="1"/>
    <col min="2317" max="2317" width="8.44140625" style="1" customWidth="1"/>
    <col min="2318" max="2318" width="18.5546875" style="1" customWidth="1"/>
    <col min="2319" max="2320" width="8.109375" style="1" customWidth="1"/>
    <col min="2321" max="2321" width="1.88671875" style="1" customWidth="1"/>
    <col min="2322" max="2322" width="18.5546875" style="1" customWidth="1"/>
    <col min="2323" max="2323" width="10" style="1" customWidth="1"/>
    <col min="2324" max="2324" width="1.88671875" style="1" customWidth="1"/>
    <col min="2325" max="2325" width="22.88671875" style="1" customWidth="1"/>
    <col min="2326" max="2329" width="9.33203125" style="1" customWidth="1"/>
    <col min="2330" max="2330" width="2.44140625" style="1" customWidth="1"/>
    <col min="2331" max="2331" width="11.44140625" style="1" customWidth="1"/>
    <col min="2332" max="2332" width="9.44140625" style="1" customWidth="1"/>
    <col min="2333" max="2333" width="10.33203125" style="1" customWidth="1"/>
    <col min="2334" max="2334" width="9.109375" style="1" customWidth="1"/>
    <col min="2335" max="2551" width="14.44140625" style="1"/>
    <col min="2552" max="2552" width="4.88671875" style="1" customWidth="1"/>
    <col min="2553" max="2553" width="7.6640625" style="1" customWidth="1"/>
    <col min="2554" max="2555" width="5.6640625" style="1" customWidth="1"/>
    <col min="2556" max="2556" width="34.5546875" style="1" customWidth="1"/>
    <col min="2557" max="2557" width="6.44140625" style="1" customWidth="1"/>
    <col min="2558" max="2558" width="5.44140625" style="1" customWidth="1"/>
    <col min="2559" max="2567" width="7.33203125" style="1" customWidth="1"/>
    <col min="2568" max="2568" width="10" style="1" customWidth="1"/>
    <col min="2569" max="2569" width="9.5546875" style="1" customWidth="1"/>
    <col min="2570" max="2570" width="7.5546875" style="1" customWidth="1"/>
    <col min="2571" max="2571" width="7.33203125" style="1" customWidth="1"/>
    <col min="2572" max="2572" width="4.6640625" style="1" customWidth="1"/>
    <col min="2573" max="2573" width="8.44140625" style="1" customWidth="1"/>
    <col min="2574" max="2574" width="18.5546875" style="1" customWidth="1"/>
    <col min="2575" max="2576" width="8.109375" style="1" customWidth="1"/>
    <col min="2577" max="2577" width="1.88671875" style="1" customWidth="1"/>
    <col min="2578" max="2578" width="18.5546875" style="1" customWidth="1"/>
    <col min="2579" max="2579" width="10" style="1" customWidth="1"/>
    <col min="2580" max="2580" width="1.88671875" style="1" customWidth="1"/>
    <col min="2581" max="2581" width="22.88671875" style="1" customWidth="1"/>
    <col min="2582" max="2585" width="9.33203125" style="1" customWidth="1"/>
    <col min="2586" max="2586" width="2.44140625" style="1" customWidth="1"/>
    <col min="2587" max="2587" width="11.44140625" style="1" customWidth="1"/>
    <col min="2588" max="2588" width="9.44140625" style="1" customWidth="1"/>
    <col min="2589" max="2589" width="10.33203125" style="1" customWidth="1"/>
    <col min="2590" max="2590" width="9.109375" style="1" customWidth="1"/>
    <col min="2591" max="2807" width="14.44140625" style="1"/>
    <col min="2808" max="2808" width="4.88671875" style="1" customWidth="1"/>
    <col min="2809" max="2809" width="7.6640625" style="1" customWidth="1"/>
    <col min="2810" max="2811" width="5.6640625" style="1" customWidth="1"/>
    <col min="2812" max="2812" width="34.5546875" style="1" customWidth="1"/>
    <col min="2813" max="2813" width="6.44140625" style="1" customWidth="1"/>
    <col min="2814" max="2814" width="5.44140625" style="1" customWidth="1"/>
    <col min="2815" max="2823" width="7.33203125" style="1" customWidth="1"/>
    <col min="2824" max="2824" width="10" style="1" customWidth="1"/>
    <col min="2825" max="2825" width="9.5546875" style="1" customWidth="1"/>
    <col min="2826" max="2826" width="7.5546875" style="1" customWidth="1"/>
    <col min="2827" max="2827" width="7.33203125" style="1" customWidth="1"/>
    <col min="2828" max="2828" width="4.6640625" style="1" customWidth="1"/>
    <col min="2829" max="2829" width="8.44140625" style="1" customWidth="1"/>
    <col min="2830" max="2830" width="18.5546875" style="1" customWidth="1"/>
    <col min="2831" max="2832" width="8.109375" style="1" customWidth="1"/>
    <col min="2833" max="2833" width="1.88671875" style="1" customWidth="1"/>
    <col min="2834" max="2834" width="18.5546875" style="1" customWidth="1"/>
    <col min="2835" max="2835" width="10" style="1" customWidth="1"/>
    <col min="2836" max="2836" width="1.88671875" style="1" customWidth="1"/>
    <col min="2837" max="2837" width="22.88671875" style="1" customWidth="1"/>
    <col min="2838" max="2841" width="9.33203125" style="1" customWidth="1"/>
    <col min="2842" max="2842" width="2.44140625" style="1" customWidth="1"/>
    <col min="2843" max="2843" width="11.44140625" style="1" customWidth="1"/>
    <col min="2844" max="2844" width="9.44140625" style="1" customWidth="1"/>
    <col min="2845" max="2845" width="10.33203125" style="1" customWidth="1"/>
    <col min="2846" max="2846" width="9.109375" style="1" customWidth="1"/>
    <col min="2847" max="3063" width="14.44140625" style="1"/>
    <col min="3064" max="3064" width="4.88671875" style="1" customWidth="1"/>
    <col min="3065" max="3065" width="7.6640625" style="1" customWidth="1"/>
    <col min="3066" max="3067" width="5.6640625" style="1" customWidth="1"/>
    <col min="3068" max="3068" width="34.5546875" style="1" customWidth="1"/>
    <col min="3069" max="3069" width="6.44140625" style="1" customWidth="1"/>
    <col min="3070" max="3070" width="5.44140625" style="1" customWidth="1"/>
    <col min="3071" max="3079" width="7.33203125" style="1" customWidth="1"/>
    <col min="3080" max="3080" width="10" style="1" customWidth="1"/>
    <col min="3081" max="3081" width="9.5546875" style="1" customWidth="1"/>
    <col min="3082" max="3082" width="7.5546875" style="1" customWidth="1"/>
    <col min="3083" max="3083" width="7.33203125" style="1" customWidth="1"/>
    <col min="3084" max="3084" width="4.6640625" style="1" customWidth="1"/>
    <col min="3085" max="3085" width="8.44140625" style="1" customWidth="1"/>
    <col min="3086" max="3086" width="18.5546875" style="1" customWidth="1"/>
    <col min="3087" max="3088" width="8.109375" style="1" customWidth="1"/>
    <col min="3089" max="3089" width="1.88671875" style="1" customWidth="1"/>
    <col min="3090" max="3090" width="18.5546875" style="1" customWidth="1"/>
    <col min="3091" max="3091" width="10" style="1" customWidth="1"/>
    <col min="3092" max="3092" width="1.88671875" style="1" customWidth="1"/>
    <col min="3093" max="3093" width="22.88671875" style="1" customWidth="1"/>
    <col min="3094" max="3097" width="9.33203125" style="1" customWidth="1"/>
    <col min="3098" max="3098" width="2.44140625" style="1" customWidth="1"/>
    <col min="3099" max="3099" width="11.44140625" style="1" customWidth="1"/>
    <col min="3100" max="3100" width="9.44140625" style="1" customWidth="1"/>
    <col min="3101" max="3101" width="10.33203125" style="1" customWidth="1"/>
    <col min="3102" max="3102" width="9.109375" style="1" customWidth="1"/>
    <col min="3103" max="3319" width="14.44140625" style="1"/>
    <col min="3320" max="3320" width="4.88671875" style="1" customWidth="1"/>
    <col min="3321" max="3321" width="7.6640625" style="1" customWidth="1"/>
    <col min="3322" max="3323" width="5.6640625" style="1" customWidth="1"/>
    <col min="3324" max="3324" width="34.5546875" style="1" customWidth="1"/>
    <col min="3325" max="3325" width="6.44140625" style="1" customWidth="1"/>
    <col min="3326" max="3326" width="5.44140625" style="1" customWidth="1"/>
    <col min="3327" max="3335" width="7.33203125" style="1" customWidth="1"/>
    <col min="3336" max="3336" width="10" style="1" customWidth="1"/>
    <col min="3337" max="3337" width="9.5546875" style="1" customWidth="1"/>
    <col min="3338" max="3338" width="7.5546875" style="1" customWidth="1"/>
    <col min="3339" max="3339" width="7.33203125" style="1" customWidth="1"/>
    <col min="3340" max="3340" width="4.6640625" style="1" customWidth="1"/>
    <col min="3341" max="3341" width="8.44140625" style="1" customWidth="1"/>
    <col min="3342" max="3342" width="18.5546875" style="1" customWidth="1"/>
    <col min="3343" max="3344" width="8.109375" style="1" customWidth="1"/>
    <col min="3345" max="3345" width="1.88671875" style="1" customWidth="1"/>
    <col min="3346" max="3346" width="18.5546875" style="1" customWidth="1"/>
    <col min="3347" max="3347" width="10" style="1" customWidth="1"/>
    <col min="3348" max="3348" width="1.88671875" style="1" customWidth="1"/>
    <col min="3349" max="3349" width="22.88671875" style="1" customWidth="1"/>
    <col min="3350" max="3353" width="9.33203125" style="1" customWidth="1"/>
    <col min="3354" max="3354" width="2.44140625" style="1" customWidth="1"/>
    <col min="3355" max="3355" width="11.44140625" style="1" customWidth="1"/>
    <col min="3356" max="3356" width="9.44140625" style="1" customWidth="1"/>
    <col min="3357" max="3357" width="10.33203125" style="1" customWidth="1"/>
    <col min="3358" max="3358" width="9.109375" style="1" customWidth="1"/>
    <col min="3359" max="3575" width="14.44140625" style="1"/>
    <col min="3576" max="3576" width="4.88671875" style="1" customWidth="1"/>
    <col min="3577" max="3577" width="7.6640625" style="1" customWidth="1"/>
    <col min="3578" max="3579" width="5.6640625" style="1" customWidth="1"/>
    <col min="3580" max="3580" width="34.5546875" style="1" customWidth="1"/>
    <col min="3581" max="3581" width="6.44140625" style="1" customWidth="1"/>
    <col min="3582" max="3582" width="5.44140625" style="1" customWidth="1"/>
    <col min="3583" max="3591" width="7.33203125" style="1" customWidth="1"/>
    <col min="3592" max="3592" width="10" style="1" customWidth="1"/>
    <col min="3593" max="3593" width="9.5546875" style="1" customWidth="1"/>
    <col min="3594" max="3594" width="7.5546875" style="1" customWidth="1"/>
    <col min="3595" max="3595" width="7.33203125" style="1" customWidth="1"/>
    <col min="3596" max="3596" width="4.6640625" style="1" customWidth="1"/>
    <col min="3597" max="3597" width="8.44140625" style="1" customWidth="1"/>
    <col min="3598" max="3598" width="18.5546875" style="1" customWidth="1"/>
    <col min="3599" max="3600" width="8.109375" style="1" customWidth="1"/>
    <col min="3601" max="3601" width="1.88671875" style="1" customWidth="1"/>
    <col min="3602" max="3602" width="18.5546875" style="1" customWidth="1"/>
    <col min="3603" max="3603" width="10" style="1" customWidth="1"/>
    <col min="3604" max="3604" width="1.88671875" style="1" customWidth="1"/>
    <col min="3605" max="3605" width="22.88671875" style="1" customWidth="1"/>
    <col min="3606" max="3609" width="9.33203125" style="1" customWidth="1"/>
    <col min="3610" max="3610" width="2.44140625" style="1" customWidth="1"/>
    <col min="3611" max="3611" width="11.44140625" style="1" customWidth="1"/>
    <col min="3612" max="3612" width="9.44140625" style="1" customWidth="1"/>
    <col min="3613" max="3613" width="10.33203125" style="1" customWidth="1"/>
    <col min="3614" max="3614" width="9.109375" style="1" customWidth="1"/>
    <col min="3615" max="3831" width="14.44140625" style="1"/>
    <col min="3832" max="3832" width="4.88671875" style="1" customWidth="1"/>
    <col min="3833" max="3833" width="7.6640625" style="1" customWidth="1"/>
    <col min="3834" max="3835" width="5.6640625" style="1" customWidth="1"/>
    <col min="3836" max="3836" width="34.5546875" style="1" customWidth="1"/>
    <col min="3837" max="3837" width="6.44140625" style="1" customWidth="1"/>
    <col min="3838" max="3838" width="5.44140625" style="1" customWidth="1"/>
    <col min="3839" max="3847" width="7.33203125" style="1" customWidth="1"/>
    <col min="3848" max="3848" width="10" style="1" customWidth="1"/>
    <col min="3849" max="3849" width="9.5546875" style="1" customWidth="1"/>
    <col min="3850" max="3850" width="7.5546875" style="1" customWidth="1"/>
    <col min="3851" max="3851" width="7.33203125" style="1" customWidth="1"/>
    <col min="3852" max="3852" width="4.6640625" style="1" customWidth="1"/>
    <col min="3853" max="3853" width="8.44140625" style="1" customWidth="1"/>
    <col min="3854" max="3854" width="18.5546875" style="1" customWidth="1"/>
    <col min="3855" max="3856" width="8.109375" style="1" customWidth="1"/>
    <col min="3857" max="3857" width="1.88671875" style="1" customWidth="1"/>
    <col min="3858" max="3858" width="18.5546875" style="1" customWidth="1"/>
    <col min="3859" max="3859" width="10" style="1" customWidth="1"/>
    <col min="3860" max="3860" width="1.88671875" style="1" customWidth="1"/>
    <col min="3861" max="3861" width="22.88671875" style="1" customWidth="1"/>
    <col min="3862" max="3865" width="9.33203125" style="1" customWidth="1"/>
    <col min="3866" max="3866" width="2.44140625" style="1" customWidth="1"/>
    <col min="3867" max="3867" width="11.44140625" style="1" customWidth="1"/>
    <col min="3868" max="3868" width="9.44140625" style="1" customWidth="1"/>
    <col min="3869" max="3869" width="10.33203125" style="1" customWidth="1"/>
    <col min="3870" max="3870" width="9.109375" style="1" customWidth="1"/>
    <col min="3871" max="4087" width="14.44140625" style="1"/>
    <col min="4088" max="4088" width="4.88671875" style="1" customWidth="1"/>
    <col min="4089" max="4089" width="7.6640625" style="1" customWidth="1"/>
    <col min="4090" max="4091" width="5.6640625" style="1" customWidth="1"/>
    <col min="4092" max="4092" width="34.5546875" style="1" customWidth="1"/>
    <col min="4093" max="4093" width="6.44140625" style="1" customWidth="1"/>
    <col min="4094" max="4094" width="5.44140625" style="1" customWidth="1"/>
    <col min="4095" max="4103" width="7.33203125" style="1" customWidth="1"/>
    <col min="4104" max="4104" width="10" style="1" customWidth="1"/>
    <col min="4105" max="4105" width="9.5546875" style="1" customWidth="1"/>
    <col min="4106" max="4106" width="7.5546875" style="1" customWidth="1"/>
    <col min="4107" max="4107" width="7.33203125" style="1" customWidth="1"/>
    <col min="4108" max="4108" width="4.6640625" style="1" customWidth="1"/>
    <col min="4109" max="4109" width="8.44140625" style="1" customWidth="1"/>
    <col min="4110" max="4110" width="18.5546875" style="1" customWidth="1"/>
    <col min="4111" max="4112" width="8.109375" style="1" customWidth="1"/>
    <col min="4113" max="4113" width="1.88671875" style="1" customWidth="1"/>
    <col min="4114" max="4114" width="18.5546875" style="1" customWidth="1"/>
    <col min="4115" max="4115" width="10" style="1" customWidth="1"/>
    <col min="4116" max="4116" width="1.88671875" style="1" customWidth="1"/>
    <col min="4117" max="4117" width="22.88671875" style="1" customWidth="1"/>
    <col min="4118" max="4121" width="9.33203125" style="1" customWidth="1"/>
    <col min="4122" max="4122" width="2.44140625" style="1" customWidth="1"/>
    <col min="4123" max="4123" width="11.44140625" style="1" customWidth="1"/>
    <col min="4124" max="4124" width="9.44140625" style="1" customWidth="1"/>
    <col min="4125" max="4125" width="10.33203125" style="1" customWidth="1"/>
    <col min="4126" max="4126" width="9.109375" style="1" customWidth="1"/>
    <col min="4127" max="4343" width="14.44140625" style="1"/>
    <col min="4344" max="4344" width="4.88671875" style="1" customWidth="1"/>
    <col min="4345" max="4345" width="7.6640625" style="1" customWidth="1"/>
    <col min="4346" max="4347" width="5.6640625" style="1" customWidth="1"/>
    <col min="4348" max="4348" width="34.5546875" style="1" customWidth="1"/>
    <col min="4349" max="4349" width="6.44140625" style="1" customWidth="1"/>
    <col min="4350" max="4350" width="5.44140625" style="1" customWidth="1"/>
    <col min="4351" max="4359" width="7.33203125" style="1" customWidth="1"/>
    <col min="4360" max="4360" width="10" style="1" customWidth="1"/>
    <col min="4361" max="4361" width="9.5546875" style="1" customWidth="1"/>
    <col min="4362" max="4362" width="7.5546875" style="1" customWidth="1"/>
    <col min="4363" max="4363" width="7.33203125" style="1" customWidth="1"/>
    <col min="4364" max="4364" width="4.6640625" style="1" customWidth="1"/>
    <col min="4365" max="4365" width="8.44140625" style="1" customWidth="1"/>
    <col min="4366" max="4366" width="18.5546875" style="1" customWidth="1"/>
    <col min="4367" max="4368" width="8.109375" style="1" customWidth="1"/>
    <col min="4369" max="4369" width="1.88671875" style="1" customWidth="1"/>
    <col min="4370" max="4370" width="18.5546875" style="1" customWidth="1"/>
    <col min="4371" max="4371" width="10" style="1" customWidth="1"/>
    <col min="4372" max="4372" width="1.88671875" style="1" customWidth="1"/>
    <col min="4373" max="4373" width="22.88671875" style="1" customWidth="1"/>
    <col min="4374" max="4377" width="9.33203125" style="1" customWidth="1"/>
    <col min="4378" max="4378" width="2.44140625" style="1" customWidth="1"/>
    <col min="4379" max="4379" width="11.44140625" style="1" customWidth="1"/>
    <col min="4380" max="4380" width="9.44140625" style="1" customWidth="1"/>
    <col min="4381" max="4381" width="10.33203125" style="1" customWidth="1"/>
    <col min="4382" max="4382" width="9.109375" style="1" customWidth="1"/>
    <col min="4383" max="4599" width="14.44140625" style="1"/>
    <col min="4600" max="4600" width="4.88671875" style="1" customWidth="1"/>
    <col min="4601" max="4601" width="7.6640625" style="1" customWidth="1"/>
    <col min="4602" max="4603" width="5.6640625" style="1" customWidth="1"/>
    <col min="4604" max="4604" width="34.5546875" style="1" customWidth="1"/>
    <col min="4605" max="4605" width="6.44140625" style="1" customWidth="1"/>
    <col min="4606" max="4606" width="5.44140625" style="1" customWidth="1"/>
    <col min="4607" max="4615" width="7.33203125" style="1" customWidth="1"/>
    <col min="4616" max="4616" width="10" style="1" customWidth="1"/>
    <col min="4617" max="4617" width="9.5546875" style="1" customWidth="1"/>
    <col min="4618" max="4618" width="7.5546875" style="1" customWidth="1"/>
    <col min="4619" max="4619" width="7.33203125" style="1" customWidth="1"/>
    <col min="4620" max="4620" width="4.6640625" style="1" customWidth="1"/>
    <col min="4621" max="4621" width="8.44140625" style="1" customWidth="1"/>
    <col min="4622" max="4622" width="18.5546875" style="1" customWidth="1"/>
    <col min="4623" max="4624" width="8.109375" style="1" customWidth="1"/>
    <col min="4625" max="4625" width="1.88671875" style="1" customWidth="1"/>
    <col min="4626" max="4626" width="18.5546875" style="1" customWidth="1"/>
    <col min="4627" max="4627" width="10" style="1" customWidth="1"/>
    <col min="4628" max="4628" width="1.88671875" style="1" customWidth="1"/>
    <col min="4629" max="4629" width="22.88671875" style="1" customWidth="1"/>
    <col min="4630" max="4633" width="9.33203125" style="1" customWidth="1"/>
    <col min="4634" max="4634" width="2.44140625" style="1" customWidth="1"/>
    <col min="4635" max="4635" width="11.44140625" style="1" customWidth="1"/>
    <col min="4636" max="4636" width="9.44140625" style="1" customWidth="1"/>
    <col min="4637" max="4637" width="10.33203125" style="1" customWidth="1"/>
    <col min="4638" max="4638" width="9.109375" style="1" customWidth="1"/>
    <col min="4639" max="4855" width="14.44140625" style="1"/>
    <col min="4856" max="4856" width="4.88671875" style="1" customWidth="1"/>
    <col min="4857" max="4857" width="7.6640625" style="1" customWidth="1"/>
    <col min="4858" max="4859" width="5.6640625" style="1" customWidth="1"/>
    <col min="4860" max="4860" width="34.5546875" style="1" customWidth="1"/>
    <col min="4861" max="4861" width="6.44140625" style="1" customWidth="1"/>
    <col min="4862" max="4862" width="5.44140625" style="1" customWidth="1"/>
    <col min="4863" max="4871" width="7.33203125" style="1" customWidth="1"/>
    <col min="4872" max="4872" width="10" style="1" customWidth="1"/>
    <col min="4873" max="4873" width="9.5546875" style="1" customWidth="1"/>
    <col min="4874" max="4874" width="7.5546875" style="1" customWidth="1"/>
    <col min="4875" max="4875" width="7.33203125" style="1" customWidth="1"/>
    <col min="4876" max="4876" width="4.6640625" style="1" customWidth="1"/>
    <col min="4877" max="4877" width="8.44140625" style="1" customWidth="1"/>
    <col min="4878" max="4878" width="18.5546875" style="1" customWidth="1"/>
    <col min="4879" max="4880" width="8.109375" style="1" customWidth="1"/>
    <col min="4881" max="4881" width="1.88671875" style="1" customWidth="1"/>
    <col min="4882" max="4882" width="18.5546875" style="1" customWidth="1"/>
    <col min="4883" max="4883" width="10" style="1" customWidth="1"/>
    <col min="4884" max="4884" width="1.88671875" style="1" customWidth="1"/>
    <col min="4885" max="4885" width="22.88671875" style="1" customWidth="1"/>
    <col min="4886" max="4889" width="9.33203125" style="1" customWidth="1"/>
    <col min="4890" max="4890" width="2.44140625" style="1" customWidth="1"/>
    <col min="4891" max="4891" width="11.44140625" style="1" customWidth="1"/>
    <col min="4892" max="4892" width="9.44140625" style="1" customWidth="1"/>
    <col min="4893" max="4893" width="10.33203125" style="1" customWidth="1"/>
    <col min="4894" max="4894" width="9.109375" style="1" customWidth="1"/>
    <col min="4895" max="5111" width="14.44140625" style="1"/>
    <col min="5112" max="5112" width="4.88671875" style="1" customWidth="1"/>
    <col min="5113" max="5113" width="7.6640625" style="1" customWidth="1"/>
    <col min="5114" max="5115" width="5.6640625" style="1" customWidth="1"/>
    <col min="5116" max="5116" width="34.5546875" style="1" customWidth="1"/>
    <col min="5117" max="5117" width="6.44140625" style="1" customWidth="1"/>
    <col min="5118" max="5118" width="5.44140625" style="1" customWidth="1"/>
    <col min="5119" max="5127" width="7.33203125" style="1" customWidth="1"/>
    <col min="5128" max="5128" width="10" style="1" customWidth="1"/>
    <col min="5129" max="5129" width="9.5546875" style="1" customWidth="1"/>
    <col min="5130" max="5130" width="7.5546875" style="1" customWidth="1"/>
    <col min="5131" max="5131" width="7.33203125" style="1" customWidth="1"/>
    <col min="5132" max="5132" width="4.6640625" style="1" customWidth="1"/>
    <col min="5133" max="5133" width="8.44140625" style="1" customWidth="1"/>
    <col min="5134" max="5134" width="18.5546875" style="1" customWidth="1"/>
    <col min="5135" max="5136" width="8.109375" style="1" customWidth="1"/>
    <col min="5137" max="5137" width="1.88671875" style="1" customWidth="1"/>
    <col min="5138" max="5138" width="18.5546875" style="1" customWidth="1"/>
    <col min="5139" max="5139" width="10" style="1" customWidth="1"/>
    <col min="5140" max="5140" width="1.88671875" style="1" customWidth="1"/>
    <col min="5141" max="5141" width="22.88671875" style="1" customWidth="1"/>
    <col min="5142" max="5145" width="9.33203125" style="1" customWidth="1"/>
    <col min="5146" max="5146" width="2.44140625" style="1" customWidth="1"/>
    <col min="5147" max="5147" width="11.44140625" style="1" customWidth="1"/>
    <col min="5148" max="5148" width="9.44140625" style="1" customWidth="1"/>
    <col min="5149" max="5149" width="10.33203125" style="1" customWidth="1"/>
    <col min="5150" max="5150" width="9.109375" style="1" customWidth="1"/>
    <col min="5151" max="5367" width="14.44140625" style="1"/>
    <col min="5368" max="5368" width="4.88671875" style="1" customWidth="1"/>
    <col min="5369" max="5369" width="7.6640625" style="1" customWidth="1"/>
    <col min="5370" max="5371" width="5.6640625" style="1" customWidth="1"/>
    <col min="5372" max="5372" width="34.5546875" style="1" customWidth="1"/>
    <col min="5373" max="5373" width="6.44140625" style="1" customWidth="1"/>
    <col min="5374" max="5374" width="5.44140625" style="1" customWidth="1"/>
    <col min="5375" max="5383" width="7.33203125" style="1" customWidth="1"/>
    <col min="5384" max="5384" width="10" style="1" customWidth="1"/>
    <col min="5385" max="5385" width="9.5546875" style="1" customWidth="1"/>
    <col min="5386" max="5386" width="7.5546875" style="1" customWidth="1"/>
    <col min="5387" max="5387" width="7.33203125" style="1" customWidth="1"/>
    <col min="5388" max="5388" width="4.6640625" style="1" customWidth="1"/>
    <col min="5389" max="5389" width="8.44140625" style="1" customWidth="1"/>
    <col min="5390" max="5390" width="18.5546875" style="1" customWidth="1"/>
    <col min="5391" max="5392" width="8.109375" style="1" customWidth="1"/>
    <col min="5393" max="5393" width="1.88671875" style="1" customWidth="1"/>
    <col min="5394" max="5394" width="18.5546875" style="1" customWidth="1"/>
    <col min="5395" max="5395" width="10" style="1" customWidth="1"/>
    <col min="5396" max="5396" width="1.88671875" style="1" customWidth="1"/>
    <col min="5397" max="5397" width="22.88671875" style="1" customWidth="1"/>
    <col min="5398" max="5401" width="9.33203125" style="1" customWidth="1"/>
    <col min="5402" max="5402" width="2.44140625" style="1" customWidth="1"/>
    <col min="5403" max="5403" width="11.44140625" style="1" customWidth="1"/>
    <col min="5404" max="5404" width="9.44140625" style="1" customWidth="1"/>
    <col min="5405" max="5405" width="10.33203125" style="1" customWidth="1"/>
    <col min="5406" max="5406" width="9.109375" style="1" customWidth="1"/>
    <col min="5407" max="5623" width="14.44140625" style="1"/>
    <col min="5624" max="5624" width="4.88671875" style="1" customWidth="1"/>
    <col min="5625" max="5625" width="7.6640625" style="1" customWidth="1"/>
    <col min="5626" max="5627" width="5.6640625" style="1" customWidth="1"/>
    <col min="5628" max="5628" width="34.5546875" style="1" customWidth="1"/>
    <col min="5629" max="5629" width="6.44140625" style="1" customWidth="1"/>
    <col min="5630" max="5630" width="5.44140625" style="1" customWidth="1"/>
    <col min="5631" max="5639" width="7.33203125" style="1" customWidth="1"/>
    <col min="5640" max="5640" width="10" style="1" customWidth="1"/>
    <col min="5641" max="5641" width="9.5546875" style="1" customWidth="1"/>
    <col min="5642" max="5642" width="7.5546875" style="1" customWidth="1"/>
    <col min="5643" max="5643" width="7.33203125" style="1" customWidth="1"/>
    <col min="5644" max="5644" width="4.6640625" style="1" customWidth="1"/>
    <col min="5645" max="5645" width="8.44140625" style="1" customWidth="1"/>
    <col min="5646" max="5646" width="18.5546875" style="1" customWidth="1"/>
    <col min="5647" max="5648" width="8.109375" style="1" customWidth="1"/>
    <col min="5649" max="5649" width="1.88671875" style="1" customWidth="1"/>
    <col min="5650" max="5650" width="18.5546875" style="1" customWidth="1"/>
    <col min="5651" max="5651" width="10" style="1" customWidth="1"/>
    <col min="5652" max="5652" width="1.88671875" style="1" customWidth="1"/>
    <col min="5653" max="5653" width="22.88671875" style="1" customWidth="1"/>
    <col min="5654" max="5657" width="9.33203125" style="1" customWidth="1"/>
    <col min="5658" max="5658" width="2.44140625" style="1" customWidth="1"/>
    <col min="5659" max="5659" width="11.44140625" style="1" customWidth="1"/>
    <col min="5660" max="5660" width="9.44140625" style="1" customWidth="1"/>
    <col min="5661" max="5661" width="10.33203125" style="1" customWidth="1"/>
    <col min="5662" max="5662" width="9.109375" style="1" customWidth="1"/>
    <col min="5663" max="5879" width="14.44140625" style="1"/>
    <col min="5880" max="5880" width="4.88671875" style="1" customWidth="1"/>
    <col min="5881" max="5881" width="7.6640625" style="1" customWidth="1"/>
    <col min="5882" max="5883" width="5.6640625" style="1" customWidth="1"/>
    <col min="5884" max="5884" width="34.5546875" style="1" customWidth="1"/>
    <col min="5885" max="5885" width="6.44140625" style="1" customWidth="1"/>
    <col min="5886" max="5886" width="5.44140625" style="1" customWidth="1"/>
    <col min="5887" max="5895" width="7.33203125" style="1" customWidth="1"/>
    <col min="5896" max="5896" width="10" style="1" customWidth="1"/>
    <col min="5897" max="5897" width="9.5546875" style="1" customWidth="1"/>
    <col min="5898" max="5898" width="7.5546875" style="1" customWidth="1"/>
    <col min="5899" max="5899" width="7.33203125" style="1" customWidth="1"/>
    <col min="5900" max="5900" width="4.6640625" style="1" customWidth="1"/>
    <col min="5901" max="5901" width="8.44140625" style="1" customWidth="1"/>
    <col min="5902" max="5902" width="18.5546875" style="1" customWidth="1"/>
    <col min="5903" max="5904" width="8.109375" style="1" customWidth="1"/>
    <col min="5905" max="5905" width="1.88671875" style="1" customWidth="1"/>
    <col min="5906" max="5906" width="18.5546875" style="1" customWidth="1"/>
    <col min="5907" max="5907" width="10" style="1" customWidth="1"/>
    <col min="5908" max="5908" width="1.88671875" style="1" customWidth="1"/>
    <col min="5909" max="5909" width="22.88671875" style="1" customWidth="1"/>
    <col min="5910" max="5913" width="9.33203125" style="1" customWidth="1"/>
    <col min="5914" max="5914" width="2.44140625" style="1" customWidth="1"/>
    <col min="5915" max="5915" width="11.44140625" style="1" customWidth="1"/>
    <col min="5916" max="5916" width="9.44140625" style="1" customWidth="1"/>
    <col min="5917" max="5917" width="10.33203125" style="1" customWidth="1"/>
    <col min="5918" max="5918" width="9.109375" style="1" customWidth="1"/>
    <col min="5919" max="6135" width="14.44140625" style="1"/>
    <col min="6136" max="6136" width="4.88671875" style="1" customWidth="1"/>
    <col min="6137" max="6137" width="7.6640625" style="1" customWidth="1"/>
    <col min="6138" max="6139" width="5.6640625" style="1" customWidth="1"/>
    <col min="6140" max="6140" width="34.5546875" style="1" customWidth="1"/>
    <col min="6141" max="6141" width="6.44140625" style="1" customWidth="1"/>
    <col min="6142" max="6142" width="5.44140625" style="1" customWidth="1"/>
    <col min="6143" max="6151" width="7.33203125" style="1" customWidth="1"/>
    <col min="6152" max="6152" width="10" style="1" customWidth="1"/>
    <col min="6153" max="6153" width="9.5546875" style="1" customWidth="1"/>
    <col min="6154" max="6154" width="7.5546875" style="1" customWidth="1"/>
    <col min="6155" max="6155" width="7.33203125" style="1" customWidth="1"/>
    <col min="6156" max="6156" width="4.6640625" style="1" customWidth="1"/>
    <col min="6157" max="6157" width="8.44140625" style="1" customWidth="1"/>
    <col min="6158" max="6158" width="18.5546875" style="1" customWidth="1"/>
    <col min="6159" max="6160" width="8.109375" style="1" customWidth="1"/>
    <col min="6161" max="6161" width="1.88671875" style="1" customWidth="1"/>
    <col min="6162" max="6162" width="18.5546875" style="1" customWidth="1"/>
    <col min="6163" max="6163" width="10" style="1" customWidth="1"/>
    <col min="6164" max="6164" width="1.88671875" style="1" customWidth="1"/>
    <col min="6165" max="6165" width="22.88671875" style="1" customWidth="1"/>
    <col min="6166" max="6169" width="9.33203125" style="1" customWidth="1"/>
    <col min="6170" max="6170" width="2.44140625" style="1" customWidth="1"/>
    <col min="6171" max="6171" width="11.44140625" style="1" customWidth="1"/>
    <col min="6172" max="6172" width="9.44140625" style="1" customWidth="1"/>
    <col min="6173" max="6173" width="10.33203125" style="1" customWidth="1"/>
    <col min="6174" max="6174" width="9.109375" style="1" customWidth="1"/>
    <col min="6175" max="6391" width="14.44140625" style="1"/>
    <col min="6392" max="6392" width="4.88671875" style="1" customWidth="1"/>
    <col min="6393" max="6393" width="7.6640625" style="1" customWidth="1"/>
    <col min="6394" max="6395" width="5.6640625" style="1" customWidth="1"/>
    <col min="6396" max="6396" width="34.5546875" style="1" customWidth="1"/>
    <col min="6397" max="6397" width="6.44140625" style="1" customWidth="1"/>
    <col min="6398" max="6398" width="5.44140625" style="1" customWidth="1"/>
    <col min="6399" max="6407" width="7.33203125" style="1" customWidth="1"/>
    <col min="6408" max="6408" width="10" style="1" customWidth="1"/>
    <col min="6409" max="6409" width="9.5546875" style="1" customWidth="1"/>
    <col min="6410" max="6410" width="7.5546875" style="1" customWidth="1"/>
    <col min="6411" max="6411" width="7.33203125" style="1" customWidth="1"/>
    <col min="6412" max="6412" width="4.6640625" style="1" customWidth="1"/>
    <col min="6413" max="6413" width="8.44140625" style="1" customWidth="1"/>
    <col min="6414" max="6414" width="18.5546875" style="1" customWidth="1"/>
    <col min="6415" max="6416" width="8.109375" style="1" customWidth="1"/>
    <col min="6417" max="6417" width="1.88671875" style="1" customWidth="1"/>
    <col min="6418" max="6418" width="18.5546875" style="1" customWidth="1"/>
    <col min="6419" max="6419" width="10" style="1" customWidth="1"/>
    <col min="6420" max="6420" width="1.88671875" style="1" customWidth="1"/>
    <col min="6421" max="6421" width="22.88671875" style="1" customWidth="1"/>
    <col min="6422" max="6425" width="9.33203125" style="1" customWidth="1"/>
    <col min="6426" max="6426" width="2.44140625" style="1" customWidth="1"/>
    <col min="6427" max="6427" width="11.44140625" style="1" customWidth="1"/>
    <col min="6428" max="6428" width="9.44140625" style="1" customWidth="1"/>
    <col min="6429" max="6429" width="10.33203125" style="1" customWidth="1"/>
    <col min="6430" max="6430" width="9.109375" style="1" customWidth="1"/>
    <col min="6431" max="6647" width="14.44140625" style="1"/>
    <col min="6648" max="6648" width="4.88671875" style="1" customWidth="1"/>
    <col min="6649" max="6649" width="7.6640625" style="1" customWidth="1"/>
    <col min="6650" max="6651" width="5.6640625" style="1" customWidth="1"/>
    <col min="6652" max="6652" width="34.5546875" style="1" customWidth="1"/>
    <col min="6653" max="6653" width="6.44140625" style="1" customWidth="1"/>
    <col min="6654" max="6654" width="5.44140625" style="1" customWidth="1"/>
    <col min="6655" max="6663" width="7.33203125" style="1" customWidth="1"/>
    <col min="6664" max="6664" width="10" style="1" customWidth="1"/>
    <col min="6665" max="6665" width="9.5546875" style="1" customWidth="1"/>
    <col min="6666" max="6666" width="7.5546875" style="1" customWidth="1"/>
    <col min="6667" max="6667" width="7.33203125" style="1" customWidth="1"/>
    <col min="6668" max="6668" width="4.6640625" style="1" customWidth="1"/>
    <col min="6669" max="6669" width="8.44140625" style="1" customWidth="1"/>
    <col min="6670" max="6670" width="18.5546875" style="1" customWidth="1"/>
    <col min="6671" max="6672" width="8.109375" style="1" customWidth="1"/>
    <col min="6673" max="6673" width="1.88671875" style="1" customWidth="1"/>
    <col min="6674" max="6674" width="18.5546875" style="1" customWidth="1"/>
    <col min="6675" max="6675" width="10" style="1" customWidth="1"/>
    <col min="6676" max="6676" width="1.88671875" style="1" customWidth="1"/>
    <col min="6677" max="6677" width="22.88671875" style="1" customWidth="1"/>
    <col min="6678" max="6681" width="9.33203125" style="1" customWidth="1"/>
    <col min="6682" max="6682" width="2.44140625" style="1" customWidth="1"/>
    <col min="6683" max="6683" width="11.44140625" style="1" customWidth="1"/>
    <col min="6684" max="6684" width="9.44140625" style="1" customWidth="1"/>
    <col min="6685" max="6685" width="10.33203125" style="1" customWidth="1"/>
    <col min="6686" max="6686" width="9.109375" style="1" customWidth="1"/>
    <col min="6687" max="6903" width="14.44140625" style="1"/>
    <col min="6904" max="6904" width="4.88671875" style="1" customWidth="1"/>
    <col min="6905" max="6905" width="7.6640625" style="1" customWidth="1"/>
    <col min="6906" max="6907" width="5.6640625" style="1" customWidth="1"/>
    <col min="6908" max="6908" width="34.5546875" style="1" customWidth="1"/>
    <col min="6909" max="6909" width="6.44140625" style="1" customWidth="1"/>
    <col min="6910" max="6910" width="5.44140625" style="1" customWidth="1"/>
    <col min="6911" max="6919" width="7.33203125" style="1" customWidth="1"/>
    <col min="6920" max="6920" width="10" style="1" customWidth="1"/>
    <col min="6921" max="6921" width="9.5546875" style="1" customWidth="1"/>
    <col min="6922" max="6922" width="7.5546875" style="1" customWidth="1"/>
    <col min="6923" max="6923" width="7.33203125" style="1" customWidth="1"/>
    <col min="6924" max="6924" width="4.6640625" style="1" customWidth="1"/>
    <col min="6925" max="6925" width="8.44140625" style="1" customWidth="1"/>
    <col min="6926" max="6926" width="18.5546875" style="1" customWidth="1"/>
    <col min="6927" max="6928" width="8.109375" style="1" customWidth="1"/>
    <col min="6929" max="6929" width="1.88671875" style="1" customWidth="1"/>
    <col min="6930" max="6930" width="18.5546875" style="1" customWidth="1"/>
    <col min="6931" max="6931" width="10" style="1" customWidth="1"/>
    <col min="6932" max="6932" width="1.88671875" style="1" customWidth="1"/>
    <col min="6933" max="6933" width="22.88671875" style="1" customWidth="1"/>
    <col min="6934" max="6937" width="9.33203125" style="1" customWidth="1"/>
    <col min="6938" max="6938" width="2.44140625" style="1" customWidth="1"/>
    <col min="6939" max="6939" width="11.44140625" style="1" customWidth="1"/>
    <col min="6940" max="6940" width="9.44140625" style="1" customWidth="1"/>
    <col min="6941" max="6941" width="10.33203125" style="1" customWidth="1"/>
    <col min="6942" max="6942" width="9.109375" style="1" customWidth="1"/>
    <col min="6943" max="7159" width="14.44140625" style="1"/>
    <col min="7160" max="7160" width="4.88671875" style="1" customWidth="1"/>
    <col min="7161" max="7161" width="7.6640625" style="1" customWidth="1"/>
    <col min="7162" max="7163" width="5.6640625" style="1" customWidth="1"/>
    <col min="7164" max="7164" width="34.5546875" style="1" customWidth="1"/>
    <col min="7165" max="7165" width="6.44140625" style="1" customWidth="1"/>
    <col min="7166" max="7166" width="5.44140625" style="1" customWidth="1"/>
    <col min="7167" max="7175" width="7.33203125" style="1" customWidth="1"/>
    <col min="7176" max="7176" width="10" style="1" customWidth="1"/>
    <col min="7177" max="7177" width="9.5546875" style="1" customWidth="1"/>
    <col min="7178" max="7178" width="7.5546875" style="1" customWidth="1"/>
    <col min="7179" max="7179" width="7.33203125" style="1" customWidth="1"/>
    <col min="7180" max="7180" width="4.6640625" style="1" customWidth="1"/>
    <col min="7181" max="7181" width="8.44140625" style="1" customWidth="1"/>
    <col min="7182" max="7182" width="18.5546875" style="1" customWidth="1"/>
    <col min="7183" max="7184" width="8.109375" style="1" customWidth="1"/>
    <col min="7185" max="7185" width="1.88671875" style="1" customWidth="1"/>
    <col min="7186" max="7186" width="18.5546875" style="1" customWidth="1"/>
    <col min="7187" max="7187" width="10" style="1" customWidth="1"/>
    <col min="7188" max="7188" width="1.88671875" style="1" customWidth="1"/>
    <col min="7189" max="7189" width="22.88671875" style="1" customWidth="1"/>
    <col min="7190" max="7193" width="9.33203125" style="1" customWidth="1"/>
    <col min="7194" max="7194" width="2.44140625" style="1" customWidth="1"/>
    <col min="7195" max="7195" width="11.44140625" style="1" customWidth="1"/>
    <col min="7196" max="7196" width="9.44140625" style="1" customWidth="1"/>
    <col min="7197" max="7197" width="10.33203125" style="1" customWidth="1"/>
    <col min="7198" max="7198" width="9.109375" style="1" customWidth="1"/>
    <col min="7199" max="7415" width="14.44140625" style="1"/>
    <col min="7416" max="7416" width="4.88671875" style="1" customWidth="1"/>
    <col min="7417" max="7417" width="7.6640625" style="1" customWidth="1"/>
    <col min="7418" max="7419" width="5.6640625" style="1" customWidth="1"/>
    <col min="7420" max="7420" width="34.5546875" style="1" customWidth="1"/>
    <col min="7421" max="7421" width="6.44140625" style="1" customWidth="1"/>
    <col min="7422" max="7422" width="5.44140625" style="1" customWidth="1"/>
    <col min="7423" max="7431" width="7.33203125" style="1" customWidth="1"/>
    <col min="7432" max="7432" width="10" style="1" customWidth="1"/>
    <col min="7433" max="7433" width="9.5546875" style="1" customWidth="1"/>
    <col min="7434" max="7434" width="7.5546875" style="1" customWidth="1"/>
    <col min="7435" max="7435" width="7.33203125" style="1" customWidth="1"/>
    <col min="7436" max="7436" width="4.6640625" style="1" customWidth="1"/>
    <col min="7437" max="7437" width="8.44140625" style="1" customWidth="1"/>
    <col min="7438" max="7438" width="18.5546875" style="1" customWidth="1"/>
    <col min="7439" max="7440" width="8.109375" style="1" customWidth="1"/>
    <col min="7441" max="7441" width="1.88671875" style="1" customWidth="1"/>
    <col min="7442" max="7442" width="18.5546875" style="1" customWidth="1"/>
    <col min="7443" max="7443" width="10" style="1" customWidth="1"/>
    <col min="7444" max="7444" width="1.88671875" style="1" customWidth="1"/>
    <col min="7445" max="7445" width="22.88671875" style="1" customWidth="1"/>
    <col min="7446" max="7449" width="9.33203125" style="1" customWidth="1"/>
    <col min="7450" max="7450" width="2.44140625" style="1" customWidth="1"/>
    <col min="7451" max="7451" width="11.44140625" style="1" customWidth="1"/>
    <col min="7452" max="7452" width="9.44140625" style="1" customWidth="1"/>
    <col min="7453" max="7453" width="10.33203125" style="1" customWidth="1"/>
    <col min="7454" max="7454" width="9.109375" style="1" customWidth="1"/>
    <col min="7455" max="7671" width="14.44140625" style="1"/>
    <col min="7672" max="7672" width="4.88671875" style="1" customWidth="1"/>
    <col min="7673" max="7673" width="7.6640625" style="1" customWidth="1"/>
    <col min="7674" max="7675" width="5.6640625" style="1" customWidth="1"/>
    <col min="7676" max="7676" width="34.5546875" style="1" customWidth="1"/>
    <col min="7677" max="7677" width="6.44140625" style="1" customWidth="1"/>
    <col min="7678" max="7678" width="5.44140625" style="1" customWidth="1"/>
    <col min="7679" max="7687" width="7.33203125" style="1" customWidth="1"/>
    <col min="7688" max="7688" width="10" style="1" customWidth="1"/>
    <col min="7689" max="7689" width="9.5546875" style="1" customWidth="1"/>
    <col min="7690" max="7690" width="7.5546875" style="1" customWidth="1"/>
    <col min="7691" max="7691" width="7.33203125" style="1" customWidth="1"/>
    <col min="7692" max="7692" width="4.6640625" style="1" customWidth="1"/>
    <col min="7693" max="7693" width="8.44140625" style="1" customWidth="1"/>
    <col min="7694" max="7694" width="18.5546875" style="1" customWidth="1"/>
    <col min="7695" max="7696" width="8.109375" style="1" customWidth="1"/>
    <col min="7697" max="7697" width="1.88671875" style="1" customWidth="1"/>
    <col min="7698" max="7698" width="18.5546875" style="1" customWidth="1"/>
    <col min="7699" max="7699" width="10" style="1" customWidth="1"/>
    <col min="7700" max="7700" width="1.88671875" style="1" customWidth="1"/>
    <col min="7701" max="7701" width="22.88671875" style="1" customWidth="1"/>
    <col min="7702" max="7705" width="9.33203125" style="1" customWidth="1"/>
    <col min="7706" max="7706" width="2.44140625" style="1" customWidth="1"/>
    <col min="7707" max="7707" width="11.44140625" style="1" customWidth="1"/>
    <col min="7708" max="7708" width="9.44140625" style="1" customWidth="1"/>
    <col min="7709" max="7709" width="10.33203125" style="1" customWidth="1"/>
    <col min="7710" max="7710" width="9.109375" style="1" customWidth="1"/>
    <col min="7711" max="7927" width="14.44140625" style="1"/>
    <col min="7928" max="7928" width="4.88671875" style="1" customWidth="1"/>
    <col min="7929" max="7929" width="7.6640625" style="1" customWidth="1"/>
    <col min="7930" max="7931" width="5.6640625" style="1" customWidth="1"/>
    <col min="7932" max="7932" width="34.5546875" style="1" customWidth="1"/>
    <col min="7933" max="7933" width="6.44140625" style="1" customWidth="1"/>
    <col min="7934" max="7934" width="5.44140625" style="1" customWidth="1"/>
    <col min="7935" max="7943" width="7.33203125" style="1" customWidth="1"/>
    <col min="7944" max="7944" width="10" style="1" customWidth="1"/>
    <col min="7945" max="7945" width="9.5546875" style="1" customWidth="1"/>
    <col min="7946" max="7946" width="7.5546875" style="1" customWidth="1"/>
    <col min="7947" max="7947" width="7.33203125" style="1" customWidth="1"/>
    <col min="7948" max="7948" width="4.6640625" style="1" customWidth="1"/>
    <col min="7949" max="7949" width="8.44140625" style="1" customWidth="1"/>
    <col min="7950" max="7950" width="18.5546875" style="1" customWidth="1"/>
    <col min="7951" max="7952" width="8.109375" style="1" customWidth="1"/>
    <col min="7953" max="7953" width="1.88671875" style="1" customWidth="1"/>
    <col min="7954" max="7954" width="18.5546875" style="1" customWidth="1"/>
    <col min="7955" max="7955" width="10" style="1" customWidth="1"/>
    <col min="7956" max="7956" width="1.88671875" style="1" customWidth="1"/>
    <col min="7957" max="7957" width="22.88671875" style="1" customWidth="1"/>
    <col min="7958" max="7961" width="9.33203125" style="1" customWidth="1"/>
    <col min="7962" max="7962" width="2.44140625" style="1" customWidth="1"/>
    <col min="7963" max="7963" width="11.44140625" style="1" customWidth="1"/>
    <col min="7964" max="7964" width="9.44140625" style="1" customWidth="1"/>
    <col min="7965" max="7965" width="10.33203125" style="1" customWidth="1"/>
    <col min="7966" max="7966" width="9.109375" style="1" customWidth="1"/>
    <col min="7967" max="8183" width="14.44140625" style="1"/>
    <col min="8184" max="8184" width="4.88671875" style="1" customWidth="1"/>
    <col min="8185" max="8185" width="7.6640625" style="1" customWidth="1"/>
    <col min="8186" max="8187" width="5.6640625" style="1" customWidth="1"/>
    <col min="8188" max="8188" width="34.5546875" style="1" customWidth="1"/>
    <col min="8189" max="8189" width="6.44140625" style="1" customWidth="1"/>
    <col min="8190" max="8190" width="5.44140625" style="1" customWidth="1"/>
    <col min="8191" max="8199" width="7.33203125" style="1" customWidth="1"/>
    <col min="8200" max="8200" width="10" style="1" customWidth="1"/>
    <col min="8201" max="8201" width="9.5546875" style="1" customWidth="1"/>
    <col min="8202" max="8202" width="7.5546875" style="1" customWidth="1"/>
    <col min="8203" max="8203" width="7.33203125" style="1" customWidth="1"/>
    <col min="8204" max="8204" width="4.6640625" style="1" customWidth="1"/>
    <col min="8205" max="8205" width="8.44140625" style="1" customWidth="1"/>
    <col min="8206" max="8206" width="18.5546875" style="1" customWidth="1"/>
    <col min="8207" max="8208" width="8.109375" style="1" customWidth="1"/>
    <col min="8209" max="8209" width="1.88671875" style="1" customWidth="1"/>
    <col min="8210" max="8210" width="18.5546875" style="1" customWidth="1"/>
    <col min="8211" max="8211" width="10" style="1" customWidth="1"/>
    <col min="8212" max="8212" width="1.88671875" style="1" customWidth="1"/>
    <col min="8213" max="8213" width="22.88671875" style="1" customWidth="1"/>
    <col min="8214" max="8217" width="9.33203125" style="1" customWidth="1"/>
    <col min="8218" max="8218" width="2.44140625" style="1" customWidth="1"/>
    <col min="8219" max="8219" width="11.44140625" style="1" customWidth="1"/>
    <col min="8220" max="8220" width="9.44140625" style="1" customWidth="1"/>
    <col min="8221" max="8221" width="10.33203125" style="1" customWidth="1"/>
    <col min="8222" max="8222" width="9.109375" style="1" customWidth="1"/>
    <col min="8223" max="8439" width="14.44140625" style="1"/>
    <col min="8440" max="8440" width="4.88671875" style="1" customWidth="1"/>
    <col min="8441" max="8441" width="7.6640625" style="1" customWidth="1"/>
    <col min="8442" max="8443" width="5.6640625" style="1" customWidth="1"/>
    <col min="8444" max="8444" width="34.5546875" style="1" customWidth="1"/>
    <col min="8445" max="8445" width="6.44140625" style="1" customWidth="1"/>
    <col min="8446" max="8446" width="5.44140625" style="1" customWidth="1"/>
    <col min="8447" max="8455" width="7.33203125" style="1" customWidth="1"/>
    <col min="8456" max="8456" width="10" style="1" customWidth="1"/>
    <col min="8457" max="8457" width="9.5546875" style="1" customWidth="1"/>
    <col min="8458" max="8458" width="7.5546875" style="1" customWidth="1"/>
    <col min="8459" max="8459" width="7.33203125" style="1" customWidth="1"/>
    <col min="8460" max="8460" width="4.6640625" style="1" customWidth="1"/>
    <col min="8461" max="8461" width="8.44140625" style="1" customWidth="1"/>
    <col min="8462" max="8462" width="18.5546875" style="1" customWidth="1"/>
    <col min="8463" max="8464" width="8.109375" style="1" customWidth="1"/>
    <col min="8465" max="8465" width="1.88671875" style="1" customWidth="1"/>
    <col min="8466" max="8466" width="18.5546875" style="1" customWidth="1"/>
    <col min="8467" max="8467" width="10" style="1" customWidth="1"/>
    <col min="8468" max="8468" width="1.88671875" style="1" customWidth="1"/>
    <col min="8469" max="8469" width="22.88671875" style="1" customWidth="1"/>
    <col min="8470" max="8473" width="9.33203125" style="1" customWidth="1"/>
    <col min="8474" max="8474" width="2.44140625" style="1" customWidth="1"/>
    <col min="8475" max="8475" width="11.44140625" style="1" customWidth="1"/>
    <col min="8476" max="8476" width="9.44140625" style="1" customWidth="1"/>
    <col min="8477" max="8477" width="10.33203125" style="1" customWidth="1"/>
    <col min="8478" max="8478" width="9.109375" style="1" customWidth="1"/>
    <col min="8479" max="8695" width="14.44140625" style="1"/>
    <col min="8696" max="8696" width="4.88671875" style="1" customWidth="1"/>
    <col min="8697" max="8697" width="7.6640625" style="1" customWidth="1"/>
    <col min="8698" max="8699" width="5.6640625" style="1" customWidth="1"/>
    <col min="8700" max="8700" width="34.5546875" style="1" customWidth="1"/>
    <col min="8701" max="8701" width="6.44140625" style="1" customWidth="1"/>
    <col min="8702" max="8702" width="5.44140625" style="1" customWidth="1"/>
    <col min="8703" max="8711" width="7.33203125" style="1" customWidth="1"/>
    <col min="8712" max="8712" width="10" style="1" customWidth="1"/>
    <col min="8713" max="8713" width="9.5546875" style="1" customWidth="1"/>
    <col min="8714" max="8714" width="7.5546875" style="1" customWidth="1"/>
    <col min="8715" max="8715" width="7.33203125" style="1" customWidth="1"/>
    <col min="8716" max="8716" width="4.6640625" style="1" customWidth="1"/>
    <col min="8717" max="8717" width="8.44140625" style="1" customWidth="1"/>
    <col min="8718" max="8718" width="18.5546875" style="1" customWidth="1"/>
    <col min="8719" max="8720" width="8.109375" style="1" customWidth="1"/>
    <col min="8721" max="8721" width="1.88671875" style="1" customWidth="1"/>
    <col min="8722" max="8722" width="18.5546875" style="1" customWidth="1"/>
    <col min="8723" max="8723" width="10" style="1" customWidth="1"/>
    <col min="8724" max="8724" width="1.88671875" style="1" customWidth="1"/>
    <col min="8725" max="8725" width="22.88671875" style="1" customWidth="1"/>
    <col min="8726" max="8729" width="9.33203125" style="1" customWidth="1"/>
    <col min="8730" max="8730" width="2.44140625" style="1" customWidth="1"/>
    <col min="8731" max="8731" width="11.44140625" style="1" customWidth="1"/>
    <col min="8732" max="8732" width="9.44140625" style="1" customWidth="1"/>
    <col min="8733" max="8733" width="10.33203125" style="1" customWidth="1"/>
    <col min="8734" max="8734" width="9.109375" style="1" customWidth="1"/>
    <col min="8735" max="8951" width="14.44140625" style="1"/>
    <col min="8952" max="8952" width="4.88671875" style="1" customWidth="1"/>
    <col min="8953" max="8953" width="7.6640625" style="1" customWidth="1"/>
    <col min="8954" max="8955" width="5.6640625" style="1" customWidth="1"/>
    <col min="8956" max="8956" width="34.5546875" style="1" customWidth="1"/>
    <col min="8957" max="8957" width="6.44140625" style="1" customWidth="1"/>
    <col min="8958" max="8958" width="5.44140625" style="1" customWidth="1"/>
    <col min="8959" max="8967" width="7.33203125" style="1" customWidth="1"/>
    <col min="8968" max="8968" width="10" style="1" customWidth="1"/>
    <col min="8969" max="8969" width="9.5546875" style="1" customWidth="1"/>
    <col min="8970" max="8970" width="7.5546875" style="1" customWidth="1"/>
    <col min="8971" max="8971" width="7.33203125" style="1" customWidth="1"/>
    <col min="8972" max="8972" width="4.6640625" style="1" customWidth="1"/>
    <col min="8973" max="8973" width="8.44140625" style="1" customWidth="1"/>
    <col min="8974" max="8974" width="18.5546875" style="1" customWidth="1"/>
    <col min="8975" max="8976" width="8.109375" style="1" customWidth="1"/>
    <col min="8977" max="8977" width="1.88671875" style="1" customWidth="1"/>
    <col min="8978" max="8978" width="18.5546875" style="1" customWidth="1"/>
    <col min="8979" max="8979" width="10" style="1" customWidth="1"/>
    <col min="8980" max="8980" width="1.88671875" style="1" customWidth="1"/>
    <col min="8981" max="8981" width="22.88671875" style="1" customWidth="1"/>
    <col min="8982" max="8985" width="9.33203125" style="1" customWidth="1"/>
    <col min="8986" max="8986" width="2.44140625" style="1" customWidth="1"/>
    <col min="8987" max="8987" width="11.44140625" style="1" customWidth="1"/>
    <col min="8988" max="8988" width="9.44140625" style="1" customWidth="1"/>
    <col min="8989" max="8989" width="10.33203125" style="1" customWidth="1"/>
    <col min="8990" max="8990" width="9.109375" style="1" customWidth="1"/>
    <col min="8991" max="9207" width="14.44140625" style="1"/>
    <col min="9208" max="9208" width="4.88671875" style="1" customWidth="1"/>
    <col min="9209" max="9209" width="7.6640625" style="1" customWidth="1"/>
    <col min="9210" max="9211" width="5.6640625" style="1" customWidth="1"/>
    <col min="9212" max="9212" width="34.5546875" style="1" customWidth="1"/>
    <col min="9213" max="9213" width="6.44140625" style="1" customWidth="1"/>
    <col min="9214" max="9214" width="5.44140625" style="1" customWidth="1"/>
    <col min="9215" max="9223" width="7.33203125" style="1" customWidth="1"/>
    <col min="9224" max="9224" width="10" style="1" customWidth="1"/>
    <col min="9225" max="9225" width="9.5546875" style="1" customWidth="1"/>
    <col min="9226" max="9226" width="7.5546875" style="1" customWidth="1"/>
    <col min="9227" max="9227" width="7.33203125" style="1" customWidth="1"/>
    <col min="9228" max="9228" width="4.6640625" style="1" customWidth="1"/>
    <col min="9229" max="9229" width="8.44140625" style="1" customWidth="1"/>
    <col min="9230" max="9230" width="18.5546875" style="1" customWidth="1"/>
    <col min="9231" max="9232" width="8.109375" style="1" customWidth="1"/>
    <col min="9233" max="9233" width="1.88671875" style="1" customWidth="1"/>
    <col min="9234" max="9234" width="18.5546875" style="1" customWidth="1"/>
    <col min="9235" max="9235" width="10" style="1" customWidth="1"/>
    <col min="9236" max="9236" width="1.88671875" style="1" customWidth="1"/>
    <col min="9237" max="9237" width="22.88671875" style="1" customWidth="1"/>
    <col min="9238" max="9241" width="9.33203125" style="1" customWidth="1"/>
    <col min="9242" max="9242" width="2.44140625" style="1" customWidth="1"/>
    <col min="9243" max="9243" width="11.44140625" style="1" customWidth="1"/>
    <col min="9244" max="9244" width="9.44140625" style="1" customWidth="1"/>
    <col min="9245" max="9245" width="10.33203125" style="1" customWidth="1"/>
    <col min="9246" max="9246" width="9.109375" style="1" customWidth="1"/>
    <col min="9247" max="9463" width="14.44140625" style="1"/>
    <col min="9464" max="9464" width="4.88671875" style="1" customWidth="1"/>
    <col min="9465" max="9465" width="7.6640625" style="1" customWidth="1"/>
    <col min="9466" max="9467" width="5.6640625" style="1" customWidth="1"/>
    <col min="9468" max="9468" width="34.5546875" style="1" customWidth="1"/>
    <col min="9469" max="9469" width="6.44140625" style="1" customWidth="1"/>
    <col min="9470" max="9470" width="5.44140625" style="1" customWidth="1"/>
    <col min="9471" max="9479" width="7.33203125" style="1" customWidth="1"/>
    <col min="9480" max="9480" width="10" style="1" customWidth="1"/>
    <col min="9481" max="9481" width="9.5546875" style="1" customWidth="1"/>
    <col min="9482" max="9482" width="7.5546875" style="1" customWidth="1"/>
    <col min="9483" max="9483" width="7.33203125" style="1" customWidth="1"/>
    <col min="9484" max="9484" width="4.6640625" style="1" customWidth="1"/>
    <col min="9485" max="9485" width="8.44140625" style="1" customWidth="1"/>
    <col min="9486" max="9486" width="18.5546875" style="1" customWidth="1"/>
    <col min="9487" max="9488" width="8.109375" style="1" customWidth="1"/>
    <col min="9489" max="9489" width="1.88671875" style="1" customWidth="1"/>
    <col min="9490" max="9490" width="18.5546875" style="1" customWidth="1"/>
    <col min="9491" max="9491" width="10" style="1" customWidth="1"/>
    <col min="9492" max="9492" width="1.88671875" style="1" customWidth="1"/>
    <col min="9493" max="9493" width="22.88671875" style="1" customWidth="1"/>
    <col min="9494" max="9497" width="9.33203125" style="1" customWidth="1"/>
    <col min="9498" max="9498" width="2.44140625" style="1" customWidth="1"/>
    <col min="9499" max="9499" width="11.44140625" style="1" customWidth="1"/>
    <col min="9500" max="9500" width="9.44140625" style="1" customWidth="1"/>
    <col min="9501" max="9501" width="10.33203125" style="1" customWidth="1"/>
    <col min="9502" max="9502" width="9.109375" style="1" customWidth="1"/>
    <col min="9503" max="9719" width="14.44140625" style="1"/>
    <col min="9720" max="9720" width="4.88671875" style="1" customWidth="1"/>
    <col min="9721" max="9721" width="7.6640625" style="1" customWidth="1"/>
    <col min="9722" max="9723" width="5.6640625" style="1" customWidth="1"/>
    <col min="9724" max="9724" width="34.5546875" style="1" customWidth="1"/>
    <col min="9725" max="9725" width="6.44140625" style="1" customWidth="1"/>
    <col min="9726" max="9726" width="5.44140625" style="1" customWidth="1"/>
    <col min="9727" max="9735" width="7.33203125" style="1" customWidth="1"/>
    <col min="9736" max="9736" width="10" style="1" customWidth="1"/>
    <col min="9737" max="9737" width="9.5546875" style="1" customWidth="1"/>
    <col min="9738" max="9738" width="7.5546875" style="1" customWidth="1"/>
    <col min="9739" max="9739" width="7.33203125" style="1" customWidth="1"/>
    <col min="9740" max="9740" width="4.6640625" style="1" customWidth="1"/>
    <col min="9741" max="9741" width="8.44140625" style="1" customWidth="1"/>
    <col min="9742" max="9742" width="18.5546875" style="1" customWidth="1"/>
    <col min="9743" max="9744" width="8.109375" style="1" customWidth="1"/>
    <col min="9745" max="9745" width="1.88671875" style="1" customWidth="1"/>
    <col min="9746" max="9746" width="18.5546875" style="1" customWidth="1"/>
    <col min="9747" max="9747" width="10" style="1" customWidth="1"/>
    <col min="9748" max="9748" width="1.88671875" style="1" customWidth="1"/>
    <col min="9749" max="9749" width="22.88671875" style="1" customWidth="1"/>
    <col min="9750" max="9753" width="9.33203125" style="1" customWidth="1"/>
    <col min="9754" max="9754" width="2.44140625" style="1" customWidth="1"/>
    <col min="9755" max="9755" width="11.44140625" style="1" customWidth="1"/>
    <col min="9756" max="9756" width="9.44140625" style="1" customWidth="1"/>
    <col min="9757" max="9757" width="10.33203125" style="1" customWidth="1"/>
    <col min="9758" max="9758" width="9.109375" style="1" customWidth="1"/>
    <col min="9759" max="9975" width="14.44140625" style="1"/>
    <col min="9976" max="9976" width="4.88671875" style="1" customWidth="1"/>
    <col min="9977" max="9977" width="7.6640625" style="1" customWidth="1"/>
    <col min="9978" max="9979" width="5.6640625" style="1" customWidth="1"/>
    <col min="9980" max="9980" width="34.5546875" style="1" customWidth="1"/>
    <col min="9981" max="9981" width="6.44140625" style="1" customWidth="1"/>
    <col min="9982" max="9982" width="5.44140625" style="1" customWidth="1"/>
    <col min="9983" max="9991" width="7.33203125" style="1" customWidth="1"/>
    <col min="9992" max="9992" width="10" style="1" customWidth="1"/>
    <col min="9993" max="9993" width="9.5546875" style="1" customWidth="1"/>
    <col min="9994" max="9994" width="7.5546875" style="1" customWidth="1"/>
    <col min="9995" max="9995" width="7.33203125" style="1" customWidth="1"/>
    <col min="9996" max="9996" width="4.6640625" style="1" customWidth="1"/>
    <col min="9997" max="9997" width="8.44140625" style="1" customWidth="1"/>
    <col min="9998" max="9998" width="18.5546875" style="1" customWidth="1"/>
    <col min="9999" max="10000" width="8.109375" style="1" customWidth="1"/>
    <col min="10001" max="10001" width="1.88671875" style="1" customWidth="1"/>
    <col min="10002" max="10002" width="18.5546875" style="1" customWidth="1"/>
    <col min="10003" max="10003" width="10" style="1" customWidth="1"/>
    <col min="10004" max="10004" width="1.88671875" style="1" customWidth="1"/>
    <col min="10005" max="10005" width="22.88671875" style="1" customWidth="1"/>
    <col min="10006" max="10009" width="9.33203125" style="1" customWidth="1"/>
    <col min="10010" max="10010" width="2.44140625" style="1" customWidth="1"/>
    <col min="10011" max="10011" width="11.44140625" style="1" customWidth="1"/>
    <col min="10012" max="10012" width="9.44140625" style="1" customWidth="1"/>
    <col min="10013" max="10013" width="10.33203125" style="1" customWidth="1"/>
    <col min="10014" max="10014" width="9.109375" style="1" customWidth="1"/>
    <col min="10015" max="10231" width="14.44140625" style="1"/>
    <col min="10232" max="10232" width="4.88671875" style="1" customWidth="1"/>
    <col min="10233" max="10233" width="7.6640625" style="1" customWidth="1"/>
    <col min="10234" max="10235" width="5.6640625" style="1" customWidth="1"/>
    <col min="10236" max="10236" width="34.5546875" style="1" customWidth="1"/>
    <col min="10237" max="10237" width="6.44140625" style="1" customWidth="1"/>
    <col min="10238" max="10238" width="5.44140625" style="1" customWidth="1"/>
    <col min="10239" max="10247" width="7.33203125" style="1" customWidth="1"/>
    <col min="10248" max="10248" width="10" style="1" customWidth="1"/>
    <col min="10249" max="10249" width="9.5546875" style="1" customWidth="1"/>
    <col min="10250" max="10250" width="7.5546875" style="1" customWidth="1"/>
    <col min="10251" max="10251" width="7.33203125" style="1" customWidth="1"/>
    <col min="10252" max="10252" width="4.6640625" style="1" customWidth="1"/>
    <col min="10253" max="10253" width="8.44140625" style="1" customWidth="1"/>
    <col min="10254" max="10254" width="18.5546875" style="1" customWidth="1"/>
    <col min="10255" max="10256" width="8.109375" style="1" customWidth="1"/>
    <col min="10257" max="10257" width="1.88671875" style="1" customWidth="1"/>
    <col min="10258" max="10258" width="18.5546875" style="1" customWidth="1"/>
    <col min="10259" max="10259" width="10" style="1" customWidth="1"/>
    <col min="10260" max="10260" width="1.88671875" style="1" customWidth="1"/>
    <col min="10261" max="10261" width="22.88671875" style="1" customWidth="1"/>
    <col min="10262" max="10265" width="9.33203125" style="1" customWidth="1"/>
    <col min="10266" max="10266" width="2.44140625" style="1" customWidth="1"/>
    <col min="10267" max="10267" width="11.44140625" style="1" customWidth="1"/>
    <col min="10268" max="10268" width="9.44140625" style="1" customWidth="1"/>
    <col min="10269" max="10269" width="10.33203125" style="1" customWidth="1"/>
    <col min="10270" max="10270" width="9.109375" style="1" customWidth="1"/>
    <col min="10271" max="10487" width="14.44140625" style="1"/>
    <col min="10488" max="10488" width="4.88671875" style="1" customWidth="1"/>
    <col min="10489" max="10489" width="7.6640625" style="1" customWidth="1"/>
    <col min="10490" max="10491" width="5.6640625" style="1" customWidth="1"/>
    <col min="10492" max="10492" width="34.5546875" style="1" customWidth="1"/>
    <col min="10493" max="10493" width="6.44140625" style="1" customWidth="1"/>
    <col min="10494" max="10494" width="5.44140625" style="1" customWidth="1"/>
    <col min="10495" max="10503" width="7.33203125" style="1" customWidth="1"/>
    <col min="10504" max="10504" width="10" style="1" customWidth="1"/>
    <col min="10505" max="10505" width="9.5546875" style="1" customWidth="1"/>
    <col min="10506" max="10506" width="7.5546875" style="1" customWidth="1"/>
    <col min="10507" max="10507" width="7.33203125" style="1" customWidth="1"/>
    <col min="10508" max="10508" width="4.6640625" style="1" customWidth="1"/>
    <col min="10509" max="10509" width="8.44140625" style="1" customWidth="1"/>
    <col min="10510" max="10510" width="18.5546875" style="1" customWidth="1"/>
    <col min="10511" max="10512" width="8.109375" style="1" customWidth="1"/>
    <col min="10513" max="10513" width="1.88671875" style="1" customWidth="1"/>
    <col min="10514" max="10514" width="18.5546875" style="1" customWidth="1"/>
    <col min="10515" max="10515" width="10" style="1" customWidth="1"/>
    <col min="10516" max="10516" width="1.88671875" style="1" customWidth="1"/>
    <col min="10517" max="10517" width="22.88671875" style="1" customWidth="1"/>
    <col min="10518" max="10521" width="9.33203125" style="1" customWidth="1"/>
    <col min="10522" max="10522" width="2.44140625" style="1" customWidth="1"/>
    <col min="10523" max="10523" width="11.44140625" style="1" customWidth="1"/>
    <col min="10524" max="10524" width="9.44140625" style="1" customWidth="1"/>
    <col min="10525" max="10525" width="10.33203125" style="1" customWidth="1"/>
    <col min="10526" max="10526" width="9.109375" style="1" customWidth="1"/>
    <col min="10527" max="10743" width="14.44140625" style="1"/>
    <col min="10744" max="10744" width="4.88671875" style="1" customWidth="1"/>
    <col min="10745" max="10745" width="7.6640625" style="1" customWidth="1"/>
    <col min="10746" max="10747" width="5.6640625" style="1" customWidth="1"/>
    <col min="10748" max="10748" width="34.5546875" style="1" customWidth="1"/>
    <col min="10749" max="10749" width="6.44140625" style="1" customWidth="1"/>
    <col min="10750" max="10750" width="5.44140625" style="1" customWidth="1"/>
    <col min="10751" max="10759" width="7.33203125" style="1" customWidth="1"/>
    <col min="10760" max="10760" width="10" style="1" customWidth="1"/>
    <col min="10761" max="10761" width="9.5546875" style="1" customWidth="1"/>
    <col min="10762" max="10762" width="7.5546875" style="1" customWidth="1"/>
    <col min="10763" max="10763" width="7.33203125" style="1" customWidth="1"/>
    <col min="10764" max="10764" width="4.6640625" style="1" customWidth="1"/>
    <col min="10765" max="10765" width="8.44140625" style="1" customWidth="1"/>
    <col min="10766" max="10766" width="18.5546875" style="1" customWidth="1"/>
    <col min="10767" max="10768" width="8.109375" style="1" customWidth="1"/>
    <col min="10769" max="10769" width="1.88671875" style="1" customWidth="1"/>
    <col min="10770" max="10770" width="18.5546875" style="1" customWidth="1"/>
    <col min="10771" max="10771" width="10" style="1" customWidth="1"/>
    <col min="10772" max="10772" width="1.88671875" style="1" customWidth="1"/>
    <col min="10773" max="10773" width="22.88671875" style="1" customWidth="1"/>
    <col min="10774" max="10777" width="9.33203125" style="1" customWidth="1"/>
    <col min="10778" max="10778" width="2.44140625" style="1" customWidth="1"/>
    <col min="10779" max="10779" width="11.44140625" style="1" customWidth="1"/>
    <col min="10780" max="10780" width="9.44140625" style="1" customWidth="1"/>
    <col min="10781" max="10781" width="10.33203125" style="1" customWidth="1"/>
    <col min="10782" max="10782" width="9.109375" style="1" customWidth="1"/>
    <col min="10783" max="10999" width="14.44140625" style="1"/>
    <col min="11000" max="11000" width="4.88671875" style="1" customWidth="1"/>
    <col min="11001" max="11001" width="7.6640625" style="1" customWidth="1"/>
    <col min="11002" max="11003" width="5.6640625" style="1" customWidth="1"/>
    <col min="11004" max="11004" width="34.5546875" style="1" customWidth="1"/>
    <col min="11005" max="11005" width="6.44140625" style="1" customWidth="1"/>
    <col min="11006" max="11006" width="5.44140625" style="1" customWidth="1"/>
    <col min="11007" max="11015" width="7.33203125" style="1" customWidth="1"/>
    <col min="11016" max="11016" width="10" style="1" customWidth="1"/>
    <col min="11017" max="11017" width="9.5546875" style="1" customWidth="1"/>
    <col min="11018" max="11018" width="7.5546875" style="1" customWidth="1"/>
    <col min="11019" max="11019" width="7.33203125" style="1" customWidth="1"/>
    <col min="11020" max="11020" width="4.6640625" style="1" customWidth="1"/>
    <col min="11021" max="11021" width="8.44140625" style="1" customWidth="1"/>
    <col min="11022" max="11022" width="18.5546875" style="1" customWidth="1"/>
    <col min="11023" max="11024" width="8.109375" style="1" customWidth="1"/>
    <col min="11025" max="11025" width="1.88671875" style="1" customWidth="1"/>
    <col min="11026" max="11026" width="18.5546875" style="1" customWidth="1"/>
    <col min="11027" max="11027" width="10" style="1" customWidth="1"/>
    <col min="11028" max="11028" width="1.88671875" style="1" customWidth="1"/>
    <col min="11029" max="11029" width="22.88671875" style="1" customWidth="1"/>
    <col min="11030" max="11033" width="9.33203125" style="1" customWidth="1"/>
    <col min="11034" max="11034" width="2.44140625" style="1" customWidth="1"/>
    <col min="11035" max="11035" width="11.44140625" style="1" customWidth="1"/>
    <col min="11036" max="11036" width="9.44140625" style="1" customWidth="1"/>
    <col min="11037" max="11037" width="10.33203125" style="1" customWidth="1"/>
    <col min="11038" max="11038" width="9.109375" style="1" customWidth="1"/>
    <col min="11039" max="11255" width="14.44140625" style="1"/>
    <col min="11256" max="11256" width="4.88671875" style="1" customWidth="1"/>
    <col min="11257" max="11257" width="7.6640625" style="1" customWidth="1"/>
    <col min="11258" max="11259" width="5.6640625" style="1" customWidth="1"/>
    <col min="11260" max="11260" width="34.5546875" style="1" customWidth="1"/>
    <col min="11261" max="11261" width="6.44140625" style="1" customWidth="1"/>
    <col min="11262" max="11262" width="5.44140625" style="1" customWidth="1"/>
    <col min="11263" max="11271" width="7.33203125" style="1" customWidth="1"/>
    <col min="11272" max="11272" width="10" style="1" customWidth="1"/>
    <col min="11273" max="11273" width="9.5546875" style="1" customWidth="1"/>
    <col min="11274" max="11274" width="7.5546875" style="1" customWidth="1"/>
    <col min="11275" max="11275" width="7.33203125" style="1" customWidth="1"/>
    <col min="11276" max="11276" width="4.6640625" style="1" customWidth="1"/>
    <col min="11277" max="11277" width="8.44140625" style="1" customWidth="1"/>
    <col min="11278" max="11278" width="18.5546875" style="1" customWidth="1"/>
    <col min="11279" max="11280" width="8.109375" style="1" customWidth="1"/>
    <col min="11281" max="11281" width="1.88671875" style="1" customWidth="1"/>
    <col min="11282" max="11282" width="18.5546875" style="1" customWidth="1"/>
    <col min="11283" max="11283" width="10" style="1" customWidth="1"/>
    <col min="11284" max="11284" width="1.88671875" style="1" customWidth="1"/>
    <col min="11285" max="11285" width="22.88671875" style="1" customWidth="1"/>
    <col min="11286" max="11289" width="9.33203125" style="1" customWidth="1"/>
    <col min="11290" max="11290" width="2.44140625" style="1" customWidth="1"/>
    <col min="11291" max="11291" width="11.44140625" style="1" customWidth="1"/>
    <col min="11292" max="11292" width="9.44140625" style="1" customWidth="1"/>
    <col min="11293" max="11293" width="10.33203125" style="1" customWidth="1"/>
    <col min="11294" max="11294" width="9.109375" style="1" customWidth="1"/>
    <col min="11295" max="11511" width="14.44140625" style="1"/>
    <col min="11512" max="11512" width="4.88671875" style="1" customWidth="1"/>
    <col min="11513" max="11513" width="7.6640625" style="1" customWidth="1"/>
    <col min="11514" max="11515" width="5.6640625" style="1" customWidth="1"/>
    <col min="11516" max="11516" width="34.5546875" style="1" customWidth="1"/>
    <col min="11517" max="11517" width="6.44140625" style="1" customWidth="1"/>
    <col min="11518" max="11518" width="5.44140625" style="1" customWidth="1"/>
    <col min="11519" max="11527" width="7.33203125" style="1" customWidth="1"/>
    <col min="11528" max="11528" width="10" style="1" customWidth="1"/>
    <col min="11529" max="11529" width="9.5546875" style="1" customWidth="1"/>
    <col min="11530" max="11530" width="7.5546875" style="1" customWidth="1"/>
    <col min="11531" max="11531" width="7.33203125" style="1" customWidth="1"/>
    <col min="11532" max="11532" width="4.6640625" style="1" customWidth="1"/>
    <col min="11533" max="11533" width="8.44140625" style="1" customWidth="1"/>
    <col min="11534" max="11534" width="18.5546875" style="1" customWidth="1"/>
    <col min="11535" max="11536" width="8.109375" style="1" customWidth="1"/>
    <col min="11537" max="11537" width="1.88671875" style="1" customWidth="1"/>
    <col min="11538" max="11538" width="18.5546875" style="1" customWidth="1"/>
    <col min="11539" max="11539" width="10" style="1" customWidth="1"/>
    <col min="11540" max="11540" width="1.88671875" style="1" customWidth="1"/>
    <col min="11541" max="11541" width="22.88671875" style="1" customWidth="1"/>
    <col min="11542" max="11545" width="9.33203125" style="1" customWidth="1"/>
    <col min="11546" max="11546" width="2.44140625" style="1" customWidth="1"/>
    <col min="11547" max="11547" width="11.44140625" style="1" customWidth="1"/>
    <col min="11548" max="11548" width="9.44140625" style="1" customWidth="1"/>
    <col min="11549" max="11549" width="10.33203125" style="1" customWidth="1"/>
    <col min="11550" max="11550" width="9.109375" style="1" customWidth="1"/>
    <col min="11551" max="11767" width="14.44140625" style="1"/>
    <col min="11768" max="11768" width="4.88671875" style="1" customWidth="1"/>
    <col min="11769" max="11769" width="7.6640625" style="1" customWidth="1"/>
    <col min="11770" max="11771" width="5.6640625" style="1" customWidth="1"/>
    <col min="11772" max="11772" width="34.5546875" style="1" customWidth="1"/>
    <col min="11773" max="11773" width="6.44140625" style="1" customWidth="1"/>
    <col min="11774" max="11774" width="5.44140625" style="1" customWidth="1"/>
    <col min="11775" max="11783" width="7.33203125" style="1" customWidth="1"/>
    <col min="11784" max="11784" width="10" style="1" customWidth="1"/>
    <col min="11785" max="11785" width="9.5546875" style="1" customWidth="1"/>
    <col min="11786" max="11786" width="7.5546875" style="1" customWidth="1"/>
    <col min="11787" max="11787" width="7.33203125" style="1" customWidth="1"/>
    <col min="11788" max="11788" width="4.6640625" style="1" customWidth="1"/>
    <col min="11789" max="11789" width="8.44140625" style="1" customWidth="1"/>
    <col min="11790" max="11790" width="18.5546875" style="1" customWidth="1"/>
    <col min="11791" max="11792" width="8.109375" style="1" customWidth="1"/>
    <col min="11793" max="11793" width="1.88671875" style="1" customWidth="1"/>
    <col min="11794" max="11794" width="18.5546875" style="1" customWidth="1"/>
    <col min="11795" max="11795" width="10" style="1" customWidth="1"/>
    <col min="11796" max="11796" width="1.88671875" style="1" customWidth="1"/>
    <col min="11797" max="11797" width="22.88671875" style="1" customWidth="1"/>
    <col min="11798" max="11801" width="9.33203125" style="1" customWidth="1"/>
    <col min="11802" max="11802" width="2.44140625" style="1" customWidth="1"/>
    <col min="11803" max="11803" width="11.44140625" style="1" customWidth="1"/>
    <col min="11804" max="11804" width="9.44140625" style="1" customWidth="1"/>
    <col min="11805" max="11805" width="10.33203125" style="1" customWidth="1"/>
    <col min="11806" max="11806" width="9.109375" style="1" customWidth="1"/>
    <col min="11807" max="12023" width="14.44140625" style="1"/>
    <col min="12024" max="12024" width="4.88671875" style="1" customWidth="1"/>
    <col min="12025" max="12025" width="7.6640625" style="1" customWidth="1"/>
    <col min="12026" max="12027" width="5.6640625" style="1" customWidth="1"/>
    <col min="12028" max="12028" width="34.5546875" style="1" customWidth="1"/>
    <col min="12029" max="12029" width="6.44140625" style="1" customWidth="1"/>
    <col min="12030" max="12030" width="5.44140625" style="1" customWidth="1"/>
    <col min="12031" max="12039" width="7.33203125" style="1" customWidth="1"/>
    <col min="12040" max="12040" width="10" style="1" customWidth="1"/>
    <col min="12041" max="12041" width="9.5546875" style="1" customWidth="1"/>
    <col min="12042" max="12042" width="7.5546875" style="1" customWidth="1"/>
    <col min="12043" max="12043" width="7.33203125" style="1" customWidth="1"/>
    <col min="12044" max="12044" width="4.6640625" style="1" customWidth="1"/>
    <col min="12045" max="12045" width="8.44140625" style="1" customWidth="1"/>
    <col min="12046" max="12046" width="18.5546875" style="1" customWidth="1"/>
    <col min="12047" max="12048" width="8.109375" style="1" customWidth="1"/>
    <col min="12049" max="12049" width="1.88671875" style="1" customWidth="1"/>
    <col min="12050" max="12050" width="18.5546875" style="1" customWidth="1"/>
    <col min="12051" max="12051" width="10" style="1" customWidth="1"/>
    <col min="12052" max="12052" width="1.88671875" style="1" customWidth="1"/>
    <col min="12053" max="12053" width="22.88671875" style="1" customWidth="1"/>
    <col min="12054" max="12057" width="9.33203125" style="1" customWidth="1"/>
    <col min="12058" max="12058" width="2.44140625" style="1" customWidth="1"/>
    <col min="12059" max="12059" width="11.44140625" style="1" customWidth="1"/>
    <col min="12060" max="12060" width="9.44140625" style="1" customWidth="1"/>
    <col min="12061" max="12061" width="10.33203125" style="1" customWidth="1"/>
    <col min="12062" max="12062" width="9.109375" style="1" customWidth="1"/>
    <col min="12063" max="12279" width="14.44140625" style="1"/>
    <col min="12280" max="12280" width="4.88671875" style="1" customWidth="1"/>
    <col min="12281" max="12281" width="7.6640625" style="1" customWidth="1"/>
    <col min="12282" max="12283" width="5.6640625" style="1" customWidth="1"/>
    <col min="12284" max="12284" width="34.5546875" style="1" customWidth="1"/>
    <col min="12285" max="12285" width="6.44140625" style="1" customWidth="1"/>
    <col min="12286" max="12286" width="5.44140625" style="1" customWidth="1"/>
    <col min="12287" max="12295" width="7.33203125" style="1" customWidth="1"/>
    <col min="12296" max="12296" width="10" style="1" customWidth="1"/>
    <col min="12297" max="12297" width="9.5546875" style="1" customWidth="1"/>
    <col min="12298" max="12298" width="7.5546875" style="1" customWidth="1"/>
    <col min="12299" max="12299" width="7.33203125" style="1" customWidth="1"/>
    <col min="12300" max="12300" width="4.6640625" style="1" customWidth="1"/>
    <col min="12301" max="12301" width="8.44140625" style="1" customWidth="1"/>
    <col min="12302" max="12302" width="18.5546875" style="1" customWidth="1"/>
    <col min="12303" max="12304" width="8.109375" style="1" customWidth="1"/>
    <col min="12305" max="12305" width="1.88671875" style="1" customWidth="1"/>
    <col min="12306" max="12306" width="18.5546875" style="1" customWidth="1"/>
    <col min="12307" max="12307" width="10" style="1" customWidth="1"/>
    <col min="12308" max="12308" width="1.88671875" style="1" customWidth="1"/>
    <col min="12309" max="12309" width="22.88671875" style="1" customWidth="1"/>
    <col min="12310" max="12313" width="9.33203125" style="1" customWidth="1"/>
    <col min="12314" max="12314" width="2.44140625" style="1" customWidth="1"/>
    <col min="12315" max="12315" width="11.44140625" style="1" customWidth="1"/>
    <col min="12316" max="12316" width="9.44140625" style="1" customWidth="1"/>
    <col min="12317" max="12317" width="10.33203125" style="1" customWidth="1"/>
    <col min="12318" max="12318" width="9.109375" style="1" customWidth="1"/>
    <col min="12319" max="12535" width="14.44140625" style="1"/>
    <col min="12536" max="12536" width="4.88671875" style="1" customWidth="1"/>
    <col min="12537" max="12537" width="7.6640625" style="1" customWidth="1"/>
    <col min="12538" max="12539" width="5.6640625" style="1" customWidth="1"/>
    <col min="12540" max="12540" width="34.5546875" style="1" customWidth="1"/>
    <col min="12541" max="12541" width="6.44140625" style="1" customWidth="1"/>
    <col min="12542" max="12542" width="5.44140625" style="1" customWidth="1"/>
    <col min="12543" max="12551" width="7.33203125" style="1" customWidth="1"/>
    <col min="12552" max="12552" width="10" style="1" customWidth="1"/>
    <col min="12553" max="12553" width="9.5546875" style="1" customWidth="1"/>
    <col min="12554" max="12554" width="7.5546875" style="1" customWidth="1"/>
    <col min="12555" max="12555" width="7.33203125" style="1" customWidth="1"/>
    <col min="12556" max="12556" width="4.6640625" style="1" customWidth="1"/>
    <col min="12557" max="12557" width="8.44140625" style="1" customWidth="1"/>
    <col min="12558" max="12558" width="18.5546875" style="1" customWidth="1"/>
    <col min="12559" max="12560" width="8.109375" style="1" customWidth="1"/>
    <col min="12561" max="12561" width="1.88671875" style="1" customWidth="1"/>
    <col min="12562" max="12562" width="18.5546875" style="1" customWidth="1"/>
    <col min="12563" max="12563" width="10" style="1" customWidth="1"/>
    <col min="12564" max="12564" width="1.88671875" style="1" customWidth="1"/>
    <col min="12565" max="12565" width="22.88671875" style="1" customWidth="1"/>
    <col min="12566" max="12569" width="9.33203125" style="1" customWidth="1"/>
    <col min="12570" max="12570" width="2.44140625" style="1" customWidth="1"/>
    <col min="12571" max="12571" width="11.44140625" style="1" customWidth="1"/>
    <col min="12572" max="12572" width="9.44140625" style="1" customWidth="1"/>
    <col min="12573" max="12573" width="10.33203125" style="1" customWidth="1"/>
    <col min="12574" max="12574" width="9.109375" style="1" customWidth="1"/>
    <col min="12575" max="12791" width="14.44140625" style="1"/>
    <col min="12792" max="12792" width="4.88671875" style="1" customWidth="1"/>
    <col min="12793" max="12793" width="7.6640625" style="1" customWidth="1"/>
    <col min="12794" max="12795" width="5.6640625" style="1" customWidth="1"/>
    <col min="12796" max="12796" width="34.5546875" style="1" customWidth="1"/>
    <col min="12797" max="12797" width="6.44140625" style="1" customWidth="1"/>
    <col min="12798" max="12798" width="5.44140625" style="1" customWidth="1"/>
    <col min="12799" max="12807" width="7.33203125" style="1" customWidth="1"/>
    <col min="12808" max="12808" width="10" style="1" customWidth="1"/>
    <col min="12809" max="12809" width="9.5546875" style="1" customWidth="1"/>
    <col min="12810" max="12810" width="7.5546875" style="1" customWidth="1"/>
    <col min="12811" max="12811" width="7.33203125" style="1" customWidth="1"/>
    <col min="12812" max="12812" width="4.6640625" style="1" customWidth="1"/>
    <col min="12813" max="12813" width="8.44140625" style="1" customWidth="1"/>
    <col min="12814" max="12814" width="18.5546875" style="1" customWidth="1"/>
    <col min="12815" max="12816" width="8.109375" style="1" customWidth="1"/>
    <col min="12817" max="12817" width="1.88671875" style="1" customWidth="1"/>
    <col min="12818" max="12818" width="18.5546875" style="1" customWidth="1"/>
    <col min="12819" max="12819" width="10" style="1" customWidth="1"/>
    <col min="12820" max="12820" width="1.88671875" style="1" customWidth="1"/>
    <col min="12821" max="12821" width="22.88671875" style="1" customWidth="1"/>
    <col min="12822" max="12825" width="9.33203125" style="1" customWidth="1"/>
    <col min="12826" max="12826" width="2.44140625" style="1" customWidth="1"/>
    <col min="12827" max="12827" width="11.44140625" style="1" customWidth="1"/>
    <col min="12828" max="12828" width="9.44140625" style="1" customWidth="1"/>
    <col min="12829" max="12829" width="10.33203125" style="1" customWidth="1"/>
    <col min="12830" max="12830" width="9.109375" style="1" customWidth="1"/>
    <col min="12831" max="13047" width="14.44140625" style="1"/>
    <col min="13048" max="13048" width="4.88671875" style="1" customWidth="1"/>
    <col min="13049" max="13049" width="7.6640625" style="1" customWidth="1"/>
    <col min="13050" max="13051" width="5.6640625" style="1" customWidth="1"/>
    <col min="13052" max="13052" width="34.5546875" style="1" customWidth="1"/>
    <col min="13053" max="13053" width="6.44140625" style="1" customWidth="1"/>
    <col min="13054" max="13054" width="5.44140625" style="1" customWidth="1"/>
    <col min="13055" max="13063" width="7.33203125" style="1" customWidth="1"/>
    <col min="13064" max="13064" width="10" style="1" customWidth="1"/>
    <col min="13065" max="13065" width="9.5546875" style="1" customWidth="1"/>
    <col min="13066" max="13066" width="7.5546875" style="1" customWidth="1"/>
    <col min="13067" max="13067" width="7.33203125" style="1" customWidth="1"/>
    <col min="13068" max="13068" width="4.6640625" style="1" customWidth="1"/>
    <col min="13069" max="13069" width="8.44140625" style="1" customWidth="1"/>
    <col min="13070" max="13070" width="18.5546875" style="1" customWidth="1"/>
    <col min="13071" max="13072" width="8.109375" style="1" customWidth="1"/>
    <col min="13073" max="13073" width="1.88671875" style="1" customWidth="1"/>
    <col min="13074" max="13074" width="18.5546875" style="1" customWidth="1"/>
    <col min="13075" max="13075" width="10" style="1" customWidth="1"/>
    <col min="13076" max="13076" width="1.88671875" style="1" customWidth="1"/>
    <col min="13077" max="13077" width="22.88671875" style="1" customWidth="1"/>
    <col min="13078" max="13081" width="9.33203125" style="1" customWidth="1"/>
    <col min="13082" max="13082" width="2.44140625" style="1" customWidth="1"/>
    <col min="13083" max="13083" width="11.44140625" style="1" customWidth="1"/>
    <col min="13084" max="13084" width="9.44140625" style="1" customWidth="1"/>
    <col min="13085" max="13085" width="10.33203125" style="1" customWidth="1"/>
    <col min="13086" max="13086" width="9.109375" style="1" customWidth="1"/>
    <col min="13087" max="13303" width="14.44140625" style="1"/>
    <col min="13304" max="13304" width="4.88671875" style="1" customWidth="1"/>
    <col min="13305" max="13305" width="7.6640625" style="1" customWidth="1"/>
    <col min="13306" max="13307" width="5.6640625" style="1" customWidth="1"/>
    <col min="13308" max="13308" width="34.5546875" style="1" customWidth="1"/>
    <col min="13309" max="13309" width="6.44140625" style="1" customWidth="1"/>
    <col min="13310" max="13310" width="5.44140625" style="1" customWidth="1"/>
    <col min="13311" max="13319" width="7.33203125" style="1" customWidth="1"/>
    <col min="13320" max="13320" width="10" style="1" customWidth="1"/>
    <col min="13321" max="13321" width="9.5546875" style="1" customWidth="1"/>
    <col min="13322" max="13322" width="7.5546875" style="1" customWidth="1"/>
    <col min="13323" max="13323" width="7.33203125" style="1" customWidth="1"/>
    <col min="13324" max="13324" width="4.6640625" style="1" customWidth="1"/>
    <col min="13325" max="13325" width="8.44140625" style="1" customWidth="1"/>
    <col min="13326" max="13326" width="18.5546875" style="1" customWidth="1"/>
    <col min="13327" max="13328" width="8.109375" style="1" customWidth="1"/>
    <col min="13329" max="13329" width="1.88671875" style="1" customWidth="1"/>
    <col min="13330" max="13330" width="18.5546875" style="1" customWidth="1"/>
    <col min="13331" max="13331" width="10" style="1" customWidth="1"/>
    <col min="13332" max="13332" width="1.88671875" style="1" customWidth="1"/>
    <col min="13333" max="13333" width="22.88671875" style="1" customWidth="1"/>
    <col min="13334" max="13337" width="9.33203125" style="1" customWidth="1"/>
    <col min="13338" max="13338" width="2.44140625" style="1" customWidth="1"/>
    <col min="13339" max="13339" width="11.44140625" style="1" customWidth="1"/>
    <col min="13340" max="13340" width="9.44140625" style="1" customWidth="1"/>
    <col min="13341" max="13341" width="10.33203125" style="1" customWidth="1"/>
    <col min="13342" max="13342" width="9.109375" style="1" customWidth="1"/>
    <col min="13343" max="13559" width="14.44140625" style="1"/>
    <col min="13560" max="13560" width="4.88671875" style="1" customWidth="1"/>
    <col min="13561" max="13561" width="7.6640625" style="1" customWidth="1"/>
    <col min="13562" max="13563" width="5.6640625" style="1" customWidth="1"/>
    <col min="13564" max="13564" width="34.5546875" style="1" customWidth="1"/>
    <col min="13565" max="13565" width="6.44140625" style="1" customWidth="1"/>
    <col min="13566" max="13566" width="5.44140625" style="1" customWidth="1"/>
    <col min="13567" max="13575" width="7.33203125" style="1" customWidth="1"/>
    <col min="13576" max="13576" width="10" style="1" customWidth="1"/>
    <col min="13577" max="13577" width="9.5546875" style="1" customWidth="1"/>
    <col min="13578" max="13578" width="7.5546875" style="1" customWidth="1"/>
    <col min="13579" max="13579" width="7.33203125" style="1" customWidth="1"/>
    <col min="13580" max="13580" width="4.6640625" style="1" customWidth="1"/>
    <col min="13581" max="13581" width="8.44140625" style="1" customWidth="1"/>
    <col min="13582" max="13582" width="18.5546875" style="1" customWidth="1"/>
    <col min="13583" max="13584" width="8.109375" style="1" customWidth="1"/>
    <col min="13585" max="13585" width="1.88671875" style="1" customWidth="1"/>
    <col min="13586" max="13586" width="18.5546875" style="1" customWidth="1"/>
    <col min="13587" max="13587" width="10" style="1" customWidth="1"/>
    <col min="13588" max="13588" width="1.88671875" style="1" customWidth="1"/>
    <col min="13589" max="13589" width="22.88671875" style="1" customWidth="1"/>
    <col min="13590" max="13593" width="9.33203125" style="1" customWidth="1"/>
    <col min="13594" max="13594" width="2.44140625" style="1" customWidth="1"/>
    <col min="13595" max="13595" width="11.44140625" style="1" customWidth="1"/>
    <col min="13596" max="13596" width="9.44140625" style="1" customWidth="1"/>
    <col min="13597" max="13597" width="10.33203125" style="1" customWidth="1"/>
    <col min="13598" max="13598" width="9.109375" style="1" customWidth="1"/>
    <col min="13599" max="13815" width="14.44140625" style="1"/>
    <col min="13816" max="13816" width="4.88671875" style="1" customWidth="1"/>
    <col min="13817" max="13817" width="7.6640625" style="1" customWidth="1"/>
    <col min="13818" max="13819" width="5.6640625" style="1" customWidth="1"/>
    <col min="13820" max="13820" width="34.5546875" style="1" customWidth="1"/>
    <col min="13821" max="13821" width="6.44140625" style="1" customWidth="1"/>
    <col min="13822" max="13822" width="5.44140625" style="1" customWidth="1"/>
    <col min="13823" max="13831" width="7.33203125" style="1" customWidth="1"/>
    <col min="13832" max="13832" width="10" style="1" customWidth="1"/>
    <col min="13833" max="13833" width="9.5546875" style="1" customWidth="1"/>
    <col min="13834" max="13834" width="7.5546875" style="1" customWidth="1"/>
    <col min="13835" max="13835" width="7.33203125" style="1" customWidth="1"/>
    <col min="13836" max="13836" width="4.6640625" style="1" customWidth="1"/>
    <col min="13837" max="13837" width="8.44140625" style="1" customWidth="1"/>
    <col min="13838" max="13838" width="18.5546875" style="1" customWidth="1"/>
    <col min="13839" max="13840" width="8.109375" style="1" customWidth="1"/>
    <col min="13841" max="13841" width="1.88671875" style="1" customWidth="1"/>
    <col min="13842" max="13842" width="18.5546875" style="1" customWidth="1"/>
    <col min="13843" max="13843" width="10" style="1" customWidth="1"/>
    <col min="13844" max="13844" width="1.88671875" style="1" customWidth="1"/>
    <col min="13845" max="13845" width="22.88671875" style="1" customWidth="1"/>
    <col min="13846" max="13849" width="9.33203125" style="1" customWidth="1"/>
    <col min="13850" max="13850" width="2.44140625" style="1" customWidth="1"/>
    <col min="13851" max="13851" width="11.44140625" style="1" customWidth="1"/>
    <col min="13852" max="13852" width="9.44140625" style="1" customWidth="1"/>
    <col min="13853" max="13853" width="10.33203125" style="1" customWidth="1"/>
    <col min="13854" max="13854" width="9.109375" style="1" customWidth="1"/>
    <col min="13855" max="14071" width="14.44140625" style="1"/>
    <col min="14072" max="14072" width="4.88671875" style="1" customWidth="1"/>
    <col min="14073" max="14073" width="7.6640625" style="1" customWidth="1"/>
    <col min="14074" max="14075" width="5.6640625" style="1" customWidth="1"/>
    <col min="14076" max="14076" width="34.5546875" style="1" customWidth="1"/>
    <col min="14077" max="14077" width="6.44140625" style="1" customWidth="1"/>
    <col min="14078" max="14078" width="5.44140625" style="1" customWidth="1"/>
    <col min="14079" max="14087" width="7.33203125" style="1" customWidth="1"/>
    <col min="14088" max="14088" width="10" style="1" customWidth="1"/>
    <col min="14089" max="14089" width="9.5546875" style="1" customWidth="1"/>
    <col min="14090" max="14090" width="7.5546875" style="1" customWidth="1"/>
    <col min="14091" max="14091" width="7.33203125" style="1" customWidth="1"/>
    <col min="14092" max="14092" width="4.6640625" style="1" customWidth="1"/>
    <col min="14093" max="14093" width="8.44140625" style="1" customWidth="1"/>
    <col min="14094" max="14094" width="18.5546875" style="1" customWidth="1"/>
    <col min="14095" max="14096" width="8.109375" style="1" customWidth="1"/>
    <col min="14097" max="14097" width="1.88671875" style="1" customWidth="1"/>
    <col min="14098" max="14098" width="18.5546875" style="1" customWidth="1"/>
    <col min="14099" max="14099" width="10" style="1" customWidth="1"/>
    <col min="14100" max="14100" width="1.88671875" style="1" customWidth="1"/>
    <col min="14101" max="14101" width="22.88671875" style="1" customWidth="1"/>
    <col min="14102" max="14105" width="9.33203125" style="1" customWidth="1"/>
    <col min="14106" max="14106" width="2.44140625" style="1" customWidth="1"/>
    <col min="14107" max="14107" width="11.44140625" style="1" customWidth="1"/>
    <col min="14108" max="14108" width="9.44140625" style="1" customWidth="1"/>
    <col min="14109" max="14109" width="10.33203125" style="1" customWidth="1"/>
    <col min="14110" max="14110" width="9.109375" style="1" customWidth="1"/>
    <col min="14111" max="14327" width="14.44140625" style="1"/>
    <col min="14328" max="14328" width="4.88671875" style="1" customWidth="1"/>
    <col min="14329" max="14329" width="7.6640625" style="1" customWidth="1"/>
    <col min="14330" max="14331" width="5.6640625" style="1" customWidth="1"/>
    <col min="14332" max="14332" width="34.5546875" style="1" customWidth="1"/>
    <col min="14333" max="14333" width="6.44140625" style="1" customWidth="1"/>
    <col min="14334" max="14334" width="5.44140625" style="1" customWidth="1"/>
    <col min="14335" max="14343" width="7.33203125" style="1" customWidth="1"/>
    <col min="14344" max="14344" width="10" style="1" customWidth="1"/>
    <col min="14345" max="14345" width="9.5546875" style="1" customWidth="1"/>
    <col min="14346" max="14346" width="7.5546875" style="1" customWidth="1"/>
    <col min="14347" max="14347" width="7.33203125" style="1" customWidth="1"/>
    <col min="14348" max="14348" width="4.6640625" style="1" customWidth="1"/>
    <col min="14349" max="14349" width="8.44140625" style="1" customWidth="1"/>
    <col min="14350" max="14350" width="18.5546875" style="1" customWidth="1"/>
    <col min="14351" max="14352" width="8.109375" style="1" customWidth="1"/>
    <col min="14353" max="14353" width="1.88671875" style="1" customWidth="1"/>
    <col min="14354" max="14354" width="18.5546875" style="1" customWidth="1"/>
    <col min="14355" max="14355" width="10" style="1" customWidth="1"/>
    <col min="14356" max="14356" width="1.88671875" style="1" customWidth="1"/>
    <col min="14357" max="14357" width="22.88671875" style="1" customWidth="1"/>
    <col min="14358" max="14361" width="9.33203125" style="1" customWidth="1"/>
    <col min="14362" max="14362" width="2.44140625" style="1" customWidth="1"/>
    <col min="14363" max="14363" width="11.44140625" style="1" customWidth="1"/>
    <col min="14364" max="14364" width="9.44140625" style="1" customWidth="1"/>
    <col min="14365" max="14365" width="10.33203125" style="1" customWidth="1"/>
    <col min="14366" max="14366" width="9.109375" style="1" customWidth="1"/>
    <col min="14367" max="14583" width="14.44140625" style="1"/>
    <col min="14584" max="14584" width="4.88671875" style="1" customWidth="1"/>
    <col min="14585" max="14585" width="7.6640625" style="1" customWidth="1"/>
    <col min="14586" max="14587" width="5.6640625" style="1" customWidth="1"/>
    <col min="14588" max="14588" width="34.5546875" style="1" customWidth="1"/>
    <col min="14589" max="14589" width="6.44140625" style="1" customWidth="1"/>
    <col min="14590" max="14590" width="5.44140625" style="1" customWidth="1"/>
    <col min="14591" max="14599" width="7.33203125" style="1" customWidth="1"/>
    <col min="14600" max="14600" width="10" style="1" customWidth="1"/>
    <col min="14601" max="14601" width="9.5546875" style="1" customWidth="1"/>
    <col min="14602" max="14602" width="7.5546875" style="1" customWidth="1"/>
    <col min="14603" max="14603" width="7.33203125" style="1" customWidth="1"/>
    <col min="14604" max="14604" width="4.6640625" style="1" customWidth="1"/>
    <col min="14605" max="14605" width="8.44140625" style="1" customWidth="1"/>
    <col min="14606" max="14606" width="18.5546875" style="1" customWidth="1"/>
    <col min="14607" max="14608" width="8.109375" style="1" customWidth="1"/>
    <col min="14609" max="14609" width="1.88671875" style="1" customWidth="1"/>
    <col min="14610" max="14610" width="18.5546875" style="1" customWidth="1"/>
    <col min="14611" max="14611" width="10" style="1" customWidth="1"/>
    <col min="14612" max="14612" width="1.88671875" style="1" customWidth="1"/>
    <col min="14613" max="14613" width="22.88671875" style="1" customWidth="1"/>
    <col min="14614" max="14617" width="9.33203125" style="1" customWidth="1"/>
    <col min="14618" max="14618" width="2.44140625" style="1" customWidth="1"/>
    <col min="14619" max="14619" width="11.44140625" style="1" customWidth="1"/>
    <col min="14620" max="14620" width="9.44140625" style="1" customWidth="1"/>
    <col min="14621" max="14621" width="10.33203125" style="1" customWidth="1"/>
    <col min="14622" max="14622" width="9.109375" style="1" customWidth="1"/>
    <col min="14623" max="14839" width="14.44140625" style="1"/>
    <col min="14840" max="14840" width="4.88671875" style="1" customWidth="1"/>
    <col min="14841" max="14841" width="7.6640625" style="1" customWidth="1"/>
    <col min="14842" max="14843" width="5.6640625" style="1" customWidth="1"/>
    <col min="14844" max="14844" width="34.5546875" style="1" customWidth="1"/>
    <col min="14845" max="14845" width="6.44140625" style="1" customWidth="1"/>
    <col min="14846" max="14846" width="5.44140625" style="1" customWidth="1"/>
    <col min="14847" max="14855" width="7.33203125" style="1" customWidth="1"/>
    <col min="14856" max="14856" width="10" style="1" customWidth="1"/>
    <col min="14857" max="14857" width="9.5546875" style="1" customWidth="1"/>
    <col min="14858" max="14858" width="7.5546875" style="1" customWidth="1"/>
    <col min="14859" max="14859" width="7.33203125" style="1" customWidth="1"/>
    <col min="14860" max="14860" width="4.6640625" style="1" customWidth="1"/>
    <col min="14861" max="14861" width="8.44140625" style="1" customWidth="1"/>
    <col min="14862" max="14862" width="18.5546875" style="1" customWidth="1"/>
    <col min="14863" max="14864" width="8.109375" style="1" customWidth="1"/>
    <col min="14865" max="14865" width="1.88671875" style="1" customWidth="1"/>
    <col min="14866" max="14866" width="18.5546875" style="1" customWidth="1"/>
    <col min="14867" max="14867" width="10" style="1" customWidth="1"/>
    <col min="14868" max="14868" width="1.88671875" style="1" customWidth="1"/>
    <col min="14869" max="14869" width="22.88671875" style="1" customWidth="1"/>
    <col min="14870" max="14873" width="9.33203125" style="1" customWidth="1"/>
    <col min="14874" max="14874" width="2.44140625" style="1" customWidth="1"/>
    <col min="14875" max="14875" width="11.44140625" style="1" customWidth="1"/>
    <col min="14876" max="14876" width="9.44140625" style="1" customWidth="1"/>
    <col min="14877" max="14877" width="10.33203125" style="1" customWidth="1"/>
    <col min="14878" max="14878" width="9.109375" style="1" customWidth="1"/>
    <col min="14879" max="15095" width="14.44140625" style="1"/>
    <col min="15096" max="15096" width="4.88671875" style="1" customWidth="1"/>
    <col min="15097" max="15097" width="7.6640625" style="1" customWidth="1"/>
    <col min="15098" max="15099" width="5.6640625" style="1" customWidth="1"/>
    <col min="15100" max="15100" width="34.5546875" style="1" customWidth="1"/>
    <col min="15101" max="15101" width="6.44140625" style="1" customWidth="1"/>
    <col min="15102" max="15102" width="5.44140625" style="1" customWidth="1"/>
    <col min="15103" max="15111" width="7.33203125" style="1" customWidth="1"/>
    <col min="15112" max="15112" width="10" style="1" customWidth="1"/>
    <col min="15113" max="15113" width="9.5546875" style="1" customWidth="1"/>
    <col min="15114" max="15114" width="7.5546875" style="1" customWidth="1"/>
    <col min="15115" max="15115" width="7.33203125" style="1" customWidth="1"/>
    <col min="15116" max="15116" width="4.6640625" style="1" customWidth="1"/>
    <col min="15117" max="15117" width="8.44140625" style="1" customWidth="1"/>
    <col min="15118" max="15118" width="18.5546875" style="1" customWidth="1"/>
    <col min="15119" max="15120" width="8.109375" style="1" customWidth="1"/>
    <col min="15121" max="15121" width="1.88671875" style="1" customWidth="1"/>
    <col min="15122" max="15122" width="18.5546875" style="1" customWidth="1"/>
    <col min="15123" max="15123" width="10" style="1" customWidth="1"/>
    <col min="15124" max="15124" width="1.88671875" style="1" customWidth="1"/>
    <col min="15125" max="15125" width="22.88671875" style="1" customWidth="1"/>
    <col min="15126" max="15129" width="9.33203125" style="1" customWidth="1"/>
    <col min="15130" max="15130" width="2.44140625" style="1" customWidth="1"/>
    <col min="15131" max="15131" width="11.44140625" style="1" customWidth="1"/>
    <col min="15132" max="15132" width="9.44140625" style="1" customWidth="1"/>
    <col min="15133" max="15133" width="10.33203125" style="1" customWidth="1"/>
    <col min="15134" max="15134" width="9.109375" style="1" customWidth="1"/>
    <col min="15135" max="15351" width="14.44140625" style="1"/>
    <col min="15352" max="15352" width="4.88671875" style="1" customWidth="1"/>
    <col min="15353" max="15353" width="7.6640625" style="1" customWidth="1"/>
    <col min="15354" max="15355" width="5.6640625" style="1" customWidth="1"/>
    <col min="15356" max="15356" width="34.5546875" style="1" customWidth="1"/>
    <col min="15357" max="15357" width="6.44140625" style="1" customWidth="1"/>
    <col min="15358" max="15358" width="5.44140625" style="1" customWidth="1"/>
    <col min="15359" max="15367" width="7.33203125" style="1" customWidth="1"/>
    <col min="15368" max="15368" width="10" style="1" customWidth="1"/>
    <col min="15369" max="15369" width="9.5546875" style="1" customWidth="1"/>
    <col min="15370" max="15370" width="7.5546875" style="1" customWidth="1"/>
    <col min="15371" max="15371" width="7.33203125" style="1" customWidth="1"/>
    <col min="15372" max="15372" width="4.6640625" style="1" customWidth="1"/>
    <col min="15373" max="15373" width="8.44140625" style="1" customWidth="1"/>
    <col min="15374" max="15374" width="18.5546875" style="1" customWidth="1"/>
    <col min="15375" max="15376" width="8.109375" style="1" customWidth="1"/>
    <col min="15377" max="15377" width="1.88671875" style="1" customWidth="1"/>
    <col min="15378" max="15378" width="18.5546875" style="1" customWidth="1"/>
    <col min="15379" max="15379" width="10" style="1" customWidth="1"/>
    <col min="15380" max="15380" width="1.88671875" style="1" customWidth="1"/>
    <col min="15381" max="15381" width="22.88671875" style="1" customWidth="1"/>
    <col min="15382" max="15385" width="9.33203125" style="1" customWidth="1"/>
    <col min="15386" max="15386" width="2.44140625" style="1" customWidth="1"/>
    <col min="15387" max="15387" width="11.44140625" style="1" customWidth="1"/>
    <col min="15388" max="15388" width="9.44140625" style="1" customWidth="1"/>
    <col min="15389" max="15389" width="10.33203125" style="1" customWidth="1"/>
    <col min="15390" max="15390" width="9.109375" style="1" customWidth="1"/>
    <col min="15391" max="15607" width="14.44140625" style="1"/>
    <col min="15608" max="15608" width="4.88671875" style="1" customWidth="1"/>
    <col min="15609" max="15609" width="7.6640625" style="1" customWidth="1"/>
    <col min="15610" max="15611" width="5.6640625" style="1" customWidth="1"/>
    <col min="15612" max="15612" width="34.5546875" style="1" customWidth="1"/>
    <col min="15613" max="15613" width="6.44140625" style="1" customWidth="1"/>
    <col min="15614" max="15614" width="5.44140625" style="1" customWidth="1"/>
    <col min="15615" max="15623" width="7.33203125" style="1" customWidth="1"/>
    <col min="15624" max="15624" width="10" style="1" customWidth="1"/>
    <col min="15625" max="15625" width="9.5546875" style="1" customWidth="1"/>
    <col min="15626" max="15626" width="7.5546875" style="1" customWidth="1"/>
    <col min="15627" max="15627" width="7.33203125" style="1" customWidth="1"/>
    <col min="15628" max="15628" width="4.6640625" style="1" customWidth="1"/>
    <col min="15629" max="15629" width="8.44140625" style="1" customWidth="1"/>
    <col min="15630" max="15630" width="18.5546875" style="1" customWidth="1"/>
    <col min="15631" max="15632" width="8.109375" style="1" customWidth="1"/>
    <col min="15633" max="15633" width="1.88671875" style="1" customWidth="1"/>
    <col min="15634" max="15634" width="18.5546875" style="1" customWidth="1"/>
    <col min="15635" max="15635" width="10" style="1" customWidth="1"/>
    <col min="15636" max="15636" width="1.88671875" style="1" customWidth="1"/>
    <col min="15637" max="15637" width="22.88671875" style="1" customWidth="1"/>
    <col min="15638" max="15641" width="9.33203125" style="1" customWidth="1"/>
    <col min="15642" max="15642" width="2.44140625" style="1" customWidth="1"/>
    <col min="15643" max="15643" width="11.44140625" style="1" customWidth="1"/>
    <col min="15644" max="15644" width="9.44140625" style="1" customWidth="1"/>
    <col min="15645" max="15645" width="10.33203125" style="1" customWidth="1"/>
    <col min="15646" max="15646" width="9.109375" style="1" customWidth="1"/>
    <col min="15647" max="15863" width="14.44140625" style="1"/>
    <col min="15864" max="15864" width="4.88671875" style="1" customWidth="1"/>
    <col min="15865" max="15865" width="7.6640625" style="1" customWidth="1"/>
    <col min="15866" max="15867" width="5.6640625" style="1" customWidth="1"/>
    <col min="15868" max="15868" width="34.5546875" style="1" customWidth="1"/>
    <col min="15869" max="15869" width="6.44140625" style="1" customWidth="1"/>
    <col min="15870" max="15870" width="5.44140625" style="1" customWidth="1"/>
    <col min="15871" max="15879" width="7.33203125" style="1" customWidth="1"/>
    <col min="15880" max="15880" width="10" style="1" customWidth="1"/>
    <col min="15881" max="15881" width="9.5546875" style="1" customWidth="1"/>
    <col min="15882" max="15882" width="7.5546875" style="1" customWidth="1"/>
    <col min="15883" max="15883" width="7.33203125" style="1" customWidth="1"/>
    <col min="15884" max="15884" width="4.6640625" style="1" customWidth="1"/>
    <col min="15885" max="15885" width="8.44140625" style="1" customWidth="1"/>
    <col min="15886" max="15886" width="18.5546875" style="1" customWidth="1"/>
    <col min="15887" max="15888" width="8.109375" style="1" customWidth="1"/>
    <col min="15889" max="15889" width="1.88671875" style="1" customWidth="1"/>
    <col min="15890" max="15890" width="18.5546875" style="1" customWidth="1"/>
    <col min="15891" max="15891" width="10" style="1" customWidth="1"/>
    <col min="15892" max="15892" width="1.88671875" style="1" customWidth="1"/>
    <col min="15893" max="15893" width="22.88671875" style="1" customWidth="1"/>
    <col min="15894" max="15897" width="9.33203125" style="1" customWidth="1"/>
    <col min="15898" max="15898" width="2.44140625" style="1" customWidth="1"/>
    <col min="15899" max="15899" width="11.44140625" style="1" customWidth="1"/>
    <col min="15900" max="15900" width="9.44140625" style="1" customWidth="1"/>
    <col min="15901" max="15901" width="10.33203125" style="1" customWidth="1"/>
    <col min="15902" max="15902" width="9.109375" style="1" customWidth="1"/>
    <col min="15903" max="16119" width="14.44140625" style="1"/>
    <col min="16120" max="16120" width="4.88671875" style="1" customWidth="1"/>
    <col min="16121" max="16121" width="7.6640625" style="1" customWidth="1"/>
    <col min="16122" max="16123" width="5.6640625" style="1" customWidth="1"/>
    <col min="16124" max="16124" width="34.5546875" style="1" customWidth="1"/>
    <col min="16125" max="16125" width="6.44140625" style="1" customWidth="1"/>
    <col min="16126" max="16126" width="5.44140625" style="1" customWidth="1"/>
    <col min="16127" max="16135" width="7.33203125" style="1" customWidth="1"/>
    <col min="16136" max="16136" width="10" style="1" customWidth="1"/>
    <col min="16137" max="16137" width="9.5546875" style="1" customWidth="1"/>
    <col min="16138" max="16138" width="7.5546875" style="1" customWidth="1"/>
    <col min="16139" max="16139" width="7.33203125" style="1" customWidth="1"/>
    <col min="16140" max="16140" width="4.6640625" style="1" customWidth="1"/>
    <col min="16141" max="16141" width="8.44140625" style="1" customWidth="1"/>
    <col min="16142" max="16142" width="18.5546875" style="1" customWidth="1"/>
    <col min="16143" max="16144" width="8.109375" style="1" customWidth="1"/>
    <col min="16145" max="16145" width="1.88671875" style="1" customWidth="1"/>
    <col min="16146" max="16146" width="18.5546875" style="1" customWidth="1"/>
    <col min="16147" max="16147" width="10" style="1" customWidth="1"/>
    <col min="16148" max="16148" width="1.88671875" style="1" customWidth="1"/>
    <col min="16149" max="16149" width="22.88671875" style="1" customWidth="1"/>
    <col min="16150" max="16153" width="9.33203125" style="1" customWidth="1"/>
    <col min="16154" max="16154" width="2.44140625" style="1" customWidth="1"/>
    <col min="16155" max="16155" width="11.44140625" style="1" customWidth="1"/>
    <col min="16156" max="16156" width="9.44140625" style="1" customWidth="1"/>
    <col min="16157" max="16157" width="10.33203125" style="1" customWidth="1"/>
    <col min="16158" max="16158" width="9.109375" style="1" customWidth="1"/>
    <col min="16159" max="16384" width="14.44140625" style="1"/>
  </cols>
  <sheetData>
    <row r="1" spans="1:33" ht="29.25" customHeight="1" thickBot="1">
      <c r="B1" s="478" t="s">
        <v>74</v>
      </c>
      <c r="C1" s="478"/>
      <c r="D1" s="478"/>
      <c r="E1" s="478"/>
      <c r="F1" s="478"/>
      <c r="G1" s="478"/>
      <c r="H1" s="478"/>
      <c r="I1" s="478"/>
      <c r="J1" s="478"/>
      <c r="K1" s="478"/>
      <c r="L1" s="478"/>
      <c r="M1" s="478"/>
      <c r="N1" s="478"/>
      <c r="O1" s="478"/>
      <c r="P1" s="478"/>
      <c r="Q1" s="478"/>
      <c r="R1" s="478"/>
      <c r="S1" s="478"/>
      <c r="T1" s="2"/>
      <c r="U1" s="478" t="s">
        <v>75</v>
      </c>
      <c r="V1" s="478"/>
      <c r="W1" s="478"/>
      <c r="X1" s="478"/>
      <c r="Y1" s="478"/>
      <c r="Z1" s="478"/>
      <c r="AA1" s="478"/>
      <c r="AB1" s="478"/>
      <c r="AC1" s="478"/>
      <c r="AD1" s="478"/>
      <c r="AE1" s="478"/>
      <c r="AF1" s="478"/>
      <c r="AG1" s="3"/>
    </row>
    <row r="2" spans="1:33" ht="29.25" customHeight="1" thickBot="1">
      <c r="A2" s="5"/>
      <c r="B2" s="479" t="s">
        <v>386</v>
      </c>
      <c r="C2" s="480"/>
      <c r="D2" s="480"/>
      <c r="E2" s="479" t="s">
        <v>163</v>
      </c>
      <c r="F2" s="480"/>
      <c r="G2" s="480"/>
      <c r="H2" s="480"/>
      <c r="I2" s="480"/>
      <c r="J2" s="480"/>
      <c r="K2" s="481"/>
      <c r="L2" s="479" t="s">
        <v>0</v>
      </c>
      <c r="M2" s="480"/>
      <c r="N2" s="480"/>
      <c r="O2" s="480"/>
      <c r="P2" s="480"/>
      <c r="Q2" s="480"/>
      <c r="R2" s="480"/>
      <c r="S2" s="481"/>
      <c r="T2" s="5"/>
      <c r="U2" s="6" t="s">
        <v>1</v>
      </c>
      <c r="V2" s="7" t="s">
        <v>2</v>
      </c>
      <c r="W2" s="7" t="s">
        <v>3</v>
      </c>
      <c r="X2" s="8" t="s">
        <v>4</v>
      </c>
      <c r="Y2" s="9"/>
      <c r="Z2" s="10" t="s">
        <v>1</v>
      </c>
      <c r="AA2" s="61" t="s">
        <v>5</v>
      </c>
      <c r="AB2" s="62" t="s">
        <v>6</v>
      </c>
      <c r="AC2" s="9"/>
      <c r="AD2" s="6" t="s">
        <v>1</v>
      </c>
      <c r="AE2" s="7" t="s">
        <v>65</v>
      </c>
      <c r="AF2" s="8" t="s">
        <v>66</v>
      </c>
      <c r="AG2" s="13"/>
    </row>
    <row r="3" spans="1:33" ht="29.25" customHeight="1">
      <c r="A3" s="14"/>
      <c r="B3" s="482" t="s">
        <v>8</v>
      </c>
      <c r="C3" s="486" t="s">
        <v>9</v>
      </c>
      <c r="D3" s="486" t="s">
        <v>10</v>
      </c>
      <c r="E3" s="486" t="s">
        <v>11</v>
      </c>
      <c r="F3" s="489" t="s">
        <v>12</v>
      </c>
      <c r="G3" s="469" t="s">
        <v>13</v>
      </c>
      <c r="H3" s="15" t="s">
        <v>14</v>
      </c>
      <c r="I3" s="16" t="s">
        <v>3</v>
      </c>
      <c r="J3" s="16" t="s">
        <v>5</v>
      </c>
      <c r="K3" s="16" t="s">
        <v>6</v>
      </c>
      <c r="L3" s="16" t="s">
        <v>65</v>
      </c>
      <c r="M3" s="16" t="s">
        <v>66</v>
      </c>
      <c r="N3" s="17" t="s">
        <v>67</v>
      </c>
      <c r="O3" s="16" t="s">
        <v>4</v>
      </c>
      <c r="P3" s="18" t="s">
        <v>15</v>
      </c>
      <c r="Q3" s="105" t="s">
        <v>15</v>
      </c>
      <c r="R3" s="499" t="s">
        <v>16</v>
      </c>
      <c r="S3" s="500" t="s">
        <v>17</v>
      </c>
      <c r="T3" s="14"/>
      <c r="U3" s="20">
        <v>90</v>
      </c>
      <c r="V3" s="21">
        <f>COUNTIF('XII-JB2'!H5:H47,"90")</f>
        <v>1</v>
      </c>
      <c r="W3" s="21">
        <f>COUNTIF('XII-JB2'!I5:I47,"90")</f>
        <v>0</v>
      </c>
      <c r="X3" s="22">
        <f>COUNTIF('XII-JB2'!O5:O47,"90")</f>
        <v>0</v>
      </c>
      <c r="Y3" s="9"/>
      <c r="Z3" s="23">
        <v>70</v>
      </c>
      <c r="AA3" s="65">
        <f>COUNTIF('XII-JB2'!J5:J47,"70")</f>
        <v>0</v>
      </c>
      <c r="AB3" s="66">
        <f>COUNTIF('XII-JB2'!K5:K47,"70")</f>
        <v>0</v>
      </c>
      <c r="AC3" s="9"/>
      <c r="AD3" s="20">
        <v>35</v>
      </c>
      <c r="AE3" s="21">
        <f>COUNTIF('XII-JB2'!L5:L47,"35")</f>
        <v>0</v>
      </c>
      <c r="AF3" s="22">
        <f>COUNTIF('XII-JB2'!M5:M47,"35")</f>
        <v>0</v>
      </c>
      <c r="AG3" s="25"/>
    </row>
    <row r="4" spans="1:33" ht="29.25" customHeight="1" thickBot="1">
      <c r="A4" s="14"/>
      <c r="B4" s="483"/>
      <c r="C4" s="487"/>
      <c r="D4" s="487"/>
      <c r="E4" s="488"/>
      <c r="F4" s="488"/>
      <c r="G4" s="470"/>
      <c r="H4" s="26">
        <v>100</v>
      </c>
      <c r="I4" s="27">
        <v>90</v>
      </c>
      <c r="J4" s="27">
        <v>70</v>
      </c>
      <c r="K4" s="27">
        <v>70</v>
      </c>
      <c r="L4" s="27">
        <v>35</v>
      </c>
      <c r="M4" s="27">
        <v>35</v>
      </c>
      <c r="N4" s="27">
        <v>70</v>
      </c>
      <c r="O4" s="27">
        <v>90</v>
      </c>
      <c r="P4" s="28">
        <f>SUM(H4,I4,O4,J4,K4,N4)</f>
        <v>490</v>
      </c>
      <c r="Q4" s="106">
        <f t="shared" ref="Q4:Q47" si="0">P4*600/480</f>
        <v>612.5</v>
      </c>
      <c r="R4" s="483"/>
      <c r="S4" s="501"/>
      <c r="T4" s="14"/>
      <c r="U4" s="20">
        <v>89</v>
      </c>
      <c r="V4" s="21">
        <f>COUNTIF('XII-JB2'!H5:H47,"89")</f>
        <v>0</v>
      </c>
      <c r="W4" s="21">
        <f>COUNTIF('XII-JB2'!I5:I47,"89")</f>
        <v>0</v>
      </c>
      <c r="X4" s="22">
        <f>COUNTIF('XII-JB2'!O5:O47,"89")</f>
        <v>0</v>
      </c>
      <c r="Y4" s="9"/>
      <c r="Z4" s="23">
        <v>69</v>
      </c>
      <c r="AA4" s="65">
        <f>COUNTIF('XII-JB2'!J5:J47,"69")</f>
        <v>0</v>
      </c>
      <c r="AB4" s="66">
        <f>COUNTIF('XII-JB2'!K5:K47,"69")</f>
        <v>0</v>
      </c>
      <c r="AC4" s="9"/>
      <c r="AD4" s="20">
        <v>34</v>
      </c>
      <c r="AE4" s="21">
        <f>COUNTIF('XII-JB2'!L5:L47,"34")</f>
        <v>0</v>
      </c>
      <c r="AF4" s="22">
        <f>COUNTIF('XII-JB2'!M5:M47,"34")</f>
        <v>0</v>
      </c>
      <c r="AG4" s="25"/>
    </row>
    <row r="5" spans="1:33" ht="29.25" customHeight="1">
      <c r="A5" s="3"/>
      <c r="B5" s="30">
        <v>1</v>
      </c>
      <c r="C5" s="107"/>
      <c r="D5" s="334" t="s">
        <v>188</v>
      </c>
      <c r="E5" s="335" t="s">
        <v>356</v>
      </c>
      <c r="F5" s="33">
        <f t="shared" ref="F5:F47" si="1">COUNTIF(H5,"&lt;45")+COUNTIF(I5,"&lt;45")+COUNTIF(J5,"&lt;35")+COUNTIF(K5,"&lt;35")+COUNTIF(L5,"&lt;18")+COUNTIF(M5,"&lt;18")+COUNTIF(O5,"&lt;45")</f>
        <v>0</v>
      </c>
      <c r="G5" s="34">
        <f t="shared" ref="G5:G47" si="2">COUNTIF(H5,"AB")+COUNTIF(I5,"AB")+COUNTIF(J5,"AB")+COUNTIF(K5,"AB")+COUNTIF(L5,"AB")+COUNTIF(M5,"AB")+COUNTIF(O5,"AB")</f>
        <v>0</v>
      </c>
      <c r="H5" s="35">
        <v>85</v>
      </c>
      <c r="I5" s="36">
        <v>78</v>
      </c>
      <c r="J5" s="36"/>
      <c r="K5" s="36"/>
      <c r="L5" s="36"/>
      <c r="M5" s="36"/>
      <c r="N5" s="108">
        <f t="shared" ref="N5:N47" si="3">SUM(L5:M5)</f>
        <v>0</v>
      </c>
      <c r="O5" s="109"/>
      <c r="P5" s="110">
        <f t="shared" ref="P5:P47" si="4">SUM(H5,I5,J5,K5,N5,O5)</f>
        <v>163</v>
      </c>
      <c r="Q5" s="111">
        <f t="shared" si="0"/>
        <v>203.75</v>
      </c>
      <c r="R5" s="112">
        <f t="shared" ref="R5:R47" si="5">Q5/6</f>
        <v>33.958333333333336</v>
      </c>
      <c r="S5" s="34" t="s">
        <v>18</v>
      </c>
      <c r="T5" s="3"/>
      <c r="U5" s="20">
        <v>88</v>
      </c>
      <c r="V5" s="21">
        <f>COUNTIF('XII-JB2'!H5:H47,"88")</f>
        <v>0</v>
      </c>
      <c r="W5" s="21">
        <f>COUNTIF('XII-JB2'!I5:I47,"88")</f>
        <v>0</v>
      </c>
      <c r="X5" s="22">
        <f>COUNTIF('XII-JB2'!O5:O47,"88")</f>
        <v>0</v>
      </c>
      <c r="Y5" s="9"/>
      <c r="Z5" s="23">
        <v>68</v>
      </c>
      <c r="AA5" s="65">
        <f>COUNTIF('XII-JB2'!J5:J47,"68")</f>
        <v>0</v>
      </c>
      <c r="AB5" s="66">
        <f>COUNTIF('XII-JB2'!K5:K47,"68")</f>
        <v>0</v>
      </c>
      <c r="AC5" s="9"/>
      <c r="AD5" s="20">
        <v>33</v>
      </c>
      <c r="AE5" s="21">
        <f>COUNTIF('XII-JB2'!L5:L47,"33")</f>
        <v>0</v>
      </c>
      <c r="AF5" s="22">
        <f>COUNTIF('XII-JB2'!M5:M47,"33")</f>
        <v>0</v>
      </c>
      <c r="AG5" s="4"/>
    </row>
    <row r="6" spans="1:33" ht="29.25" customHeight="1">
      <c r="A6" s="3"/>
      <c r="B6" s="39">
        <v>2</v>
      </c>
      <c r="C6" s="113"/>
      <c r="D6" s="334" t="s">
        <v>188</v>
      </c>
      <c r="E6" s="335" t="s">
        <v>357</v>
      </c>
      <c r="F6" s="42">
        <f t="shared" si="1"/>
        <v>0</v>
      </c>
      <c r="G6" s="43">
        <f t="shared" si="2"/>
        <v>0</v>
      </c>
      <c r="H6" s="35">
        <v>99</v>
      </c>
      <c r="I6" s="36">
        <v>75</v>
      </c>
      <c r="J6" s="36"/>
      <c r="K6" s="36"/>
      <c r="L6" s="36"/>
      <c r="M6" s="36"/>
      <c r="N6" s="108">
        <f t="shared" si="3"/>
        <v>0</v>
      </c>
      <c r="O6" s="109"/>
      <c r="P6" s="87">
        <f t="shared" si="4"/>
        <v>174</v>
      </c>
      <c r="Q6" s="88">
        <f t="shared" si="0"/>
        <v>217.5</v>
      </c>
      <c r="R6" s="112">
        <f t="shared" si="5"/>
        <v>36.25</v>
      </c>
      <c r="S6" s="43" t="s">
        <v>18</v>
      </c>
      <c r="T6" s="3"/>
      <c r="U6" s="20">
        <v>87</v>
      </c>
      <c r="V6" s="21">
        <f>COUNTIF('XII-JB2'!H5:H47,"87")</f>
        <v>0</v>
      </c>
      <c r="W6" s="21">
        <f>COUNTIF('XII-JB2'!I5:I47,"87")</f>
        <v>0</v>
      </c>
      <c r="X6" s="22">
        <f>COUNTIF('XII-JB2'!O5:O47,"87")</f>
        <v>0</v>
      </c>
      <c r="Y6" s="9"/>
      <c r="Z6" s="23">
        <v>67</v>
      </c>
      <c r="AA6" s="65">
        <f>COUNTIF('XII-JB2'!J5:J47,"67")</f>
        <v>0</v>
      </c>
      <c r="AB6" s="66">
        <f>COUNTIF('XII-JB2'!K5:K47,"67")</f>
        <v>0</v>
      </c>
      <c r="AC6" s="9"/>
      <c r="AD6" s="20">
        <v>32</v>
      </c>
      <c r="AE6" s="21">
        <f>COUNTIF('XII-JB2'!L5:L47,"32")</f>
        <v>0</v>
      </c>
      <c r="AF6" s="22">
        <f>COUNTIF('XII-JB2'!M5:M47,"32")</f>
        <v>0</v>
      </c>
      <c r="AG6" s="4"/>
    </row>
    <row r="7" spans="1:33" ht="29.25" customHeight="1">
      <c r="A7" s="3"/>
      <c r="B7" s="39">
        <v>3</v>
      </c>
      <c r="C7" s="113"/>
      <c r="D7" s="336" t="s">
        <v>188</v>
      </c>
      <c r="E7" s="337" t="s">
        <v>358</v>
      </c>
      <c r="F7" s="42">
        <f t="shared" si="1"/>
        <v>0</v>
      </c>
      <c r="G7" s="43">
        <f t="shared" si="2"/>
        <v>0</v>
      </c>
      <c r="H7" s="35">
        <v>96</v>
      </c>
      <c r="I7" s="36">
        <v>81</v>
      </c>
      <c r="J7" s="36"/>
      <c r="K7" s="36"/>
      <c r="L7" s="36"/>
      <c r="M7" s="36"/>
      <c r="N7" s="108">
        <f t="shared" si="3"/>
        <v>0</v>
      </c>
      <c r="O7" s="109"/>
      <c r="P7" s="87">
        <f t="shared" si="4"/>
        <v>177</v>
      </c>
      <c r="Q7" s="88">
        <f t="shared" si="0"/>
        <v>221.25</v>
      </c>
      <c r="R7" s="112">
        <f t="shared" si="5"/>
        <v>36.875</v>
      </c>
      <c r="S7" s="43" t="s">
        <v>18</v>
      </c>
      <c r="T7" s="3"/>
      <c r="U7" s="20">
        <v>86</v>
      </c>
      <c r="V7" s="21">
        <f>COUNTIF('XII-JB2'!H5:H47,"86")</f>
        <v>0</v>
      </c>
      <c r="W7" s="21">
        <f>COUNTIF('XII-JB2'!I5:I47,"86")</f>
        <v>0</v>
      </c>
      <c r="X7" s="22">
        <f>COUNTIF('XII-JB2'!O5:O47,"86")</f>
        <v>0</v>
      </c>
      <c r="Y7" s="9"/>
      <c r="Z7" s="23">
        <v>66</v>
      </c>
      <c r="AA7" s="65">
        <f>COUNTIF('XII-JB2'!J5:J47,"66")</f>
        <v>0</v>
      </c>
      <c r="AB7" s="66">
        <f>COUNTIF('XII-JB2'!K5:K47,"66")</f>
        <v>0</v>
      </c>
      <c r="AC7" s="9"/>
      <c r="AD7" s="20">
        <v>31</v>
      </c>
      <c r="AE7" s="21">
        <f>COUNTIF('XII-JB2'!L5:L47,"31")</f>
        <v>0</v>
      </c>
      <c r="AF7" s="22">
        <f>COUNTIF('XII-JB2'!M5:M47,"31")</f>
        <v>0</v>
      </c>
      <c r="AG7" s="4"/>
    </row>
    <row r="8" spans="1:33" ht="29.25" customHeight="1">
      <c r="A8" s="3"/>
      <c r="B8" s="39">
        <v>4</v>
      </c>
      <c r="C8" s="113"/>
      <c r="D8" s="334" t="s">
        <v>188</v>
      </c>
      <c r="E8" s="335" t="s">
        <v>359</v>
      </c>
      <c r="F8" s="42">
        <f t="shared" si="1"/>
        <v>0</v>
      </c>
      <c r="G8" s="43">
        <f t="shared" si="2"/>
        <v>0</v>
      </c>
      <c r="H8" s="35">
        <v>91</v>
      </c>
      <c r="I8" s="36">
        <v>76</v>
      </c>
      <c r="J8" s="36"/>
      <c r="K8" s="36"/>
      <c r="L8" s="36"/>
      <c r="M8" s="36"/>
      <c r="N8" s="108">
        <f t="shared" si="3"/>
        <v>0</v>
      </c>
      <c r="O8" s="109"/>
      <c r="P8" s="87">
        <f t="shared" si="4"/>
        <v>167</v>
      </c>
      <c r="Q8" s="88">
        <f t="shared" si="0"/>
        <v>208.75</v>
      </c>
      <c r="R8" s="112">
        <f t="shared" si="5"/>
        <v>34.791666666666664</v>
      </c>
      <c r="S8" s="43" t="s">
        <v>18</v>
      </c>
      <c r="T8" s="3"/>
      <c r="U8" s="20">
        <v>85</v>
      </c>
      <c r="V8" s="21">
        <f>COUNTIF('XII-JB2'!H5:H47,"85")</f>
        <v>1</v>
      </c>
      <c r="W8" s="21">
        <f>COUNTIF('XII-JB2'!I5:I47,"85")</f>
        <v>0</v>
      </c>
      <c r="X8" s="22">
        <f>COUNTIF('XII-JB2'!O5:O47,"85")</f>
        <v>0</v>
      </c>
      <c r="Y8" s="9"/>
      <c r="Z8" s="23">
        <v>65</v>
      </c>
      <c r="AA8" s="65">
        <f>COUNTIF('XII-JB2'!J5:J47,"65")</f>
        <v>0</v>
      </c>
      <c r="AB8" s="66">
        <f>COUNTIF('XII-JB2'!K5:K47,"65")</f>
        <v>0</v>
      </c>
      <c r="AC8" s="9"/>
      <c r="AD8" s="20">
        <v>30</v>
      </c>
      <c r="AE8" s="21">
        <f>COUNTIF('XII-JB2'!L5:L47,"30")</f>
        <v>0</v>
      </c>
      <c r="AF8" s="22">
        <f>COUNTIF('XII-JB2'!M5:M47,"30")</f>
        <v>0</v>
      </c>
      <c r="AG8" s="4"/>
    </row>
    <row r="9" spans="1:33" ht="29.25" customHeight="1">
      <c r="A9" s="3"/>
      <c r="B9" s="39">
        <v>5</v>
      </c>
      <c r="C9" s="113"/>
      <c r="D9" s="336" t="s">
        <v>188</v>
      </c>
      <c r="E9" s="335" t="s">
        <v>360</v>
      </c>
      <c r="F9" s="42">
        <f t="shared" si="1"/>
        <v>0</v>
      </c>
      <c r="G9" s="43">
        <f t="shared" si="2"/>
        <v>0</v>
      </c>
      <c r="H9" s="35">
        <v>97</v>
      </c>
      <c r="I9" s="36">
        <v>70</v>
      </c>
      <c r="J9" s="36"/>
      <c r="K9" s="36"/>
      <c r="L9" s="36"/>
      <c r="M9" s="36"/>
      <c r="N9" s="108">
        <f t="shared" si="3"/>
        <v>0</v>
      </c>
      <c r="O9" s="109"/>
      <c r="P9" s="87">
        <f t="shared" si="4"/>
        <v>167</v>
      </c>
      <c r="Q9" s="88">
        <f t="shared" si="0"/>
        <v>208.75</v>
      </c>
      <c r="R9" s="112">
        <f t="shared" si="5"/>
        <v>34.791666666666664</v>
      </c>
      <c r="S9" s="43" t="s">
        <v>18</v>
      </c>
      <c r="T9" s="3"/>
      <c r="U9" s="20" t="s">
        <v>19</v>
      </c>
      <c r="V9" s="21">
        <f>COUNTIF('XII-JB2'!H5:H47,"&gt;79")-COUNTIF('XII-JB2'!H5:H47,"&gt;84")</f>
        <v>5</v>
      </c>
      <c r="W9" s="21">
        <f>COUNTIF('XII-JB2'!I5:I47,"&gt;79")-COUNTIF('XII-JB2'!I5:I47,"&gt;84")</f>
        <v>2</v>
      </c>
      <c r="X9" s="22">
        <f>COUNTIF('XII-JB2'!O5:O47,"&gt;79")-COUNTIF('XII-JB2'!O5:O47,"&gt;84")</f>
        <v>0</v>
      </c>
      <c r="Y9" s="9"/>
      <c r="Z9" s="23" t="s">
        <v>20</v>
      </c>
      <c r="AA9" s="64">
        <f>COUNTIF('XII-JB2'!J5:J47,"&gt;59")-COUNTIF('XII-JB2'!J5:J47,"&gt;64")</f>
        <v>0</v>
      </c>
      <c r="AB9" s="48">
        <f>COUNTIF('XII-JB2'!K5:K47,"&gt;59")-COUNTIF('XII-JB2'!K5:K47,"&gt;64")</f>
        <v>0</v>
      </c>
      <c r="AC9" s="9"/>
      <c r="AD9" s="20" t="s">
        <v>69</v>
      </c>
      <c r="AE9" s="45">
        <f>COUNTIF('XII-JB2'!L5:L47,"&gt;25")-COUNTIF('XII-JB2'!L5:L47,"&gt;29")</f>
        <v>0</v>
      </c>
      <c r="AF9" s="46">
        <f>COUNTIF('XII-JB2'!M5:M47,"&gt;25")-COUNTIF('XII-JB2'!M5:M47,"&gt;29")</f>
        <v>0</v>
      </c>
      <c r="AG9" s="4"/>
    </row>
    <row r="10" spans="1:33" ht="29.25" customHeight="1">
      <c r="A10" s="3"/>
      <c r="B10" s="39">
        <v>6</v>
      </c>
      <c r="C10" s="113"/>
      <c r="D10" s="338" t="s">
        <v>188</v>
      </c>
      <c r="E10" s="337" t="s">
        <v>361</v>
      </c>
      <c r="F10" s="42">
        <f t="shared" si="1"/>
        <v>0</v>
      </c>
      <c r="G10" s="43">
        <f t="shared" si="2"/>
        <v>0</v>
      </c>
      <c r="H10" s="35">
        <v>92</v>
      </c>
      <c r="I10" s="36">
        <v>73</v>
      </c>
      <c r="J10" s="36"/>
      <c r="K10" s="36"/>
      <c r="L10" s="36"/>
      <c r="M10" s="36"/>
      <c r="N10" s="108">
        <f t="shared" si="3"/>
        <v>0</v>
      </c>
      <c r="O10" s="109"/>
      <c r="P10" s="87">
        <f t="shared" si="4"/>
        <v>165</v>
      </c>
      <c r="Q10" s="88">
        <f t="shared" si="0"/>
        <v>206.25</v>
      </c>
      <c r="R10" s="112">
        <f t="shared" si="5"/>
        <v>34.375</v>
      </c>
      <c r="S10" s="43" t="s">
        <v>18</v>
      </c>
      <c r="T10" s="3"/>
      <c r="U10" s="20" t="s">
        <v>21</v>
      </c>
      <c r="V10" s="45">
        <f>COUNTIF('XII-JB2'!H5:H47,"&gt;69")-COUNTIF('XII-JB2'!H5:H47,"&gt;79")</f>
        <v>2</v>
      </c>
      <c r="W10" s="45">
        <f>COUNTIF('XII-JB2'!I5:I47,"&gt;69")-COUNTIF('XII-JB2'!I5:I47,"&gt;79")</f>
        <v>21</v>
      </c>
      <c r="X10" s="46">
        <f>COUNTIF('XII-JB2'!O5:O47,"&gt;69")-COUNTIF('XII-JB2'!O5:O47,"&gt;79")</f>
        <v>0</v>
      </c>
      <c r="Y10" s="9"/>
      <c r="Z10" s="23" t="s">
        <v>22</v>
      </c>
      <c r="AA10" s="64">
        <f>COUNTIF('XII-JB2'!J5:J47,"&gt;49")-COUNTIF('XII-JB2'!J5:J47,"&gt;59")</f>
        <v>0</v>
      </c>
      <c r="AB10" s="48">
        <f>COUNTIF('XII-JB2'!K5:K47,"&gt;49")-COUNTIF('XII-JB2'!K5:K47,"&gt;59")</f>
        <v>0</v>
      </c>
      <c r="AC10" s="9"/>
      <c r="AD10" s="20" t="s">
        <v>70</v>
      </c>
      <c r="AE10" s="45">
        <f>COUNTIF('XII-JB2'!L5:L47,"&gt;17")-COUNTIF('XII-JB2'!L5:L47,"&gt;25")</f>
        <v>0</v>
      </c>
      <c r="AF10" s="46">
        <f>COUNTIF('XII-JB2'!M5:M47,"&gt;17")-COUNTIF('XII-JB2'!M5:M47,"&gt;25")</f>
        <v>0</v>
      </c>
      <c r="AG10" s="47"/>
    </row>
    <row r="11" spans="1:33" ht="29.25" customHeight="1">
      <c r="A11" s="3"/>
      <c r="B11" s="39">
        <v>7</v>
      </c>
      <c r="C11" s="113"/>
      <c r="D11" s="334" t="s">
        <v>188</v>
      </c>
      <c r="E11" s="339" t="s">
        <v>362</v>
      </c>
      <c r="F11" s="42">
        <f t="shared" si="1"/>
        <v>0</v>
      </c>
      <c r="G11" s="43">
        <f t="shared" si="2"/>
        <v>2</v>
      </c>
      <c r="H11" s="35" t="s">
        <v>13</v>
      </c>
      <c r="I11" s="36" t="s">
        <v>13</v>
      </c>
      <c r="J11" s="36"/>
      <c r="K11" s="36"/>
      <c r="L11" s="36"/>
      <c r="M11" s="36"/>
      <c r="N11" s="108">
        <f t="shared" si="3"/>
        <v>0</v>
      </c>
      <c r="O11" s="109"/>
      <c r="P11" s="87">
        <f t="shared" si="4"/>
        <v>0</v>
      </c>
      <c r="Q11" s="88">
        <f t="shared" si="0"/>
        <v>0</v>
      </c>
      <c r="R11" s="112">
        <f t="shared" si="5"/>
        <v>0</v>
      </c>
      <c r="S11" s="43" t="s">
        <v>18</v>
      </c>
      <c r="T11" s="3"/>
      <c r="U11" s="20" t="s">
        <v>23</v>
      </c>
      <c r="V11" s="21">
        <f>COUNTIF('XII-JB2'!H5:H47,"&gt;59")-COUNTIF('XII-JB2'!H5:H47,"&gt;69")</f>
        <v>0</v>
      </c>
      <c r="W11" s="21">
        <f>COUNTIF('XII-JB2'!I5:I47,"&gt;59")-COUNTIF('XII-JB2'!I5:I47,"&gt;69")</f>
        <v>5</v>
      </c>
      <c r="X11" s="22">
        <f>COUNTIF('XII-JB2'!O5:O47,"&gt;59")-COUNTIF('XII-JB2'!O5:O47,"&gt;69")</f>
        <v>0</v>
      </c>
      <c r="Y11" s="9"/>
      <c r="Z11" s="23" t="s">
        <v>24</v>
      </c>
      <c r="AA11" s="64">
        <f>COUNTIF('XII-JB2'!J5:J47,"&gt;39")-COUNTIF('XII-JB2'!J5:J47,"&gt;49")</f>
        <v>0</v>
      </c>
      <c r="AB11" s="48">
        <f>COUNTIF('XII-JB2'!K5:K47,"&gt;39")-COUNTIF('XII-JB2'!K5:K47,"&gt;49")</f>
        <v>0</v>
      </c>
      <c r="AC11" s="9"/>
      <c r="AD11" s="20" t="s">
        <v>71</v>
      </c>
      <c r="AE11" s="45">
        <f>COUNTIF('XII-JB2'!L5:L47,"&gt;14")-COUNTIF('XII-JB2'!L5:L47,"&gt;17")</f>
        <v>0</v>
      </c>
      <c r="AF11" s="46">
        <f>COUNTIF('XII-JB2'!M5:M47,"&gt;14")-COUNTIF('XII-JB2'!M5:M47,"&gt;17")</f>
        <v>0</v>
      </c>
      <c r="AG11" s="47"/>
    </row>
    <row r="12" spans="1:33" ht="29.25" customHeight="1">
      <c r="A12" s="3"/>
      <c r="B12" s="39">
        <v>8</v>
      </c>
      <c r="C12" s="113"/>
      <c r="D12" s="334" t="s">
        <v>188</v>
      </c>
      <c r="E12" s="335" t="s">
        <v>363</v>
      </c>
      <c r="F12" s="42">
        <f t="shared" si="1"/>
        <v>0</v>
      </c>
      <c r="G12" s="43">
        <f t="shared" si="2"/>
        <v>0</v>
      </c>
      <c r="H12" s="35">
        <v>83</v>
      </c>
      <c r="I12" s="36">
        <v>70</v>
      </c>
      <c r="J12" s="36"/>
      <c r="K12" s="36"/>
      <c r="L12" s="36"/>
      <c r="M12" s="36"/>
      <c r="N12" s="108">
        <f t="shared" si="3"/>
        <v>0</v>
      </c>
      <c r="O12" s="109"/>
      <c r="P12" s="87">
        <f t="shared" si="4"/>
        <v>153</v>
      </c>
      <c r="Q12" s="88">
        <f t="shared" si="0"/>
        <v>191.25</v>
      </c>
      <c r="R12" s="112">
        <f t="shared" si="5"/>
        <v>31.875</v>
      </c>
      <c r="S12" s="43" t="s">
        <v>18</v>
      </c>
      <c r="T12" s="3"/>
      <c r="U12" s="20" t="s">
        <v>22</v>
      </c>
      <c r="V12" s="21">
        <f>COUNTIF('XII-JB2'!H5:H47,"&gt;49")-COUNTIF('XII-JB2'!H5:H47,"&gt;59")</f>
        <v>0</v>
      </c>
      <c r="W12" s="21">
        <f>COUNTIF('XII-JB2'!I5:I47,"&gt;49")-COUNTIF('XII-JB2'!I5:I47,"&gt;59")</f>
        <v>0</v>
      </c>
      <c r="X12" s="22">
        <f>COUNTIF('XII-JB2'!O5:O47,"&gt;49")-COUNTIF('XII-JB2'!O5:O47,"&gt;59")</f>
        <v>0</v>
      </c>
      <c r="Y12" s="9"/>
      <c r="Z12" s="23" t="s">
        <v>25</v>
      </c>
      <c r="AA12" s="64">
        <f>COUNTIF('XII-JB2'!J5:J47,"&gt;34")-COUNTIF('XII-JB2'!J5:J47,"&gt;39")</f>
        <v>0</v>
      </c>
      <c r="AB12" s="48">
        <f>COUNTIF('XII-JB2'!K5:K47,"&gt;34")-COUNTIF('XII-JB2'!K5:K47,"&gt;39")</f>
        <v>0</v>
      </c>
      <c r="AC12" s="9"/>
      <c r="AD12" s="20" t="s">
        <v>72</v>
      </c>
      <c r="AE12" s="21">
        <f>COUNTIF('XII-JB2'!L5:L47,"&lt;15")</f>
        <v>0</v>
      </c>
      <c r="AF12" s="22">
        <f>COUNTIF('XII-JB2'!M5:M47,"&lt;15")</f>
        <v>0</v>
      </c>
      <c r="AG12" s="47"/>
    </row>
    <row r="13" spans="1:33" ht="29.25" customHeight="1">
      <c r="A13" s="3"/>
      <c r="B13" s="39">
        <v>9</v>
      </c>
      <c r="C13" s="113"/>
      <c r="D13" s="340" t="s">
        <v>188</v>
      </c>
      <c r="E13" s="337" t="s">
        <v>364</v>
      </c>
      <c r="F13" s="42">
        <f t="shared" si="1"/>
        <v>0</v>
      </c>
      <c r="G13" s="43">
        <f t="shared" si="2"/>
        <v>0</v>
      </c>
      <c r="H13" s="35">
        <v>95</v>
      </c>
      <c r="I13" s="36">
        <v>79</v>
      </c>
      <c r="J13" s="36"/>
      <c r="K13" s="36"/>
      <c r="L13" s="36"/>
      <c r="M13" s="36"/>
      <c r="N13" s="108">
        <f t="shared" si="3"/>
        <v>0</v>
      </c>
      <c r="O13" s="109"/>
      <c r="P13" s="87">
        <f t="shared" si="4"/>
        <v>174</v>
      </c>
      <c r="Q13" s="88">
        <f t="shared" si="0"/>
        <v>217.5</v>
      </c>
      <c r="R13" s="112">
        <f t="shared" si="5"/>
        <v>36.25</v>
      </c>
      <c r="S13" s="43" t="s">
        <v>18</v>
      </c>
      <c r="T13" s="3"/>
      <c r="U13" s="20" t="s">
        <v>26</v>
      </c>
      <c r="V13" s="21">
        <f>COUNTIF('XII-JB2'!H5:H47,"&gt;44")-COUNTIF('XII-JB2'!H5:H47,"&gt;49")</f>
        <v>0</v>
      </c>
      <c r="W13" s="21">
        <f>COUNTIF('XII-JB2'!I5:I47,"&gt;44")-COUNTIF('XII-JB2'!I5:I47,"&gt;49")</f>
        <v>0</v>
      </c>
      <c r="X13" s="22">
        <f>COUNTIF('XII-JB2'!O5:O47,"&gt;44")-COUNTIF('XII-JB2'!O5:O47,"&gt;49")</f>
        <v>0</v>
      </c>
      <c r="Y13" s="9"/>
      <c r="Z13" s="23" t="s">
        <v>27</v>
      </c>
      <c r="AA13" s="64">
        <f>COUNTIF('XII-JB2'!J5:J47,"&gt;29")-COUNTIF('XII-JB2'!J5:J47,"&gt;34")</f>
        <v>0</v>
      </c>
      <c r="AB13" s="48">
        <f>COUNTIF('XII-JB2'!K5:K47,"&gt;29")-COUNTIF('XII-JB2'!K5:K47,"&gt;34")</f>
        <v>0</v>
      </c>
      <c r="AC13" s="9"/>
      <c r="AD13" s="52" t="s">
        <v>31</v>
      </c>
      <c r="AE13" s="54">
        <f t="shared" ref="AE13:AF17" si="6">L48</f>
        <v>0</v>
      </c>
      <c r="AF13" s="55">
        <f t="shared" si="6"/>
        <v>0</v>
      </c>
      <c r="AG13" s="47"/>
    </row>
    <row r="14" spans="1:33" ht="29.25" customHeight="1">
      <c r="A14" s="3"/>
      <c r="B14" s="39">
        <v>10</v>
      </c>
      <c r="C14" s="113"/>
      <c r="D14" s="334" t="s">
        <v>188</v>
      </c>
      <c r="E14" s="335" t="s">
        <v>365</v>
      </c>
      <c r="F14" s="42">
        <f t="shared" si="1"/>
        <v>0</v>
      </c>
      <c r="G14" s="43">
        <f t="shared" si="2"/>
        <v>0</v>
      </c>
      <c r="H14" s="35">
        <v>94</v>
      </c>
      <c r="I14" s="36">
        <v>67</v>
      </c>
      <c r="J14" s="36"/>
      <c r="K14" s="36"/>
      <c r="L14" s="36"/>
      <c r="M14" s="36"/>
      <c r="N14" s="108">
        <f t="shared" si="3"/>
        <v>0</v>
      </c>
      <c r="O14" s="109"/>
      <c r="P14" s="87">
        <f t="shared" si="4"/>
        <v>161</v>
      </c>
      <c r="Q14" s="88">
        <f t="shared" si="0"/>
        <v>201.25</v>
      </c>
      <c r="R14" s="112">
        <f t="shared" si="5"/>
        <v>33.541666666666664</v>
      </c>
      <c r="S14" s="43" t="s">
        <v>18</v>
      </c>
      <c r="T14" s="3"/>
      <c r="U14" s="20" t="s">
        <v>28</v>
      </c>
      <c r="V14" s="21">
        <f>COUNTIF('XII-JB2'!H5:H47,"&gt;39")-COUNTIF('XII-JB2'!H5:H47,"&gt;44")</f>
        <v>0</v>
      </c>
      <c r="W14" s="21">
        <f>COUNTIF('XII-JB2'!I5:I47,"&gt;39")-COUNTIF('XII-JB2'!I5:I47,"&gt;44")</f>
        <v>0</v>
      </c>
      <c r="X14" s="22">
        <f>COUNTIF('XII-JB2'!O5:O47,"&gt;39")-COUNTIF('XII-JB2'!O5:O47,"&gt;44")</f>
        <v>0</v>
      </c>
      <c r="Y14" s="9"/>
      <c r="Z14" s="49" t="s">
        <v>29</v>
      </c>
      <c r="AA14" s="114">
        <f>COUNTIF('XII-JB2'!J5:J47,"&lt;30")</f>
        <v>0</v>
      </c>
      <c r="AB14" s="51">
        <f>COUNTIF('XII-JB2'!K5:K47,"&lt;30")</f>
        <v>0</v>
      </c>
      <c r="AC14" s="115"/>
      <c r="AD14" s="52" t="s">
        <v>32</v>
      </c>
      <c r="AE14" s="54" t="e">
        <f t="shared" si="6"/>
        <v>#DIV/0!</v>
      </c>
      <c r="AF14" s="55" t="e">
        <f t="shared" si="6"/>
        <v>#DIV/0!</v>
      </c>
      <c r="AG14" s="47"/>
    </row>
    <row r="15" spans="1:33" ht="29.25" customHeight="1">
      <c r="A15" s="3"/>
      <c r="B15" s="39">
        <v>11</v>
      </c>
      <c r="C15" s="113"/>
      <c r="D15" s="334" t="s">
        <v>188</v>
      </c>
      <c r="E15" s="335" t="s">
        <v>366</v>
      </c>
      <c r="F15" s="42">
        <f t="shared" si="1"/>
        <v>0</v>
      </c>
      <c r="G15" s="43">
        <f t="shared" si="2"/>
        <v>0</v>
      </c>
      <c r="H15" s="35">
        <v>83</v>
      </c>
      <c r="I15" s="36">
        <v>76</v>
      </c>
      <c r="J15" s="36"/>
      <c r="K15" s="36"/>
      <c r="L15" s="36"/>
      <c r="M15" s="36"/>
      <c r="N15" s="108">
        <f t="shared" si="3"/>
        <v>0</v>
      </c>
      <c r="O15" s="109"/>
      <c r="P15" s="87">
        <f t="shared" si="4"/>
        <v>159</v>
      </c>
      <c r="Q15" s="88">
        <f t="shared" si="0"/>
        <v>198.75</v>
      </c>
      <c r="R15" s="112">
        <f t="shared" si="5"/>
        <v>33.125</v>
      </c>
      <c r="S15" s="43" t="s">
        <v>18</v>
      </c>
      <c r="T15" s="3"/>
      <c r="U15" s="20" t="s">
        <v>30</v>
      </c>
      <c r="V15" s="21">
        <f>COUNTIF('XII-JB2'!H5:H47,"&lt;40")</f>
        <v>0</v>
      </c>
      <c r="W15" s="21">
        <f>COUNTIF('XII-JB2'!I5:I47,"&lt;40")</f>
        <v>0</v>
      </c>
      <c r="X15" s="22">
        <f>COUNTIF('XII-JB2'!O5:O47,"&lt;40")</f>
        <v>0</v>
      </c>
      <c r="Y15" s="9"/>
      <c r="Z15" s="52" t="s">
        <v>31</v>
      </c>
      <c r="AA15" s="54">
        <f t="shared" ref="AA15:AB19" si="7">J48</f>
        <v>0</v>
      </c>
      <c r="AB15" s="55">
        <f t="shared" si="7"/>
        <v>0</v>
      </c>
      <c r="AC15" s="115"/>
      <c r="AD15" s="52" t="s">
        <v>33</v>
      </c>
      <c r="AE15" s="54">
        <f t="shared" si="6"/>
        <v>0</v>
      </c>
      <c r="AF15" s="55">
        <f t="shared" si="6"/>
        <v>0</v>
      </c>
      <c r="AG15" s="47"/>
    </row>
    <row r="16" spans="1:33" ht="29.25" customHeight="1">
      <c r="A16" s="3"/>
      <c r="B16" s="39">
        <v>12</v>
      </c>
      <c r="C16" s="113"/>
      <c r="D16" s="336" t="s">
        <v>188</v>
      </c>
      <c r="E16" s="297" t="s">
        <v>367</v>
      </c>
      <c r="F16" s="42">
        <f t="shared" si="1"/>
        <v>0</v>
      </c>
      <c r="G16" s="43">
        <f t="shared" si="2"/>
        <v>0</v>
      </c>
      <c r="H16" s="35">
        <v>98</v>
      </c>
      <c r="I16" s="36">
        <v>82</v>
      </c>
      <c r="J16" s="36"/>
      <c r="K16" s="36"/>
      <c r="L16" s="36"/>
      <c r="M16" s="36"/>
      <c r="N16" s="108">
        <f t="shared" si="3"/>
        <v>0</v>
      </c>
      <c r="O16" s="109"/>
      <c r="P16" s="87">
        <f t="shared" si="4"/>
        <v>180</v>
      </c>
      <c r="Q16" s="88">
        <f t="shared" si="0"/>
        <v>225</v>
      </c>
      <c r="R16" s="112">
        <f t="shared" si="5"/>
        <v>37.5</v>
      </c>
      <c r="S16" s="43" t="s">
        <v>18</v>
      </c>
      <c r="T16" s="3"/>
      <c r="U16" s="52" t="s">
        <v>31</v>
      </c>
      <c r="V16" s="54">
        <f t="shared" ref="V16:W20" si="8">H48</f>
        <v>2</v>
      </c>
      <c r="W16" s="54">
        <f t="shared" si="8"/>
        <v>2</v>
      </c>
      <c r="X16" s="55">
        <f>O48</f>
        <v>0</v>
      </c>
      <c r="Y16" s="9"/>
      <c r="Z16" s="52" t="s">
        <v>32</v>
      </c>
      <c r="AA16" s="54" t="e">
        <f t="shared" si="7"/>
        <v>#DIV/0!</v>
      </c>
      <c r="AB16" s="55" t="e">
        <f t="shared" si="7"/>
        <v>#DIV/0!</v>
      </c>
      <c r="AC16" s="115"/>
      <c r="AD16" s="52" t="s">
        <v>34</v>
      </c>
      <c r="AE16" s="54">
        <f t="shared" si="6"/>
        <v>0</v>
      </c>
      <c r="AF16" s="55">
        <f t="shared" si="6"/>
        <v>0</v>
      </c>
      <c r="AG16" s="47"/>
    </row>
    <row r="17" spans="1:33" ht="29.25" customHeight="1" thickBot="1">
      <c r="A17" s="3"/>
      <c r="B17" s="39">
        <v>13</v>
      </c>
      <c r="C17" s="113"/>
      <c r="D17" s="334" t="s">
        <v>188</v>
      </c>
      <c r="E17" s="335" t="s">
        <v>368</v>
      </c>
      <c r="F17" s="42">
        <f t="shared" si="1"/>
        <v>0</v>
      </c>
      <c r="G17" s="43">
        <f t="shared" si="2"/>
        <v>0</v>
      </c>
      <c r="H17" s="35">
        <v>91</v>
      </c>
      <c r="I17" s="36">
        <v>72</v>
      </c>
      <c r="J17" s="36"/>
      <c r="K17" s="36"/>
      <c r="L17" s="36"/>
      <c r="M17" s="36"/>
      <c r="N17" s="108">
        <f t="shared" si="3"/>
        <v>0</v>
      </c>
      <c r="O17" s="109"/>
      <c r="P17" s="87">
        <f t="shared" si="4"/>
        <v>163</v>
      </c>
      <c r="Q17" s="88">
        <f t="shared" si="0"/>
        <v>203.75</v>
      </c>
      <c r="R17" s="112">
        <f t="shared" si="5"/>
        <v>33.958333333333336</v>
      </c>
      <c r="S17" s="43" t="s">
        <v>18</v>
      </c>
      <c r="T17" s="3"/>
      <c r="U17" s="52" t="s">
        <v>32</v>
      </c>
      <c r="V17" s="54">
        <f t="shared" si="8"/>
        <v>90.392857142857139</v>
      </c>
      <c r="W17" s="54">
        <f t="shared" si="8"/>
        <v>73.357142857142861</v>
      </c>
      <c r="X17" s="55" t="e">
        <f>O49</f>
        <v>#DIV/0!</v>
      </c>
      <c r="Y17" s="9"/>
      <c r="Z17" s="52" t="s">
        <v>33</v>
      </c>
      <c r="AA17" s="54">
        <f t="shared" si="7"/>
        <v>0</v>
      </c>
      <c r="AB17" s="55">
        <f t="shared" si="7"/>
        <v>0</v>
      </c>
      <c r="AC17" s="56"/>
      <c r="AD17" s="57" t="s">
        <v>35</v>
      </c>
      <c r="AE17" s="59">
        <f t="shared" si="6"/>
        <v>0</v>
      </c>
      <c r="AF17" s="60">
        <f t="shared" si="6"/>
        <v>0</v>
      </c>
      <c r="AG17" s="47"/>
    </row>
    <row r="18" spans="1:33" ht="29.25" customHeight="1">
      <c r="A18" s="3"/>
      <c r="B18" s="39">
        <v>14</v>
      </c>
      <c r="C18" s="113"/>
      <c r="D18" s="334" t="s">
        <v>188</v>
      </c>
      <c r="E18" s="335" t="s">
        <v>369</v>
      </c>
      <c r="F18" s="42">
        <f t="shared" si="1"/>
        <v>0</v>
      </c>
      <c r="G18" s="43">
        <f t="shared" si="2"/>
        <v>0</v>
      </c>
      <c r="H18" s="35">
        <v>80</v>
      </c>
      <c r="I18" s="36">
        <v>78</v>
      </c>
      <c r="J18" s="36"/>
      <c r="K18" s="36"/>
      <c r="L18" s="36"/>
      <c r="M18" s="36"/>
      <c r="N18" s="108">
        <f t="shared" si="3"/>
        <v>0</v>
      </c>
      <c r="O18" s="109"/>
      <c r="P18" s="87">
        <f t="shared" si="4"/>
        <v>158</v>
      </c>
      <c r="Q18" s="88">
        <f t="shared" si="0"/>
        <v>197.5</v>
      </c>
      <c r="R18" s="112">
        <f t="shared" si="5"/>
        <v>32.916666666666664</v>
      </c>
      <c r="S18" s="43" t="s">
        <v>18</v>
      </c>
      <c r="T18" s="3"/>
      <c r="U18" s="52" t="s">
        <v>33</v>
      </c>
      <c r="V18" s="54">
        <f t="shared" si="8"/>
        <v>100</v>
      </c>
      <c r="W18" s="54">
        <f t="shared" si="8"/>
        <v>82</v>
      </c>
      <c r="X18" s="55">
        <f>O50</f>
        <v>0</v>
      </c>
      <c r="Y18" s="9"/>
      <c r="Z18" s="52" t="s">
        <v>34</v>
      </c>
      <c r="AA18" s="54">
        <f t="shared" si="7"/>
        <v>0</v>
      </c>
      <c r="AB18" s="55">
        <f t="shared" si="7"/>
        <v>0</v>
      </c>
      <c r="AC18" s="56"/>
      <c r="AD18" s="56"/>
      <c r="AE18" s="56"/>
      <c r="AF18" s="9"/>
      <c r="AG18" s="47"/>
    </row>
    <row r="19" spans="1:33" ht="29.25" customHeight="1" thickBot="1">
      <c r="A19" s="3"/>
      <c r="B19" s="39">
        <v>15</v>
      </c>
      <c r="C19" s="113"/>
      <c r="D19" s="334" t="s">
        <v>188</v>
      </c>
      <c r="E19" s="335" t="s">
        <v>370</v>
      </c>
      <c r="F19" s="42">
        <f t="shared" si="1"/>
        <v>0</v>
      </c>
      <c r="G19" s="43">
        <f t="shared" si="2"/>
        <v>0</v>
      </c>
      <c r="H19" s="35">
        <v>99</v>
      </c>
      <c r="I19" s="36">
        <v>71</v>
      </c>
      <c r="J19" s="36"/>
      <c r="K19" s="36"/>
      <c r="L19" s="36"/>
      <c r="M19" s="36"/>
      <c r="N19" s="108">
        <f t="shared" si="3"/>
        <v>0</v>
      </c>
      <c r="O19" s="109"/>
      <c r="P19" s="87">
        <f t="shared" si="4"/>
        <v>170</v>
      </c>
      <c r="Q19" s="88">
        <f t="shared" si="0"/>
        <v>212.5</v>
      </c>
      <c r="R19" s="112">
        <f t="shared" si="5"/>
        <v>35.416666666666664</v>
      </c>
      <c r="S19" s="43" t="s">
        <v>18</v>
      </c>
      <c r="T19" s="3"/>
      <c r="U19" s="52" t="s">
        <v>34</v>
      </c>
      <c r="V19" s="54">
        <f t="shared" si="8"/>
        <v>72</v>
      </c>
      <c r="W19" s="54">
        <f t="shared" si="8"/>
        <v>60</v>
      </c>
      <c r="X19" s="55">
        <f>O51</f>
        <v>0</v>
      </c>
      <c r="Y19" s="9"/>
      <c r="Z19" s="57" t="s">
        <v>35</v>
      </c>
      <c r="AA19" s="59">
        <f t="shared" si="7"/>
        <v>0</v>
      </c>
      <c r="AB19" s="60">
        <f t="shared" si="7"/>
        <v>0</v>
      </c>
      <c r="AC19" s="56"/>
      <c r="AD19" s="12"/>
      <c r="AE19" s="12"/>
      <c r="AF19" s="12"/>
      <c r="AG19" s="4"/>
    </row>
    <row r="20" spans="1:33" ht="29.25" customHeight="1" thickBot="1">
      <c r="A20" s="3"/>
      <c r="B20" s="39">
        <v>16</v>
      </c>
      <c r="C20" s="113"/>
      <c r="D20" s="334" t="s">
        <v>188</v>
      </c>
      <c r="E20" s="335" t="s">
        <v>371</v>
      </c>
      <c r="F20" s="42">
        <f t="shared" si="1"/>
        <v>0</v>
      </c>
      <c r="G20" s="43">
        <f t="shared" si="2"/>
        <v>0</v>
      </c>
      <c r="H20" s="35">
        <v>95</v>
      </c>
      <c r="I20" s="36">
        <v>65</v>
      </c>
      <c r="J20" s="36"/>
      <c r="K20" s="36"/>
      <c r="L20" s="36"/>
      <c r="M20" s="36"/>
      <c r="N20" s="108">
        <f t="shared" si="3"/>
        <v>0</v>
      </c>
      <c r="O20" s="109"/>
      <c r="P20" s="87">
        <f t="shared" si="4"/>
        <v>160</v>
      </c>
      <c r="Q20" s="88">
        <f t="shared" si="0"/>
        <v>200</v>
      </c>
      <c r="R20" s="112">
        <f t="shared" si="5"/>
        <v>33.333333333333336</v>
      </c>
      <c r="S20" s="43" t="s">
        <v>18</v>
      </c>
      <c r="T20" s="3"/>
      <c r="U20" s="57" t="s">
        <v>35</v>
      </c>
      <c r="V20" s="59">
        <f t="shared" si="8"/>
        <v>0</v>
      </c>
      <c r="W20" s="59">
        <f t="shared" si="8"/>
        <v>0</v>
      </c>
      <c r="X20" s="60">
        <f>O52</f>
        <v>0</v>
      </c>
      <c r="Y20" s="56"/>
      <c r="Z20" s="12"/>
      <c r="AA20" s="12"/>
      <c r="AB20" s="12"/>
      <c r="AC20" s="56"/>
      <c r="AD20" s="12"/>
      <c r="AE20" s="12"/>
      <c r="AF20" s="12"/>
      <c r="AG20" s="4"/>
    </row>
    <row r="21" spans="1:33" ht="29.25" customHeight="1" thickBot="1">
      <c r="A21" s="3"/>
      <c r="B21" s="39">
        <v>17</v>
      </c>
      <c r="C21" s="113"/>
      <c r="D21" s="334" t="s">
        <v>188</v>
      </c>
      <c r="E21" s="337" t="s">
        <v>372</v>
      </c>
      <c r="F21" s="42">
        <f t="shared" si="1"/>
        <v>0</v>
      </c>
      <c r="G21" s="43">
        <f t="shared" si="2"/>
        <v>0</v>
      </c>
      <c r="H21" s="35">
        <v>93</v>
      </c>
      <c r="I21" s="36">
        <v>75</v>
      </c>
      <c r="J21" s="36"/>
      <c r="K21" s="36"/>
      <c r="L21" s="36"/>
      <c r="M21" s="36"/>
      <c r="N21" s="108">
        <f t="shared" si="3"/>
        <v>0</v>
      </c>
      <c r="O21" s="109"/>
      <c r="P21" s="87">
        <f t="shared" si="4"/>
        <v>168</v>
      </c>
      <c r="Q21" s="88">
        <f t="shared" si="0"/>
        <v>210</v>
      </c>
      <c r="R21" s="112">
        <f t="shared" si="5"/>
        <v>35</v>
      </c>
      <c r="S21" s="43" t="s">
        <v>18</v>
      </c>
      <c r="T21" s="3"/>
      <c r="U21" s="12"/>
      <c r="V21" s="12"/>
      <c r="W21" s="12"/>
      <c r="X21" s="12"/>
      <c r="Y21" s="56"/>
      <c r="Z21" s="12"/>
      <c r="AA21" s="12"/>
      <c r="AB21" s="12"/>
      <c r="AC21" s="56"/>
      <c r="AD21" s="12"/>
      <c r="AE21" s="12"/>
      <c r="AF21" s="12"/>
      <c r="AG21" s="4"/>
    </row>
    <row r="22" spans="1:33" ht="29.25" customHeight="1">
      <c r="A22" s="3"/>
      <c r="B22" s="39">
        <v>18</v>
      </c>
      <c r="C22" s="113"/>
      <c r="D22" s="334" t="s">
        <v>188</v>
      </c>
      <c r="E22" s="335" t="s">
        <v>373</v>
      </c>
      <c r="F22" s="42">
        <f t="shared" si="1"/>
        <v>0</v>
      </c>
      <c r="G22" s="43">
        <f t="shared" si="2"/>
        <v>0</v>
      </c>
      <c r="H22" s="35">
        <v>80</v>
      </c>
      <c r="I22" s="36">
        <v>71</v>
      </c>
      <c r="J22" s="36"/>
      <c r="K22" s="36"/>
      <c r="L22" s="36"/>
      <c r="M22" s="36"/>
      <c r="N22" s="108">
        <f t="shared" si="3"/>
        <v>0</v>
      </c>
      <c r="O22" s="109"/>
      <c r="P22" s="87">
        <f t="shared" si="4"/>
        <v>151</v>
      </c>
      <c r="Q22" s="88">
        <f t="shared" si="0"/>
        <v>188.75</v>
      </c>
      <c r="R22" s="112">
        <f t="shared" si="5"/>
        <v>31.458333333333332</v>
      </c>
      <c r="S22" s="43" t="s">
        <v>18</v>
      </c>
      <c r="T22" s="3"/>
      <c r="U22" s="10" t="s">
        <v>36</v>
      </c>
      <c r="V22" s="61" t="s">
        <v>35</v>
      </c>
      <c r="W22" s="61" t="s">
        <v>37</v>
      </c>
      <c r="X22" s="62" t="s">
        <v>32</v>
      </c>
      <c r="Y22" s="56"/>
      <c r="Z22" s="63"/>
      <c r="AA22" s="61" t="s">
        <v>35</v>
      </c>
      <c r="AB22" s="62" t="s">
        <v>37</v>
      </c>
      <c r="AC22" s="56"/>
      <c r="AD22" s="475" t="s">
        <v>1</v>
      </c>
      <c r="AE22" s="476"/>
      <c r="AF22" s="62" t="s">
        <v>15</v>
      </c>
      <c r="AG22" s="4"/>
    </row>
    <row r="23" spans="1:33" ht="29.25" customHeight="1">
      <c r="A23" s="3"/>
      <c r="B23" s="39">
        <v>19</v>
      </c>
      <c r="C23" s="113"/>
      <c r="D23" s="334" t="s">
        <v>188</v>
      </c>
      <c r="E23" s="335" t="s">
        <v>374</v>
      </c>
      <c r="F23" s="42">
        <f t="shared" si="1"/>
        <v>0</v>
      </c>
      <c r="G23" s="43">
        <f t="shared" si="2"/>
        <v>0</v>
      </c>
      <c r="H23" s="35">
        <v>95</v>
      </c>
      <c r="I23" s="36">
        <v>79</v>
      </c>
      <c r="J23" s="36"/>
      <c r="K23" s="36"/>
      <c r="L23" s="36"/>
      <c r="M23" s="36"/>
      <c r="N23" s="108">
        <f t="shared" si="3"/>
        <v>0</v>
      </c>
      <c r="O23" s="109"/>
      <c r="P23" s="87">
        <f t="shared" si="4"/>
        <v>174</v>
      </c>
      <c r="Q23" s="88">
        <f t="shared" si="0"/>
        <v>217.5</v>
      </c>
      <c r="R23" s="112">
        <f t="shared" si="5"/>
        <v>36.25</v>
      </c>
      <c r="S23" s="43" t="s">
        <v>18</v>
      </c>
      <c r="T23" s="3"/>
      <c r="U23" s="23" t="s">
        <v>2</v>
      </c>
      <c r="V23" s="64">
        <f>H52</f>
        <v>0</v>
      </c>
      <c r="W23" s="64">
        <f>H48</f>
        <v>2</v>
      </c>
      <c r="X23" s="48">
        <f>V17</f>
        <v>90.392857142857139</v>
      </c>
      <c r="Y23" s="56"/>
      <c r="Z23" s="23" t="s">
        <v>38</v>
      </c>
      <c r="AA23" s="65">
        <f>COUNTIF('XII-JB2'!F5:F47,"1")</f>
        <v>0</v>
      </c>
      <c r="AB23" s="66">
        <f>COUNTIF('XII-JB2'!G5:G47,"1")</f>
        <v>0</v>
      </c>
      <c r="AC23" s="56"/>
      <c r="AD23" s="459" t="s">
        <v>39</v>
      </c>
      <c r="AE23" s="463"/>
      <c r="AF23" s="66">
        <f>COUNTIF('XII-JB2'!Q5:Q47,"&gt;=570")</f>
        <v>0</v>
      </c>
      <c r="AG23" s="4"/>
    </row>
    <row r="24" spans="1:33" ht="29.25" customHeight="1">
      <c r="A24" s="3"/>
      <c r="B24" s="39">
        <v>20</v>
      </c>
      <c r="C24" s="113"/>
      <c r="D24" s="334" t="s">
        <v>188</v>
      </c>
      <c r="E24" s="335" t="s">
        <v>375</v>
      </c>
      <c r="F24" s="42">
        <f t="shared" si="1"/>
        <v>0</v>
      </c>
      <c r="G24" s="43">
        <f t="shared" si="2"/>
        <v>0</v>
      </c>
      <c r="H24" s="35">
        <v>92</v>
      </c>
      <c r="I24" s="36">
        <v>68</v>
      </c>
      <c r="J24" s="36"/>
      <c r="K24" s="36"/>
      <c r="L24" s="36"/>
      <c r="M24" s="36"/>
      <c r="N24" s="108">
        <f t="shared" si="3"/>
        <v>0</v>
      </c>
      <c r="O24" s="109"/>
      <c r="P24" s="87">
        <f t="shared" si="4"/>
        <v>160</v>
      </c>
      <c r="Q24" s="88">
        <f t="shared" si="0"/>
        <v>200</v>
      </c>
      <c r="R24" s="112">
        <f t="shared" si="5"/>
        <v>33.333333333333336</v>
      </c>
      <c r="S24" s="43" t="s">
        <v>18</v>
      </c>
      <c r="T24" s="3"/>
      <c r="U24" s="23" t="s">
        <v>3</v>
      </c>
      <c r="V24" s="64">
        <f>I52</f>
        <v>0</v>
      </c>
      <c r="W24" s="64">
        <f>I48</f>
        <v>2</v>
      </c>
      <c r="X24" s="48">
        <f>W17</f>
        <v>73.357142857142861</v>
      </c>
      <c r="Y24" s="56"/>
      <c r="Z24" s="23" t="s">
        <v>40</v>
      </c>
      <c r="AA24" s="65">
        <f>COUNTIF('XII-JB2'!F5:F47,"2")</f>
        <v>0</v>
      </c>
      <c r="AB24" s="66">
        <f>COUNTIF('XII-JB2'!G5:G47,"2")</f>
        <v>2</v>
      </c>
      <c r="AC24" s="56"/>
      <c r="AD24" s="459" t="s">
        <v>41</v>
      </c>
      <c r="AE24" s="463"/>
      <c r="AF24" s="48">
        <f>COUNTIF('XII-JB2'!Q5:Q47,"&gt;559")-COUNTIF('XII-JB2'!Q5:Q47,"&gt;569")</f>
        <v>0</v>
      </c>
      <c r="AG24" s="4"/>
    </row>
    <row r="25" spans="1:33" ht="29.25" customHeight="1">
      <c r="A25" s="3"/>
      <c r="B25" s="39">
        <v>21</v>
      </c>
      <c r="C25" s="113"/>
      <c r="D25" s="334" t="s">
        <v>188</v>
      </c>
      <c r="E25" s="335" t="s">
        <v>376</v>
      </c>
      <c r="F25" s="42">
        <f t="shared" si="1"/>
        <v>0</v>
      </c>
      <c r="G25" s="43">
        <f t="shared" si="2"/>
        <v>0</v>
      </c>
      <c r="H25" s="35">
        <v>100</v>
      </c>
      <c r="I25" s="36">
        <v>75</v>
      </c>
      <c r="J25" s="36"/>
      <c r="K25" s="36"/>
      <c r="L25" s="36"/>
      <c r="M25" s="36"/>
      <c r="N25" s="108">
        <f t="shared" si="3"/>
        <v>0</v>
      </c>
      <c r="O25" s="109"/>
      <c r="P25" s="87">
        <f t="shared" si="4"/>
        <v>175</v>
      </c>
      <c r="Q25" s="88">
        <f t="shared" si="0"/>
        <v>218.75</v>
      </c>
      <c r="R25" s="112">
        <f t="shared" si="5"/>
        <v>36.458333333333336</v>
      </c>
      <c r="S25" s="43" t="s">
        <v>18</v>
      </c>
      <c r="T25" s="3"/>
      <c r="U25" s="23" t="s">
        <v>5</v>
      </c>
      <c r="V25" s="64">
        <f>J52</f>
        <v>0</v>
      </c>
      <c r="W25" s="64">
        <f>J48</f>
        <v>0</v>
      </c>
      <c r="X25" s="48" t="e">
        <f>AA16</f>
        <v>#DIV/0!</v>
      </c>
      <c r="Y25" s="56"/>
      <c r="Z25" s="23" t="s">
        <v>42</v>
      </c>
      <c r="AA25" s="65">
        <f>COUNTIF('XII-JB2'!F5:F47,"3")</f>
        <v>0</v>
      </c>
      <c r="AB25" s="66">
        <f>COUNTIF('XII-JB2'!G5:G47,"3")</f>
        <v>0</v>
      </c>
      <c r="AC25" s="56"/>
      <c r="AD25" s="459" t="s">
        <v>43</v>
      </c>
      <c r="AE25" s="463"/>
      <c r="AF25" s="48">
        <f>COUNTIF('XII-JB2'!Q5:Q47,"&gt;549")-COUNTIF('XII-JB2'!Q5:Q47,"&gt;559")</f>
        <v>0</v>
      </c>
      <c r="AG25" s="4"/>
    </row>
    <row r="26" spans="1:33" ht="29.25" customHeight="1">
      <c r="A26" s="3"/>
      <c r="B26" s="39">
        <v>22</v>
      </c>
      <c r="C26" s="113"/>
      <c r="D26" s="334" t="s">
        <v>188</v>
      </c>
      <c r="E26" s="335" t="s">
        <v>377</v>
      </c>
      <c r="F26" s="42">
        <f t="shared" si="1"/>
        <v>0</v>
      </c>
      <c r="G26" s="43">
        <f t="shared" si="2"/>
        <v>2</v>
      </c>
      <c r="H26" s="35" t="s">
        <v>13</v>
      </c>
      <c r="I26" s="36" t="s">
        <v>13</v>
      </c>
      <c r="J26" s="36"/>
      <c r="K26" s="36"/>
      <c r="L26" s="36"/>
      <c r="M26" s="36"/>
      <c r="N26" s="108">
        <f t="shared" si="3"/>
        <v>0</v>
      </c>
      <c r="O26" s="109"/>
      <c r="P26" s="87">
        <f t="shared" si="4"/>
        <v>0</v>
      </c>
      <c r="Q26" s="88">
        <f t="shared" si="0"/>
        <v>0</v>
      </c>
      <c r="R26" s="112">
        <f t="shared" si="5"/>
        <v>0</v>
      </c>
      <c r="S26" s="43" t="s">
        <v>18</v>
      </c>
      <c r="T26" s="3"/>
      <c r="U26" s="23" t="s">
        <v>6</v>
      </c>
      <c r="V26" s="64">
        <f>K52</f>
        <v>0</v>
      </c>
      <c r="W26" s="64">
        <f>K48</f>
        <v>0</v>
      </c>
      <c r="X26" s="48" t="e">
        <f>AB16</f>
        <v>#DIV/0!</v>
      </c>
      <c r="Y26" s="56"/>
      <c r="Z26" s="23" t="s">
        <v>44</v>
      </c>
      <c r="AA26" s="65">
        <f>COUNTIF('XII-JB2'!F5:F47,"4")</f>
        <v>0</v>
      </c>
      <c r="AB26" s="66">
        <f>COUNTIF('XII-JB2'!G5:G47,"4")</f>
        <v>0</v>
      </c>
      <c r="AC26" s="56"/>
      <c r="AD26" s="459" t="s">
        <v>45</v>
      </c>
      <c r="AE26" s="463"/>
      <c r="AF26" s="48">
        <f>COUNTIF('XII-JB2'!Q5:Q47,"&gt;539")-COUNTIF('XII-JB2'!Q5:Q47,"&gt;549")</f>
        <v>0</v>
      </c>
      <c r="AG26" s="4"/>
    </row>
    <row r="27" spans="1:33" ht="29.25" customHeight="1">
      <c r="A27" s="3"/>
      <c r="B27" s="39">
        <v>23</v>
      </c>
      <c r="C27" s="113"/>
      <c r="D27" s="334" t="s">
        <v>188</v>
      </c>
      <c r="E27" s="335" t="s">
        <v>378</v>
      </c>
      <c r="F27" s="42">
        <f t="shared" si="1"/>
        <v>0</v>
      </c>
      <c r="G27" s="43">
        <f t="shared" si="2"/>
        <v>0</v>
      </c>
      <c r="H27" s="35">
        <v>96</v>
      </c>
      <c r="I27" s="36">
        <v>78</v>
      </c>
      <c r="J27" s="36"/>
      <c r="K27" s="36"/>
      <c r="L27" s="36"/>
      <c r="M27" s="36"/>
      <c r="N27" s="108">
        <f t="shared" si="3"/>
        <v>0</v>
      </c>
      <c r="O27" s="109"/>
      <c r="P27" s="87">
        <f t="shared" si="4"/>
        <v>174</v>
      </c>
      <c r="Q27" s="88">
        <f t="shared" si="0"/>
        <v>217.5</v>
      </c>
      <c r="R27" s="112">
        <f t="shared" si="5"/>
        <v>36.25</v>
      </c>
      <c r="S27" s="43" t="s">
        <v>18</v>
      </c>
      <c r="T27" s="3"/>
      <c r="U27" s="23" t="s">
        <v>73</v>
      </c>
      <c r="V27" s="64">
        <f>L52</f>
        <v>0</v>
      </c>
      <c r="W27" s="64">
        <f>L48</f>
        <v>0</v>
      </c>
      <c r="X27" s="48" t="e">
        <f>AE14</f>
        <v>#DIV/0!</v>
      </c>
      <c r="Y27" s="56"/>
      <c r="Z27" s="23" t="s">
        <v>46</v>
      </c>
      <c r="AA27" s="65">
        <f>COUNTIF('XII-JB2'!F5:F47,"5")</f>
        <v>0</v>
      </c>
      <c r="AB27" s="66">
        <f>COUNTIF('XII-JB2'!G5:G47,"5")</f>
        <v>0</v>
      </c>
      <c r="AC27" s="56"/>
      <c r="AD27" s="459" t="s">
        <v>47</v>
      </c>
      <c r="AE27" s="463"/>
      <c r="AF27" s="48">
        <f>COUNTIF('XII-JB2'!Q5:Q47,"&gt;529")-COUNTIF('XII-JB2'!Q5:Q47,"&gt;539")</f>
        <v>0</v>
      </c>
      <c r="AG27" s="4"/>
    </row>
    <row r="28" spans="1:33" ht="29.25" customHeight="1">
      <c r="A28" s="3"/>
      <c r="B28" s="39">
        <v>24</v>
      </c>
      <c r="C28" s="113"/>
      <c r="D28" s="341" t="s">
        <v>188</v>
      </c>
      <c r="E28" s="342" t="s">
        <v>379</v>
      </c>
      <c r="F28" s="42">
        <f t="shared" si="1"/>
        <v>0</v>
      </c>
      <c r="G28" s="43">
        <f t="shared" si="2"/>
        <v>0</v>
      </c>
      <c r="H28" s="35">
        <v>97</v>
      </c>
      <c r="I28" s="36">
        <v>72</v>
      </c>
      <c r="J28" s="36"/>
      <c r="K28" s="36"/>
      <c r="L28" s="36"/>
      <c r="M28" s="36"/>
      <c r="N28" s="108">
        <f t="shared" si="3"/>
        <v>0</v>
      </c>
      <c r="O28" s="109"/>
      <c r="P28" s="87">
        <f t="shared" si="4"/>
        <v>169</v>
      </c>
      <c r="Q28" s="88">
        <f t="shared" si="0"/>
        <v>211.25</v>
      </c>
      <c r="R28" s="112">
        <f t="shared" si="5"/>
        <v>35.208333333333336</v>
      </c>
      <c r="S28" s="43" t="s">
        <v>18</v>
      </c>
      <c r="T28" s="3"/>
      <c r="U28" s="23" t="s">
        <v>66</v>
      </c>
      <c r="V28" s="64">
        <f>M52</f>
        <v>0</v>
      </c>
      <c r="W28" s="64">
        <f>M48</f>
        <v>0</v>
      </c>
      <c r="X28" s="48" t="e">
        <f>AF14</f>
        <v>#DIV/0!</v>
      </c>
      <c r="Y28" s="56"/>
      <c r="Z28" s="23" t="s">
        <v>48</v>
      </c>
      <c r="AA28" s="65">
        <f>COUNTIF('XII-JB2'!F5:F47,"6")</f>
        <v>0</v>
      </c>
      <c r="AB28" s="66">
        <f>COUNTIF('XII-JB2'!G5:G47,"6")</f>
        <v>0</v>
      </c>
      <c r="AC28" s="56"/>
      <c r="AD28" s="459" t="s">
        <v>49</v>
      </c>
      <c r="AE28" s="463"/>
      <c r="AF28" s="48">
        <f>COUNTIF('XII-JB2'!Q5:Q47,"&gt;499")-COUNTIF('XII-JB2'!Q5:Q47,"&gt;529")</f>
        <v>0</v>
      </c>
      <c r="AG28" s="4"/>
    </row>
    <row r="29" spans="1:33" ht="29.25" customHeight="1" thickBot="1">
      <c r="A29" s="3"/>
      <c r="B29" s="39">
        <v>25</v>
      </c>
      <c r="C29" s="113"/>
      <c r="D29" s="334" t="s">
        <v>122</v>
      </c>
      <c r="E29" s="335" t="s">
        <v>380</v>
      </c>
      <c r="F29" s="42">
        <f t="shared" si="1"/>
        <v>0</v>
      </c>
      <c r="G29" s="43">
        <f t="shared" si="2"/>
        <v>0</v>
      </c>
      <c r="H29" s="35">
        <v>94</v>
      </c>
      <c r="I29" s="36">
        <v>65</v>
      </c>
      <c r="J29" s="36"/>
      <c r="K29" s="36"/>
      <c r="L29" s="36"/>
      <c r="M29" s="36"/>
      <c r="N29" s="108">
        <f t="shared" si="3"/>
        <v>0</v>
      </c>
      <c r="O29" s="109"/>
      <c r="P29" s="87">
        <f t="shared" si="4"/>
        <v>159</v>
      </c>
      <c r="Q29" s="88">
        <f t="shared" si="0"/>
        <v>198.75</v>
      </c>
      <c r="R29" s="112">
        <f t="shared" si="5"/>
        <v>33.125</v>
      </c>
      <c r="S29" s="43" t="s">
        <v>18</v>
      </c>
      <c r="T29" s="3"/>
      <c r="U29" s="67" t="s">
        <v>4</v>
      </c>
      <c r="V29" s="68">
        <f>O52</f>
        <v>0</v>
      </c>
      <c r="W29" s="68">
        <f>O48</f>
        <v>0</v>
      </c>
      <c r="X29" s="69" t="e">
        <f>X17</f>
        <v>#DIV/0!</v>
      </c>
      <c r="Y29" s="56"/>
      <c r="Z29" s="67" t="s">
        <v>50</v>
      </c>
      <c r="AA29" s="70">
        <f>COUNTIF('XII-JB2'!F5:F47,"7")</f>
        <v>0</v>
      </c>
      <c r="AB29" s="71">
        <f>COUNTIF('XII-JB2'!G5:G47,"7")</f>
        <v>0</v>
      </c>
      <c r="AC29" s="56"/>
      <c r="AD29" s="459" t="s">
        <v>51</v>
      </c>
      <c r="AE29" s="463"/>
      <c r="AF29" s="48">
        <f>COUNTIF('XII-JB2'!Q5:Q47,"&gt;449")-COUNTIF('XII-JB2'!Q5:Q47,"&gt;499")</f>
        <v>0</v>
      </c>
      <c r="AG29" s="4"/>
    </row>
    <row r="30" spans="1:33" ht="29.25" customHeight="1">
      <c r="A30" s="3"/>
      <c r="B30" s="39">
        <v>26</v>
      </c>
      <c r="C30" s="113"/>
      <c r="D30" s="343" t="s">
        <v>122</v>
      </c>
      <c r="E30" s="344" t="s">
        <v>381</v>
      </c>
      <c r="F30" s="42">
        <f t="shared" si="1"/>
        <v>0</v>
      </c>
      <c r="G30" s="43">
        <f t="shared" si="2"/>
        <v>0</v>
      </c>
      <c r="H30" s="35">
        <v>91</v>
      </c>
      <c r="I30" s="36">
        <v>76</v>
      </c>
      <c r="J30" s="36"/>
      <c r="K30" s="36"/>
      <c r="L30" s="36"/>
      <c r="M30" s="36"/>
      <c r="N30" s="108">
        <f t="shared" si="3"/>
        <v>0</v>
      </c>
      <c r="O30" s="109"/>
      <c r="P30" s="87">
        <f t="shared" si="4"/>
        <v>167</v>
      </c>
      <c r="Q30" s="88">
        <f t="shared" si="0"/>
        <v>208.75</v>
      </c>
      <c r="R30" s="112">
        <f t="shared" si="5"/>
        <v>34.791666666666664</v>
      </c>
      <c r="S30" s="43" t="s">
        <v>18</v>
      </c>
      <c r="T30" s="3"/>
      <c r="U30" s="56"/>
      <c r="V30" s="56"/>
      <c r="W30" s="56"/>
      <c r="X30" s="56"/>
      <c r="Y30" s="56"/>
      <c r="Z30" s="461" t="s">
        <v>52</v>
      </c>
      <c r="AA30" s="462"/>
      <c r="AB30" s="72">
        <f>MAX(S5:S47)</f>
        <v>0</v>
      </c>
      <c r="AC30" s="458"/>
      <c r="AD30" s="459" t="s">
        <v>53</v>
      </c>
      <c r="AE30" s="463"/>
      <c r="AF30" s="48">
        <f>COUNTIF('XII-JB2'!Q5:Q47,"&gt;399")-COUNTIF('XII-JB2'!Q5:Q47,"&gt;449")</f>
        <v>0</v>
      </c>
      <c r="AG30" s="4"/>
    </row>
    <row r="31" spans="1:33" ht="29.25" customHeight="1">
      <c r="A31" s="3"/>
      <c r="B31" s="39">
        <v>27</v>
      </c>
      <c r="C31" s="113"/>
      <c r="D31" s="334" t="s">
        <v>122</v>
      </c>
      <c r="E31" s="335" t="s">
        <v>382</v>
      </c>
      <c r="F31" s="42">
        <f t="shared" si="1"/>
        <v>0</v>
      </c>
      <c r="G31" s="43">
        <f t="shared" si="2"/>
        <v>0</v>
      </c>
      <c r="H31" s="35">
        <v>73</v>
      </c>
      <c r="I31" s="36">
        <v>73</v>
      </c>
      <c r="J31" s="36"/>
      <c r="K31" s="36"/>
      <c r="L31" s="36"/>
      <c r="M31" s="36"/>
      <c r="N31" s="108">
        <f t="shared" si="3"/>
        <v>0</v>
      </c>
      <c r="O31" s="109"/>
      <c r="P31" s="87">
        <f t="shared" si="4"/>
        <v>146</v>
      </c>
      <c r="Q31" s="88">
        <f t="shared" si="0"/>
        <v>182.5</v>
      </c>
      <c r="R31" s="112">
        <f t="shared" si="5"/>
        <v>30.416666666666668</v>
      </c>
      <c r="S31" s="43" t="s">
        <v>18</v>
      </c>
      <c r="T31" s="3"/>
      <c r="U31" s="56"/>
      <c r="V31" s="56"/>
      <c r="W31" s="56"/>
      <c r="X31" s="56"/>
      <c r="Y31" s="56"/>
      <c r="Z31" s="459" t="s">
        <v>54</v>
      </c>
      <c r="AA31" s="460"/>
      <c r="AB31" s="66">
        <f>SUM(AA23:AA29)</f>
        <v>0</v>
      </c>
      <c r="AC31" s="458"/>
      <c r="AD31" s="459" t="s">
        <v>55</v>
      </c>
      <c r="AE31" s="463"/>
      <c r="AF31" s="48">
        <f>COUNTIF('XII-JB2'!Q5:Q47,"&gt;349")-COUNTIF('XII-JB2'!Q5:Q47,"&gt;399")</f>
        <v>0</v>
      </c>
      <c r="AG31" s="75"/>
    </row>
    <row r="32" spans="1:33" ht="29.25" customHeight="1">
      <c r="A32" s="3"/>
      <c r="B32" s="39">
        <v>28</v>
      </c>
      <c r="C32" s="113"/>
      <c r="D32" s="338" t="s">
        <v>122</v>
      </c>
      <c r="E32" s="345" t="s">
        <v>383</v>
      </c>
      <c r="F32" s="42">
        <f t="shared" si="1"/>
        <v>0</v>
      </c>
      <c r="G32" s="43">
        <f t="shared" si="2"/>
        <v>0</v>
      </c>
      <c r="H32" s="35">
        <v>72</v>
      </c>
      <c r="I32" s="36">
        <v>60</v>
      </c>
      <c r="J32" s="36"/>
      <c r="K32" s="36"/>
      <c r="L32" s="36"/>
      <c r="M32" s="36"/>
      <c r="N32" s="108">
        <f t="shared" si="3"/>
        <v>0</v>
      </c>
      <c r="O32" s="109"/>
      <c r="P32" s="87">
        <f t="shared" si="4"/>
        <v>132</v>
      </c>
      <c r="Q32" s="88">
        <f t="shared" si="0"/>
        <v>165</v>
      </c>
      <c r="R32" s="112">
        <f t="shared" si="5"/>
        <v>27.5</v>
      </c>
      <c r="S32" s="43" t="s">
        <v>18</v>
      </c>
      <c r="T32" s="3"/>
      <c r="U32" s="12"/>
      <c r="V32" s="12"/>
      <c r="W32" s="12"/>
      <c r="X32" s="12"/>
      <c r="Y32" s="76"/>
      <c r="Z32" s="459" t="s">
        <v>56</v>
      </c>
      <c r="AA32" s="460"/>
      <c r="AB32" s="48">
        <f>MAX(B5:B47)-(AB30+AB31)</f>
        <v>43</v>
      </c>
      <c r="AC32" s="76"/>
      <c r="AD32" s="459" t="s">
        <v>57</v>
      </c>
      <c r="AE32" s="463"/>
      <c r="AF32" s="48">
        <f>COUNTIF('XII-JB2'!Q5:Q47,"&gt;299")-COUNTIF('XII-JB2'!Q5:Q47,"&gt;349")</f>
        <v>0</v>
      </c>
      <c r="AG32" s="3"/>
    </row>
    <row r="33" spans="1:33" ht="29.25" customHeight="1" thickBot="1">
      <c r="A33" s="3"/>
      <c r="B33" s="39">
        <v>29</v>
      </c>
      <c r="C33" s="113"/>
      <c r="D33" s="334" t="s">
        <v>122</v>
      </c>
      <c r="E33" s="335" t="s">
        <v>384</v>
      </c>
      <c r="F33" s="42">
        <f t="shared" si="1"/>
        <v>0</v>
      </c>
      <c r="G33" s="43">
        <f t="shared" si="2"/>
        <v>0</v>
      </c>
      <c r="H33" s="35">
        <v>90</v>
      </c>
      <c r="I33" s="36">
        <v>79</v>
      </c>
      <c r="J33" s="36"/>
      <c r="K33" s="36"/>
      <c r="L33" s="36"/>
      <c r="M33" s="36"/>
      <c r="N33" s="108">
        <f t="shared" si="3"/>
        <v>0</v>
      </c>
      <c r="O33" s="109"/>
      <c r="P33" s="87">
        <f t="shared" si="4"/>
        <v>169</v>
      </c>
      <c r="Q33" s="88">
        <f t="shared" si="0"/>
        <v>211.25</v>
      </c>
      <c r="R33" s="112">
        <f t="shared" si="5"/>
        <v>35.208333333333336</v>
      </c>
      <c r="S33" s="43" t="s">
        <v>18</v>
      </c>
      <c r="T33" s="3"/>
      <c r="U33" s="12"/>
      <c r="V33" s="12"/>
      <c r="W33" s="12"/>
      <c r="X33" s="12"/>
      <c r="Y33" s="12"/>
      <c r="Z33" s="464" t="s">
        <v>58</v>
      </c>
      <c r="AA33" s="465"/>
      <c r="AB33" s="77">
        <f>SUM(AB30:AB32)</f>
        <v>43</v>
      </c>
      <c r="AC33" s="12"/>
      <c r="AD33" s="466" t="s">
        <v>59</v>
      </c>
      <c r="AE33" s="467"/>
      <c r="AF33" s="71">
        <f>COUNTIF('XII-JB2'!Q5:Q47,"&lt;300")</f>
        <v>43</v>
      </c>
    </row>
    <row r="34" spans="1:33" ht="29.25" customHeight="1">
      <c r="A34" s="3"/>
      <c r="B34" s="39">
        <v>30</v>
      </c>
      <c r="C34" s="113"/>
      <c r="D34" s="334" t="s">
        <v>122</v>
      </c>
      <c r="E34" s="335" t="s">
        <v>385</v>
      </c>
      <c r="F34" s="42">
        <f t="shared" si="1"/>
        <v>0</v>
      </c>
      <c r="G34" s="43">
        <f t="shared" si="2"/>
        <v>0</v>
      </c>
      <c r="H34" s="35">
        <v>80</v>
      </c>
      <c r="I34" s="36">
        <v>70</v>
      </c>
      <c r="J34" s="36"/>
      <c r="K34" s="36"/>
      <c r="L34" s="36"/>
      <c r="M34" s="36"/>
      <c r="N34" s="108">
        <f t="shared" si="3"/>
        <v>0</v>
      </c>
      <c r="O34" s="109"/>
      <c r="P34" s="87">
        <f t="shared" si="4"/>
        <v>150</v>
      </c>
      <c r="Q34" s="88">
        <f t="shared" si="0"/>
        <v>187.5</v>
      </c>
      <c r="R34" s="112">
        <f t="shared" si="5"/>
        <v>31.25</v>
      </c>
      <c r="S34" s="43" t="s">
        <v>18</v>
      </c>
      <c r="T34" s="3"/>
      <c r="Y34" s="5"/>
      <c r="Z34" s="5"/>
      <c r="AA34" s="5"/>
      <c r="AC34" s="5"/>
      <c r="AD34" s="5"/>
      <c r="AE34" s="78"/>
      <c r="AF34" s="3"/>
      <c r="AG34" s="3"/>
    </row>
    <row r="35" spans="1:33" ht="29.25" customHeight="1">
      <c r="A35" s="3"/>
      <c r="B35" s="39">
        <v>31</v>
      </c>
      <c r="C35" s="113"/>
      <c r="D35" s="40"/>
      <c r="E35" s="41"/>
      <c r="F35" s="42">
        <f t="shared" si="1"/>
        <v>0</v>
      </c>
      <c r="G35" s="43">
        <f t="shared" si="2"/>
        <v>0</v>
      </c>
      <c r="H35" s="35"/>
      <c r="I35" s="36"/>
      <c r="J35" s="36"/>
      <c r="K35" s="36"/>
      <c r="L35" s="36"/>
      <c r="M35" s="36"/>
      <c r="N35" s="108">
        <f t="shared" si="3"/>
        <v>0</v>
      </c>
      <c r="O35" s="109"/>
      <c r="P35" s="87">
        <f t="shared" si="4"/>
        <v>0</v>
      </c>
      <c r="Q35" s="88">
        <f t="shared" si="0"/>
        <v>0</v>
      </c>
      <c r="R35" s="112">
        <f t="shared" si="5"/>
        <v>0</v>
      </c>
      <c r="S35" s="43" t="s">
        <v>18</v>
      </c>
      <c r="T35" s="3"/>
      <c r="Y35" s="5"/>
      <c r="Z35" s="5"/>
      <c r="AA35" s="5"/>
      <c r="AC35" s="5"/>
      <c r="AD35" s="5"/>
      <c r="AE35" s="78"/>
      <c r="AF35" s="3"/>
      <c r="AG35" s="3"/>
    </row>
    <row r="36" spans="1:33" ht="29.25" customHeight="1">
      <c r="A36" s="3"/>
      <c r="B36" s="39">
        <v>32</v>
      </c>
      <c r="C36" s="113"/>
      <c r="D36" s="40"/>
      <c r="E36" s="41"/>
      <c r="F36" s="42">
        <f t="shared" si="1"/>
        <v>0</v>
      </c>
      <c r="G36" s="43">
        <f t="shared" si="2"/>
        <v>0</v>
      </c>
      <c r="H36" s="35"/>
      <c r="I36" s="36"/>
      <c r="J36" s="36"/>
      <c r="K36" s="36"/>
      <c r="L36" s="36"/>
      <c r="M36" s="36"/>
      <c r="N36" s="108">
        <f t="shared" si="3"/>
        <v>0</v>
      </c>
      <c r="O36" s="109"/>
      <c r="P36" s="87">
        <f t="shared" si="4"/>
        <v>0</v>
      </c>
      <c r="Q36" s="88">
        <f t="shared" si="0"/>
        <v>0</v>
      </c>
      <c r="R36" s="112">
        <f t="shared" si="5"/>
        <v>0</v>
      </c>
      <c r="S36" s="43" t="s">
        <v>18</v>
      </c>
      <c r="T36" s="3"/>
      <c r="U36" s="468" t="s">
        <v>60</v>
      </c>
      <c r="V36" s="468"/>
      <c r="W36" s="468"/>
      <c r="X36" s="468"/>
      <c r="Y36" s="79"/>
      <c r="Z36" s="79"/>
      <c r="AA36" s="79"/>
      <c r="AB36" s="79"/>
      <c r="AC36" s="79"/>
      <c r="AD36" s="468" t="s">
        <v>61</v>
      </c>
      <c r="AE36" s="468"/>
      <c r="AF36" s="468"/>
      <c r="AG36" s="3"/>
    </row>
    <row r="37" spans="1:33" ht="29.25" customHeight="1">
      <c r="A37" s="3"/>
      <c r="B37" s="39">
        <v>33</v>
      </c>
      <c r="C37" s="113"/>
      <c r="D37" s="40"/>
      <c r="E37" s="41"/>
      <c r="F37" s="42">
        <f t="shared" si="1"/>
        <v>0</v>
      </c>
      <c r="G37" s="43">
        <f t="shared" si="2"/>
        <v>0</v>
      </c>
      <c r="H37" s="35"/>
      <c r="I37" s="36"/>
      <c r="J37" s="36"/>
      <c r="K37" s="36"/>
      <c r="L37" s="36"/>
      <c r="M37" s="36"/>
      <c r="N37" s="108">
        <f t="shared" si="3"/>
        <v>0</v>
      </c>
      <c r="O37" s="109"/>
      <c r="P37" s="87">
        <f t="shared" si="4"/>
        <v>0</v>
      </c>
      <c r="Q37" s="88">
        <f t="shared" si="0"/>
        <v>0</v>
      </c>
      <c r="R37" s="112">
        <f t="shared" si="5"/>
        <v>0</v>
      </c>
      <c r="S37" s="43" t="s">
        <v>18</v>
      </c>
      <c r="T37" s="3"/>
      <c r="Y37" s="5"/>
      <c r="Z37" s="5"/>
      <c r="AA37" s="5"/>
      <c r="AC37" s="5"/>
      <c r="AD37" s="5"/>
      <c r="AE37" s="78"/>
      <c r="AF37" s="3"/>
      <c r="AG37" s="3"/>
    </row>
    <row r="38" spans="1:33" ht="29.25" customHeight="1">
      <c r="A38" s="3"/>
      <c r="B38" s="39">
        <v>34</v>
      </c>
      <c r="C38" s="113"/>
      <c r="D38" s="40"/>
      <c r="E38" s="41"/>
      <c r="F38" s="42">
        <f t="shared" si="1"/>
        <v>0</v>
      </c>
      <c r="G38" s="43">
        <f t="shared" si="2"/>
        <v>0</v>
      </c>
      <c r="H38" s="35"/>
      <c r="I38" s="36"/>
      <c r="J38" s="36"/>
      <c r="K38" s="36"/>
      <c r="L38" s="36"/>
      <c r="M38" s="36"/>
      <c r="N38" s="108">
        <f t="shared" si="3"/>
        <v>0</v>
      </c>
      <c r="O38" s="109"/>
      <c r="P38" s="87">
        <f t="shared" si="4"/>
        <v>0</v>
      </c>
      <c r="Q38" s="88">
        <f t="shared" si="0"/>
        <v>0</v>
      </c>
      <c r="R38" s="112">
        <f t="shared" si="5"/>
        <v>0</v>
      </c>
      <c r="S38" s="43" t="s">
        <v>18</v>
      </c>
      <c r="T38" s="3"/>
      <c r="Y38" s="5"/>
      <c r="Z38" s="5"/>
      <c r="AA38" s="5"/>
      <c r="AF38" s="3"/>
      <c r="AG38" s="3"/>
    </row>
    <row r="39" spans="1:33" ht="29.25" customHeight="1">
      <c r="A39" s="3"/>
      <c r="B39" s="39">
        <v>35</v>
      </c>
      <c r="C39" s="113"/>
      <c r="D39" s="40"/>
      <c r="E39" s="41"/>
      <c r="F39" s="42">
        <f t="shared" si="1"/>
        <v>0</v>
      </c>
      <c r="G39" s="43">
        <f t="shared" si="2"/>
        <v>0</v>
      </c>
      <c r="H39" s="35"/>
      <c r="I39" s="36"/>
      <c r="J39" s="36"/>
      <c r="K39" s="36"/>
      <c r="L39" s="36"/>
      <c r="M39" s="36"/>
      <c r="N39" s="108">
        <f t="shared" si="3"/>
        <v>0</v>
      </c>
      <c r="O39" s="109"/>
      <c r="P39" s="87">
        <f t="shared" si="4"/>
        <v>0</v>
      </c>
      <c r="Q39" s="88">
        <f t="shared" si="0"/>
        <v>0</v>
      </c>
      <c r="R39" s="112">
        <f t="shared" si="5"/>
        <v>0</v>
      </c>
      <c r="S39" s="43" t="s">
        <v>18</v>
      </c>
      <c r="T39" s="3"/>
      <c r="Y39" s="5"/>
      <c r="AF39" s="3"/>
      <c r="AG39" s="3"/>
    </row>
    <row r="40" spans="1:33" ht="29.25" customHeight="1">
      <c r="A40" s="3"/>
      <c r="B40" s="39">
        <v>36</v>
      </c>
      <c r="C40" s="113"/>
      <c r="D40" s="40"/>
      <c r="E40" s="41"/>
      <c r="F40" s="42">
        <f t="shared" si="1"/>
        <v>0</v>
      </c>
      <c r="G40" s="43">
        <f t="shared" si="2"/>
        <v>0</v>
      </c>
      <c r="H40" s="35"/>
      <c r="I40" s="36"/>
      <c r="J40" s="36"/>
      <c r="K40" s="36"/>
      <c r="L40" s="36"/>
      <c r="M40" s="36"/>
      <c r="N40" s="108">
        <f t="shared" si="3"/>
        <v>0</v>
      </c>
      <c r="O40" s="109"/>
      <c r="P40" s="87">
        <f t="shared" si="4"/>
        <v>0</v>
      </c>
      <c r="Q40" s="88">
        <f t="shared" si="0"/>
        <v>0</v>
      </c>
      <c r="R40" s="112">
        <f t="shared" si="5"/>
        <v>0</v>
      </c>
      <c r="S40" s="43" t="s">
        <v>18</v>
      </c>
      <c r="T40" s="3"/>
      <c r="Y40" s="5"/>
      <c r="AF40" s="3"/>
      <c r="AG40" s="3"/>
    </row>
    <row r="41" spans="1:33" ht="29.25" customHeight="1">
      <c r="A41" s="3"/>
      <c r="B41" s="39">
        <v>37</v>
      </c>
      <c r="C41" s="113"/>
      <c r="D41" s="40"/>
      <c r="E41" s="41"/>
      <c r="F41" s="42">
        <f t="shared" si="1"/>
        <v>0</v>
      </c>
      <c r="G41" s="43">
        <f t="shared" si="2"/>
        <v>0</v>
      </c>
      <c r="H41" s="35"/>
      <c r="I41" s="36"/>
      <c r="J41" s="36"/>
      <c r="K41" s="36"/>
      <c r="L41" s="36"/>
      <c r="M41" s="36"/>
      <c r="N41" s="108">
        <f t="shared" si="3"/>
        <v>0</v>
      </c>
      <c r="O41" s="109"/>
      <c r="P41" s="87">
        <f t="shared" si="4"/>
        <v>0</v>
      </c>
      <c r="Q41" s="88">
        <f t="shared" si="0"/>
        <v>0</v>
      </c>
      <c r="R41" s="112">
        <f t="shared" si="5"/>
        <v>0</v>
      </c>
      <c r="S41" s="43" t="s">
        <v>18</v>
      </c>
      <c r="T41" s="3"/>
      <c r="Y41" s="5"/>
      <c r="AF41" s="3"/>
      <c r="AG41" s="3"/>
    </row>
    <row r="42" spans="1:33" ht="29.25" customHeight="1">
      <c r="A42" s="3"/>
      <c r="B42" s="39">
        <v>38</v>
      </c>
      <c r="C42" s="113"/>
      <c r="D42" s="40"/>
      <c r="E42" s="41"/>
      <c r="F42" s="42">
        <f t="shared" si="1"/>
        <v>0</v>
      </c>
      <c r="G42" s="43">
        <f t="shared" si="2"/>
        <v>0</v>
      </c>
      <c r="H42" s="35"/>
      <c r="I42" s="36"/>
      <c r="J42" s="36"/>
      <c r="K42" s="36"/>
      <c r="L42" s="36"/>
      <c r="M42" s="36"/>
      <c r="N42" s="108">
        <f t="shared" si="3"/>
        <v>0</v>
      </c>
      <c r="O42" s="109"/>
      <c r="P42" s="87">
        <f t="shared" si="4"/>
        <v>0</v>
      </c>
      <c r="Q42" s="88">
        <f t="shared" si="0"/>
        <v>0</v>
      </c>
      <c r="R42" s="112">
        <f t="shared" si="5"/>
        <v>0</v>
      </c>
      <c r="S42" s="43" t="s">
        <v>18</v>
      </c>
      <c r="T42" s="3"/>
      <c r="Y42" s="5"/>
      <c r="AF42" s="3"/>
      <c r="AG42" s="3"/>
    </row>
    <row r="43" spans="1:33" ht="29.25" customHeight="1">
      <c r="A43" s="3"/>
      <c r="B43" s="39">
        <v>39</v>
      </c>
      <c r="C43" s="113"/>
      <c r="D43" s="40"/>
      <c r="E43" s="41"/>
      <c r="F43" s="42">
        <f t="shared" si="1"/>
        <v>0</v>
      </c>
      <c r="G43" s="43">
        <f t="shared" si="2"/>
        <v>0</v>
      </c>
      <c r="H43" s="35"/>
      <c r="I43" s="36"/>
      <c r="J43" s="36"/>
      <c r="K43" s="36"/>
      <c r="L43" s="36"/>
      <c r="M43" s="36"/>
      <c r="N43" s="108">
        <f t="shared" si="3"/>
        <v>0</v>
      </c>
      <c r="O43" s="109"/>
      <c r="P43" s="87">
        <f t="shared" si="4"/>
        <v>0</v>
      </c>
      <c r="Q43" s="88">
        <f t="shared" si="0"/>
        <v>0</v>
      </c>
      <c r="R43" s="112">
        <f t="shared" si="5"/>
        <v>0</v>
      </c>
      <c r="S43" s="43" t="s">
        <v>18</v>
      </c>
      <c r="T43" s="3"/>
      <c r="Y43" s="5"/>
      <c r="AF43" s="3"/>
      <c r="AG43" s="3"/>
    </row>
    <row r="44" spans="1:33" ht="29.25" customHeight="1">
      <c r="A44" s="3"/>
      <c r="B44" s="39">
        <v>40</v>
      </c>
      <c r="C44" s="113"/>
      <c r="D44" s="40"/>
      <c r="E44" s="41"/>
      <c r="F44" s="42">
        <f t="shared" si="1"/>
        <v>0</v>
      </c>
      <c r="G44" s="43">
        <f t="shared" si="2"/>
        <v>0</v>
      </c>
      <c r="H44" s="35"/>
      <c r="I44" s="36"/>
      <c r="J44" s="36"/>
      <c r="K44" s="36"/>
      <c r="L44" s="36"/>
      <c r="M44" s="36"/>
      <c r="N44" s="108">
        <f t="shared" si="3"/>
        <v>0</v>
      </c>
      <c r="O44" s="109"/>
      <c r="P44" s="87">
        <f t="shared" si="4"/>
        <v>0</v>
      </c>
      <c r="Q44" s="88">
        <f t="shared" si="0"/>
        <v>0</v>
      </c>
      <c r="R44" s="112">
        <f t="shared" si="5"/>
        <v>0</v>
      </c>
      <c r="S44" s="43" t="s">
        <v>18</v>
      </c>
      <c r="T44" s="3"/>
      <c r="Y44" s="5"/>
      <c r="AF44" s="3"/>
      <c r="AG44" s="3"/>
    </row>
    <row r="45" spans="1:33" ht="29.25" customHeight="1">
      <c r="A45" s="3"/>
      <c r="B45" s="39">
        <v>41</v>
      </c>
      <c r="C45" s="113"/>
      <c r="D45" s="40"/>
      <c r="E45" s="41"/>
      <c r="F45" s="42">
        <f t="shared" si="1"/>
        <v>0</v>
      </c>
      <c r="G45" s="43">
        <f t="shared" si="2"/>
        <v>0</v>
      </c>
      <c r="H45" s="35"/>
      <c r="I45" s="36"/>
      <c r="J45" s="36"/>
      <c r="K45" s="36"/>
      <c r="L45" s="36"/>
      <c r="M45" s="36"/>
      <c r="N45" s="108">
        <f t="shared" si="3"/>
        <v>0</v>
      </c>
      <c r="O45" s="109"/>
      <c r="P45" s="87">
        <f t="shared" si="4"/>
        <v>0</v>
      </c>
      <c r="Q45" s="88">
        <f t="shared" si="0"/>
        <v>0</v>
      </c>
      <c r="R45" s="112">
        <f t="shared" si="5"/>
        <v>0</v>
      </c>
      <c r="S45" s="43" t="s">
        <v>18</v>
      </c>
      <c r="T45" s="3"/>
      <c r="Y45" s="5"/>
      <c r="AF45" s="3"/>
      <c r="AG45" s="3"/>
    </row>
    <row r="46" spans="1:33" ht="29.25" customHeight="1">
      <c r="A46" s="3"/>
      <c r="B46" s="39">
        <v>42</v>
      </c>
      <c r="C46" s="113"/>
      <c r="D46" s="40"/>
      <c r="E46" s="41"/>
      <c r="F46" s="42">
        <f t="shared" si="1"/>
        <v>0</v>
      </c>
      <c r="G46" s="43">
        <f t="shared" si="2"/>
        <v>0</v>
      </c>
      <c r="H46" s="35"/>
      <c r="I46" s="36"/>
      <c r="J46" s="36"/>
      <c r="K46" s="36"/>
      <c r="L46" s="36"/>
      <c r="M46" s="36"/>
      <c r="N46" s="108">
        <f t="shared" si="3"/>
        <v>0</v>
      </c>
      <c r="O46" s="109"/>
      <c r="P46" s="87">
        <f t="shared" si="4"/>
        <v>0</v>
      </c>
      <c r="Q46" s="88">
        <f t="shared" si="0"/>
        <v>0</v>
      </c>
      <c r="R46" s="112">
        <f t="shared" si="5"/>
        <v>0</v>
      </c>
      <c r="S46" s="43" t="s">
        <v>18</v>
      </c>
      <c r="T46" s="3"/>
      <c r="Y46" s="5"/>
      <c r="AF46" s="3"/>
      <c r="AG46" s="3"/>
    </row>
    <row r="47" spans="1:33" ht="29.25" customHeight="1" thickBot="1">
      <c r="A47" s="3"/>
      <c r="B47" s="39">
        <v>43</v>
      </c>
      <c r="C47" s="113"/>
      <c r="D47" s="40"/>
      <c r="E47" s="41"/>
      <c r="F47" s="42">
        <f t="shared" si="1"/>
        <v>0</v>
      </c>
      <c r="G47" s="43">
        <f t="shared" si="2"/>
        <v>0</v>
      </c>
      <c r="H47" s="35"/>
      <c r="I47" s="36"/>
      <c r="J47" s="36"/>
      <c r="K47" s="36"/>
      <c r="L47" s="36"/>
      <c r="M47" s="36"/>
      <c r="N47" s="108">
        <f t="shared" si="3"/>
        <v>0</v>
      </c>
      <c r="O47" s="109"/>
      <c r="P47" s="87">
        <f t="shared" si="4"/>
        <v>0</v>
      </c>
      <c r="Q47" s="88">
        <f t="shared" si="0"/>
        <v>0</v>
      </c>
      <c r="R47" s="112">
        <f t="shared" si="5"/>
        <v>0</v>
      </c>
      <c r="S47" s="43" t="s">
        <v>18</v>
      </c>
      <c r="T47" s="3"/>
      <c r="Y47" s="5"/>
      <c r="AF47" s="3"/>
      <c r="AG47" s="3"/>
    </row>
    <row r="48" spans="1:33" ht="29.25" customHeight="1">
      <c r="A48" s="3"/>
      <c r="B48" s="490" t="s">
        <v>56</v>
      </c>
      <c r="C48" s="491"/>
      <c r="D48" s="491"/>
      <c r="E48" s="491"/>
      <c r="F48" s="491"/>
      <c r="G48" s="492"/>
      <c r="H48" s="80">
        <f t="shared" ref="H48:O48" si="9">COUNTIF(H5:H47,"AB")</f>
        <v>2</v>
      </c>
      <c r="I48" s="80">
        <f t="shared" si="9"/>
        <v>2</v>
      </c>
      <c r="J48" s="80">
        <f t="shared" si="9"/>
        <v>0</v>
      </c>
      <c r="K48" s="80">
        <f t="shared" si="9"/>
        <v>0</v>
      </c>
      <c r="L48" s="80">
        <f t="shared" si="9"/>
        <v>0</v>
      </c>
      <c r="M48" s="80">
        <f t="shared" si="9"/>
        <v>0</v>
      </c>
      <c r="N48" s="80">
        <f t="shared" si="9"/>
        <v>0</v>
      </c>
      <c r="O48" s="80">
        <f t="shared" si="9"/>
        <v>0</v>
      </c>
      <c r="P48" s="82"/>
      <c r="Q48" s="83">
        <f>COUNTIF(Q5:Q47,"AB")</f>
        <v>0</v>
      </c>
      <c r="R48" s="116"/>
      <c r="S48" s="84"/>
      <c r="T48" s="3"/>
    </row>
    <row r="49" spans="1:33" ht="29.25" customHeight="1">
      <c r="A49" s="3"/>
      <c r="B49" s="493" t="s">
        <v>32</v>
      </c>
      <c r="C49" s="494"/>
      <c r="D49" s="494"/>
      <c r="E49" s="494"/>
      <c r="F49" s="494"/>
      <c r="G49" s="495"/>
      <c r="H49" s="85">
        <f t="shared" ref="H49:O49" si="10">AVERAGE(H5:H47)</f>
        <v>90.392857142857139</v>
      </c>
      <c r="I49" s="85">
        <f t="shared" si="10"/>
        <v>73.357142857142861</v>
      </c>
      <c r="J49" s="85" t="e">
        <f t="shared" si="10"/>
        <v>#DIV/0!</v>
      </c>
      <c r="K49" s="85" t="e">
        <f t="shared" si="10"/>
        <v>#DIV/0!</v>
      </c>
      <c r="L49" s="85" t="e">
        <f t="shared" si="10"/>
        <v>#DIV/0!</v>
      </c>
      <c r="M49" s="85" t="e">
        <f t="shared" si="10"/>
        <v>#DIV/0!</v>
      </c>
      <c r="N49" s="85">
        <f t="shared" si="10"/>
        <v>0</v>
      </c>
      <c r="O49" s="85" t="e">
        <f t="shared" si="10"/>
        <v>#DIV/0!</v>
      </c>
      <c r="P49" s="87"/>
      <c r="Q49" s="88">
        <f>AVERAGE(Q5:Q47)</f>
        <v>133.28488372093022</v>
      </c>
      <c r="R49" s="117"/>
      <c r="S49" s="89"/>
      <c r="T49" s="3"/>
      <c r="Y49" s="5"/>
      <c r="Z49" s="5"/>
      <c r="AA49" s="5"/>
      <c r="AF49" s="3"/>
      <c r="AG49" s="3"/>
    </row>
    <row r="50" spans="1:33" ht="29.25" customHeight="1">
      <c r="A50" s="75"/>
      <c r="B50" s="493" t="s">
        <v>33</v>
      </c>
      <c r="C50" s="494"/>
      <c r="D50" s="494"/>
      <c r="E50" s="494"/>
      <c r="F50" s="494"/>
      <c r="G50" s="495"/>
      <c r="H50" s="85">
        <f t="shared" ref="H50:O50" si="11">MAX(H5:H47)</f>
        <v>100</v>
      </c>
      <c r="I50" s="85">
        <f t="shared" si="11"/>
        <v>82</v>
      </c>
      <c r="J50" s="85">
        <f t="shared" si="11"/>
        <v>0</v>
      </c>
      <c r="K50" s="85">
        <f t="shared" si="11"/>
        <v>0</v>
      </c>
      <c r="L50" s="85">
        <f t="shared" si="11"/>
        <v>0</v>
      </c>
      <c r="M50" s="85">
        <f t="shared" si="11"/>
        <v>0</v>
      </c>
      <c r="N50" s="85">
        <f t="shared" si="11"/>
        <v>0</v>
      </c>
      <c r="O50" s="85">
        <f t="shared" si="11"/>
        <v>0</v>
      </c>
      <c r="P50" s="87"/>
      <c r="Q50" s="88">
        <f>MAX(Q5:Q47)</f>
        <v>225</v>
      </c>
      <c r="R50" s="117"/>
      <c r="S50" s="89"/>
      <c r="T50" s="75"/>
      <c r="U50" s="75"/>
      <c r="V50" s="75"/>
      <c r="W50" s="75"/>
      <c r="X50" s="75"/>
      <c r="Y50" s="75"/>
      <c r="Z50" s="75"/>
      <c r="AA50" s="75"/>
      <c r="AB50" s="75"/>
      <c r="AC50" s="75"/>
      <c r="AD50" s="75"/>
      <c r="AE50" s="75"/>
      <c r="AF50" s="75"/>
      <c r="AG50" s="75"/>
    </row>
    <row r="51" spans="1:33" ht="29.25" customHeight="1">
      <c r="A51" s="75"/>
      <c r="B51" s="493" t="s">
        <v>34</v>
      </c>
      <c r="C51" s="494"/>
      <c r="D51" s="494"/>
      <c r="E51" s="494"/>
      <c r="F51" s="494"/>
      <c r="G51" s="495"/>
      <c r="H51" s="85">
        <f t="shared" ref="H51:O51" si="12">MIN(H5:H47)</f>
        <v>72</v>
      </c>
      <c r="I51" s="85">
        <f t="shared" si="12"/>
        <v>60</v>
      </c>
      <c r="J51" s="85">
        <f t="shared" si="12"/>
        <v>0</v>
      </c>
      <c r="K51" s="85">
        <f t="shared" si="12"/>
        <v>0</v>
      </c>
      <c r="L51" s="85">
        <f t="shared" si="12"/>
        <v>0</v>
      </c>
      <c r="M51" s="85">
        <f t="shared" si="12"/>
        <v>0</v>
      </c>
      <c r="N51" s="85">
        <f t="shared" si="12"/>
        <v>0</v>
      </c>
      <c r="O51" s="85">
        <f t="shared" si="12"/>
        <v>0</v>
      </c>
      <c r="P51" s="87"/>
      <c r="Q51" s="88">
        <f>MIN(Q5:Q47)</f>
        <v>0</v>
      </c>
      <c r="R51" s="117"/>
      <c r="S51" s="89"/>
      <c r="T51" s="75"/>
      <c r="U51" s="75"/>
      <c r="V51" s="75"/>
      <c r="W51" s="75"/>
      <c r="X51" s="75"/>
      <c r="Y51" s="75"/>
      <c r="Z51" s="75"/>
      <c r="AA51" s="75"/>
      <c r="AB51" s="75"/>
      <c r="AC51" s="75"/>
      <c r="AD51" s="75"/>
      <c r="AE51" s="75"/>
      <c r="AF51" s="75"/>
      <c r="AG51" s="75"/>
    </row>
    <row r="52" spans="1:33" ht="29.25" customHeight="1" thickBot="1">
      <c r="A52" s="75"/>
      <c r="B52" s="496" t="s">
        <v>62</v>
      </c>
      <c r="C52" s="497"/>
      <c r="D52" s="497"/>
      <c r="E52" s="497"/>
      <c r="F52" s="497"/>
      <c r="G52" s="498"/>
      <c r="H52" s="90">
        <f>COUNTIF(H5:H47,"&lt;45")</f>
        <v>0</v>
      </c>
      <c r="I52" s="90">
        <f>COUNTIF(I5:I47,"&lt;45")</f>
        <v>0</v>
      </c>
      <c r="J52" s="90">
        <f>COUNTIF(J5:J47,"&lt;35")</f>
        <v>0</v>
      </c>
      <c r="K52" s="90">
        <f>COUNTIF(K5:K47,"&lt;35")</f>
        <v>0</v>
      </c>
      <c r="L52" s="90">
        <f>COUNTIF(L5:L47,"&lt;18")</f>
        <v>0</v>
      </c>
      <c r="M52" s="90">
        <f>COUNTIF(M5:M47,"&lt;18")</f>
        <v>0</v>
      </c>
      <c r="N52" s="90"/>
      <c r="O52" s="90">
        <f>COUNTIF(O5:O47,"&lt;45")</f>
        <v>0</v>
      </c>
      <c r="P52" s="92"/>
      <c r="Q52" s="93"/>
      <c r="R52" s="118"/>
      <c r="S52" s="94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</row>
    <row r="53" spans="1:33" ht="29.25" customHeight="1">
      <c r="A53" s="75"/>
      <c r="C53" s="1"/>
      <c r="D53" s="1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</row>
    <row r="54" spans="1:33" ht="29.25" customHeight="1">
      <c r="A54" s="96"/>
      <c r="B54" s="458" t="s">
        <v>60</v>
      </c>
      <c r="C54" s="458"/>
      <c r="D54" s="458"/>
      <c r="E54" s="458"/>
      <c r="F54" s="458"/>
      <c r="G54" s="458"/>
      <c r="H54" s="73"/>
      <c r="I54" s="73"/>
      <c r="J54" s="56"/>
      <c r="K54" s="458" t="s">
        <v>61</v>
      </c>
      <c r="L54" s="458"/>
      <c r="M54" s="458"/>
      <c r="N54" s="458"/>
      <c r="O54" s="458"/>
      <c r="P54" s="458"/>
      <c r="Q54" s="458"/>
      <c r="R54" s="458"/>
      <c r="S54" s="458"/>
      <c r="T54" s="96"/>
      <c r="AG54" s="96"/>
    </row>
    <row r="55" spans="1:33" ht="18.75" customHeight="1">
      <c r="B55" s="14"/>
      <c r="C55" s="98"/>
      <c r="D55" s="98"/>
      <c r="E55" s="14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3"/>
      <c r="AG55" s="3"/>
    </row>
    <row r="56" spans="1:33" ht="15.75" customHeight="1">
      <c r="A56" s="5"/>
      <c r="B56" s="14"/>
      <c r="C56" s="98"/>
      <c r="D56" s="98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5"/>
      <c r="AG56" s="5"/>
    </row>
    <row r="57" spans="1:33" ht="15.75" customHeight="1">
      <c r="A57" s="5"/>
      <c r="B57" s="14"/>
      <c r="C57" s="98"/>
      <c r="D57" s="98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5"/>
      <c r="AG57" s="5"/>
    </row>
    <row r="58" spans="1:33" ht="15.75" customHeight="1">
      <c r="A58" s="5"/>
      <c r="B58" s="14"/>
      <c r="C58" s="98"/>
      <c r="D58" s="98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5"/>
      <c r="AG58" s="5"/>
    </row>
    <row r="59" spans="1:33" ht="15.75" customHeight="1">
      <c r="A59" s="5"/>
      <c r="B59" s="14"/>
      <c r="C59" s="98"/>
      <c r="D59" s="98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5"/>
      <c r="AG59" s="5"/>
    </row>
    <row r="60" spans="1:33" ht="15.75" customHeight="1">
      <c r="A60" s="5"/>
      <c r="B60" s="14"/>
      <c r="C60" s="98"/>
      <c r="D60" s="98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5"/>
      <c r="AG60" s="5"/>
    </row>
    <row r="61" spans="1:33" ht="15.75" customHeight="1">
      <c r="A61" s="5"/>
      <c r="B61" s="14"/>
      <c r="C61" s="98"/>
      <c r="D61" s="98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5"/>
      <c r="AG61" s="5"/>
    </row>
    <row r="62" spans="1:33" ht="15.75" customHeight="1">
      <c r="A62" s="5"/>
      <c r="B62" s="14"/>
      <c r="C62" s="98"/>
      <c r="D62" s="98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5"/>
      <c r="AG62" s="5"/>
    </row>
    <row r="63" spans="1:33" ht="15.75" customHeight="1">
      <c r="A63" s="5"/>
      <c r="B63" s="14"/>
      <c r="C63" s="98"/>
      <c r="D63" s="98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5"/>
      <c r="AG63" s="5"/>
    </row>
    <row r="64" spans="1:33" ht="15.75" customHeight="1">
      <c r="A64" s="5"/>
      <c r="B64" s="14"/>
      <c r="C64" s="98"/>
      <c r="D64" s="98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5"/>
      <c r="AG64" s="5"/>
    </row>
    <row r="65" spans="1:33" ht="15.75" customHeight="1">
      <c r="A65" s="5"/>
      <c r="B65" s="14"/>
      <c r="C65" s="98"/>
      <c r="D65" s="98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5"/>
      <c r="AG65" s="5"/>
    </row>
    <row r="66" spans="1:33" ht="15.75" customHeight="1">
      <c r="A66" s="5"/>
      <c r="B66" s="14"/>
      <c r="C66" s="98"/>
      <c r="D66" s="98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5"/>
      <c r="AG66" s="5"/>
    </row>
    <row r="67" spans="1:33" ht="18.75" customHeight="1">
      <c r="B67" s="14"/>
      <c r="C67" s="98"/>
      <c r="D67" s="98"/>
      <c r="E67" s="14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99"/>
      <c r="T67" s="3"/>
      <c r="AG67" s="3"/>
    </row>
    <row r="68" spans="1:33" ht="18.75" customHeight="1">
      <c r="B68" s="14"/>
      <c r="C68" s="98"/>
      <c r="D68" s="98"/>
      <c r="E68" s="14"/>
      <c r="F68" s="99"/>
      <c r="G68" s="99"/>
      <c r="H68" s="99"/>
      <c r="I68" s="99"/>
      <c r="J68" s="99"/>
      <c r="K68" s="99"/>
      <c r="L68" s="99"/>
      <c r="M68" s="99"/>
      <c r="N68" s="99"/>
      <c r="O68" s="99"/>
      <c r="P68" s="99"/>
      <c r="Q68" s="99"/>
      <c r="R68" s="99"/>
      <c r="S68" s="99"/>
      <c r="T68" s="3"/>
      <c r="AG68" s="3"/>
    </row>
    <row r="69" spans="1:33" ht="18.75" customHeight="1">
      <c r="B69" s="14"/>
      <c r="C69" s="98"/>
      <c r="D69" s="98"/>
      <c r="E69" s="14"/>
      <c r="F69" s="99"/>
      <c r="G69" s="99"/>
      <c r="H69" s="99"/>
      <c r="I69" s="99"/>
      <c r="J69" s="99"/>
      <c r="K69" s="99"/>
      <c r="L69" s="99"/>
      <c r="M69" s="99"/>
      <c r="N69" s="99"/>
      <c r="O69" s="99"/>
      <c r="P69" s="99"/>
      <c r="Q69" s="99"/>
      <c r="R69" s="99"/>
      <c r="S69" s="99"/>
      <c r="T69" s="3"/>
      <c r="AG69" s="3"/>
    </row>
    <row r="70" spans="1:33" ht="18.75" customHeight="1">
      <c r="B70" s="14"/>
      <c r="C70" s="98"/>
      <c r="D70" s="98"/>
      <c r="E70" s="14"/>
      <c r="F70" s="99"/>
      <c r="G70" s="99"/>
      <c r="H70" s="99"/>
      <c r="I70" s="99"/>
      <c r="J70" s="99"/>
      <c r="K70" s="99"/>
      <c r="L70" s="99"/>
      <c r="M70" s="99"/>
      <c r="N70" s="99"/>
      <c r="O70" s="99"/>
      <c r="P70" s="99"/>
      <c r="Q70" s="99"/>
      <c r="R70" s="99"/>
      <c r="S70" s="99"/>
      <c r="T70" s="3"/>
      <c r="AG70" s="3"/>
    </row>
    <row r="71" spans="1:33" ht="18.75" customHeight="1">
      <c r="B71" s="14"/>
      <c r="C71" s="98"/>
      <c r="D71" s="98"/>
      <c r="E71" s="14"/>
      <c r="F71" s="99"/>
      <c r="G71" s="99"/>
      <c r="H71" s="99"/>
      <c r="I71" s="99"/>
      <c r="J71" s="99"/>
      <c r="K71" s="99"/>
      <c r="L71" s="99"/>
      <c r="M71" s="99"/>
      <c r="N71" s="99"/>
      <c r="O71" s="99"/>
      <c r="P71" s="99"/>
      <c r="Q71" s="99"/>
      <c r="R71" s="99"/>
      <c r="S71" s="99"/>
      <c r="T71" s="3"/>
      <c r="AG71" s="3"/>
    </row>
    <row r="72" spans="1:33" ht="18.75" customHeight="1">
      <c r="B72" s="14"/>
      <c r="C72" s="98"/>
      <c r="D72" s="98"/>
      <c r="E72" s="14"/>
      <c r="F72" s="99"/>
      <c r="G72" s="99"/>
      <c r="H72" s="99"/>
      <c r="I72" s="99"/>
      <c r="J72" s="99"/>
      <c r="K72" s="99"/>
      <c r="L72" s="99"/>
      <c r="M72" s="99"/>
      <c r="N72" s="99"/>
      <c r="O72" s="99"/>
      <c r="P72" s="99"/>
      <c r="Q72" s="99"/>
      <c r="R72" s="99"/>
      <c r="S72" s="99"/>
      <c r="T72" s="3"/>
      <c r="AG72" s="3"/>
    </row>
    <row r="73" spans="1:33" ht="18.75" customHeight="1">
      <c r="B73" s="14"/>
      <c r="C73" s="98"/>
      <c r="D73" s="98"/>
      <c r="E73" s="14"/>
      <c r="F73" s="99"/>
      <c r="G73" s="99"/>
      <c r="H73" s="99"/>
      <c r="I73" s="99"/>
      <c r="J73" s="99"/>
      <c r="K73" s="99"/>
      <c r="L73" s="99"/>
      <c r="M73" s="99"/>
      <c r="N73" s="99"/>
      <c r="O73" s="99"/>
      <c r="P73" s="99"/>
      <c r="Q73" s="99"/>
      <c r="R73" s="99"/>
      <c r="S73" s="99"/>
      <c r="T73" s="3"/>
      <c r="AG73" s="3"/>
    </row>
    <row r="74" spans="1:33" ht="18.75" customHeight="1">
      <c r="B74" s="14"/>
      <c r="C74" s="98"/>
      <c r="D74" s="98"/>
      <c r="E74" s="14"/>
      <c r="F74" s="99"/>
      <c r="G74" s="99"/>
      <c r="H74" s="99"/>
      <c r="I74" s="99"/>
      <c r="J74" s="99"/>
      <c r="K74" s="99"/>
      <c r="L74" s="99"/>
      <c r="M74" s="99"/>
      <c r="N74" s="99"/>
      <c r="O74" s="99"/>
      <c r="P74" s="99"/>
      <c r="Q74" s="99"/>
      <c r="R74" s="99"/>
      <c r="S74" s="99"/>
      <c r="T74" s="3"/>
      <c r="AG74" s="3"/>
    </row>
    <row r="75" spans="1:33" ht="18.75" customHeight="1">
      <c r="B75" s="14"/>
      <c r="C75" s="98"/>
      <c r="D75" s="98"/>
      <c r="E75" s="14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99"/>
      <c r="T75" s="3"/>
      <c r="AG75" s="3"/>
    </row>
    <row r="76" spans="1:33" ht="18.75" customHeight="1">
      <c r="B76" s="14"/>
      <c r="C76" s="98"/>
      <c r="D76" s="98"/>
      <c r="E76" s="14"/>
      <c r="F76" s="99"/>
      <c r="G76" s="99"/>
      <c r="H76" s="99"/>
      <c r="I76" s="99"/>
      <c r="J76" s="99"/>
      <c r="K76" s="99"/>
      <c r="L76" s="99"/>
      <c r="M76" s="99"/>
      <c r="N76" s="99"/>
      <c r="O76" s="99"/>
      <c r="P76" s="99"/>
      <c r="Q76" s="99"/>
      <c r="R76" s="99"/>
      <c r="S76" s="99"/>
      <c r="T76" s="3"/>
      <c r="AG76" s="3"/>
    </row>
    <row r="77" spans="1:33" ht="18.75" customHeight="1">
      <c r="B77" s="14"/>
      <c r="C77" s="98"/>
      <c r="D77" s="98"/>
      <c r="E77" s="14"/>
      <c r="F77" s="99"/>
      <c r="G77" s="99"/>
      <c r="H77" s="99"/>
      <c r="I77" s="99"/>
      <c r="J77" s="99"/>
      <c r="K77" s="99"/>
      <c r="L77" s="99"/>
      <c r="M77" s="99"/>
      <c r="N77" s="99"/>
      <c r="O77" s="99"/>
      <c r="P77" s="99"/>
      <c r="Q77" s="99"/>
      <c r="R77" s="99"/>
      <c r="S77" s="99"/>
      <c r="T77" s="3"/>
      <c r="AG77" s="3"/>
    </row>
    <row r="78" spans="1:33" ht="18.75" customHeight="1">
      <c r="B78" s="14"/>
      <c r="C78" s="98"/>
      <c r="D78" s="98"/>
      <c r="E78" s="14"/>
      <c r="F78" s="99"/>
      <c r="G78" s="99"/>
      <c r="H78" s="99"/>
      <c r="I78" s="99"/>
      <c r="J78" s="99"/>
      <c r="K78" s="99"/>
      <c r="L78" s="99"/>
      <c r="M78" s="99"/>
      <c r="N78" s="99"/>
      <c r="O78" s="99"/>
      <c r="P78" s="99"/>
      <c r="Q78" s="99"/>
      <c r="R78" s="99"/>
      <c r="S78" s="99"/>
      <c r="T78" s="3"/>
      <c r="AG78" s="3"/>
    </row>
    <row r="79" spans="1:33" ht="18.75" customHeight="1">
      <c r="B79" s="14"/>
      <c r="C79" s="98"/>
      <c r="D79" s="98"/>
      <c r="E79" s="14"/>
      <c r="F79" s="99"/>
      <c r="G79" s="99"/>
      <c r="H79" s="99"/>
      <c r="I79" s="99"/>
      <c r="J79" s="99"/>
      <c r="K79" s="99"/>
      <c r="L79" s="99"/>
      <c r="M79" s="99"/>
      <c r="N79" s="99"/>
      <c r="O79" s="99"/>
      <c r="P79" s="99"/>
      <c r="Q79" s="99"/>
      <c r="R79" s="99"/>
      <c r="S79" s="99"/>
      <c r="T79" s="3"/>
      <c r="AG79" s="3"/>
    </row>
    <row r="80" spans="1:33" ht="18.75" customHeight="1">
      <c r="A80" s="99"/>
      <c r="B80" s="14"/>
      <c r="C80" s="98"/>
      <c r="D80" s="98"/>
      <c r="E80" s="14"/>
      <c r="F80" s="99"/>
      <c r="G80" s="99"/>
      <c r="H80" s="99"/>
      <c r="I80" s="14"/>
      <c r="J80" s="99"/>
      <c r="K80" s="99"/>
      <c r="L80" s="99"/>
      <c r="M80" s="99"/>
      <c r="N80" s="99"/>
      <c r="O80" s="99"/>
      <c r="P80" s="99"/>
      <c r="Q80" s="99"/>
      <c r="R80" s="99"/>
      <c r="S80" s="99"/>
      <c r="T80" s="3"/>
      <c r="AG80" s="99"/>
    </row>
    <row r="81" spans="1:33" ht="18.75" customHeight="1">
      <c r="B81" s="14"/>
      <c r="C81" s="98"/>
      <c r="D81" s="98"/>
      <c r="E81" s="14"/>
      <c r="F81" s="99"/>
      <c r="G81" s="99"/>
      <c r="H81" s="99"/>
      <c r="I81" s="99"/>
      <c r="J81" s="99"/>
      <c r="K81" s="99"/>
      <c r="L81" s="99"/>
      <c r="M81" s="99"/>
      <c r="N81" s="99"/>
      <c r="O81" s="99"/>
      <c r="P81" s="99"/>
      <c r="Q81" s="99"/>
      <c r="R81" s="99"/>
      <c r="S81" s="99"/>
      <c r="T81" s="3"/>
      <c r="AG81" s="3"/>
    </row>
    <row r="82" spans="1:33" ht="18.75" customHeight="1">
      <c r="B82" s="14"/>
      <c r="C82" s="98"/>
      <c r="D82" s="98"/>
      <c r="E82" s="14"/>
      <c r="F82" s="99"/>
      <c r="G82" s="99"/>
      <c r="H82" s="99"/>
      <c r="I82" s="99"/>
      <c r="J82" s="99"/>
      <c r="K82" s="99"/>
      <c r="L82" s="99"/>
      <c r="M82" s="99"/>
      <c r="N82" s="99"/>
      <c r="O82" s="99"/>
      <c r="P82" s="99"/>
      <c r="Q82" s="99"/>
      <c r="R82" s="99"/>
      <c r="S82" s="99"/>
      <c r="T82" s="3"/>
      <c r="AG82" s="3"/>
    </row>
    <row r="83" spans="1:33" ht="18.75" customHeight="1">
      <c r="B83" s="14"/>
      <c r="C83" s="98"/>
      <c r="D83" s="98"/>
      <c r="E83" s="14"/>
      <c r="F83" s="99"/>
      <c r="G83" s="99"/>
      <c r="H83" s="99"/>
      <c r="I83" s="99"/>
      <c r="J83" s="99"/>
      <c r="K83" s="99"/>
      <c r="L83" s="99"/>
      <c r="M83" s="99"/>
      <c r="N83" s="99"/>
      <c r="O83" s="99"/>
      <c r="P83" s="99"/>
      <c r="Q83" s="99"/>
      <c r="R83" s="99"/>
      <c r="S83" s="99"/>
      <c r="T83" s="3"/>
      <c r="AG83" s="3"/>
    </row>
    <row r="84" spans="1:33" ht="18.75" customHeight="1">
      <c r="B84" s="14"/>
      <c r="C84" s="98"/>
      <c r="D84" s="98"/>
      <c r="E84" s="14"/>
      <c r="F84" s="99"/>
      <c r="G84" s="99"/>
      <c r="H84" s="99"/>
      <c r="I84" s="99"/>
      <c r="J84" s="99"/>
      <c r="K84" s="99"/>
      <c r="L84" s="99"/>
      <c r="M84" s="99"/>
      <c r="N84" s="99"/>
      <c r="O84" s="99"/>
      <c r="P84" s="99"/>
      <c r="Q84" s="99"/>
      <c r="R84" s="99"/>
      <c r="S84" s="99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</row>
    <row r="85" spans="1:33" ht="18.75" customHeight="1">
      <c r="B85" s="14"/>
      <c r="C85" s="98"/>
      <c r="D85" s="98"/>
      <c r="E85" s="14"/>
      <c r="F85" s="99"/>
      <c r="G85" s="99"/>
      <c r="H85" s="99"/>
      <c r="I85" s="99"/>
      <c r="J85" s="99"/>
      <c r="K85" s="99"/>
      <c r="L85" s="99"/>
      <c r="M85" s="99"/>
      <c r="N85" s="99"/>
      <c r="O85" s="99"/>
      <c r="P85" s="99"/>
      <c r="Q85" s="99"/>
      <c r="R85" s="99"/>
      <c r="S85" s="99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</row>
    <row r="86" spans="1:33" ht="18.75" customHeight="1">
      <c r="A86" s="3"/>
      <c r="B86" s="14"/>
      <c r="C86" s="98"/>
      <c r="D86" s="98"/>
      <c r="E86" s="14"/>
      <c r="F86" s="99"/>
      <c r="G86" s="99"/>
      <c r="H86" s="99"/>
      <c r="I86" s="99"/>
      <c r="J86" s="99"/>
      <c r="K86" s="99"/>
      <c r="L86" s="99"/>
      <c r="M86" s="99"/>
      <c r="N86" s="99"/>
      <c r="O86" s="99"/>
      <c r="P86" s="99"/>
      <c r="Q86" s="99"/>
      <c r="R86" s="99"/>
      <c r="S86" s="99"/>
      <c r="T86" s="3"/>
      <c r="U86" s="3"/>
      <c r="V86" s="3"/>
      <c r="W86" s="3"/>
      <c r="X86" s="3"/>
      <c r="Y86" s="100"/>
      <c r="Z86" s="3"/>
      <c r="AA86" s="3"/>
      <c r="AB86" s="3"/>
      <c r="AC86" s="3"/>
      <c r="AD86" s="3"/>
      <c r="AE86" s="3"/>
      <c r="AF86" s="5"/>
      <c r="AG86" s="3"/>
    </row>
    <row r="87" spans="1:33" ht="18.75" customHeight="1">
      <c r="A87" s="3"/>
      <c r="B87" s="14"/>
      <c r="C87" s="98"/>
      <c r="D87" s="98"/>
      <c r="E87" s="14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99"/>
      <c r="R87" s="99"/>
      <c r="S87" s="99"/>
      <c r="T87" s="3"/>
      <c r="U87" s="3"/>
      <c r="V87" s="3"/>
      <c r="W87" s="3"/>
      <c r="X87" s="3"/>
      <c r="Y87" s="100"/>
      <c r="Z87" s="3"/>
      <c r="AA87" s="3"/>
      <c r="AB87" s="3"/>
      <c r="AC87" s="3"/>
      <c r="AD87" s="3"/>
      <c r="AE87" s="3"/>
      <c r="AF87" s="14"/>
      <c r="AG87" s="3"/>
    </row>
    <row r="88" spans="1:33" ht="18.75" customHeight="1">
      <c r="A88" s="3"/>
      <c r="B88" s="14"/>
      <c r="C88" s="98"/>
      <c r="D88" s="98"/>
      <c r="E88" s="14"/>
      <c r="F88" s="99"/>
      <c r="G88" s="99"/>
      <c r="H88" s="99"/>
      <c r="I88" s="99"/>
      <c r="J88" s="99"/>
      <c r="K88" s="99"/>
      <c r="L88" s="99"/>
      <c r="M88" s="99"/>
      <c r="N88" s="99"/>
      <c r="O88" s="99"/>
      <c r="P88" s="99"/>
      <c r="Q88" s="99"/>
      <c r="R88" s="99"/>
      <c r="S88" s="99"/>
      <c r="T88" s="3"/>
      <c r="U88" s="3"/>
      <c r="V88" s="3"/>
      <c r="W88" s="3"/>
      <c r="X88" s="3"/>
      <c r="Y88" s="100"/>
      <c r="Z88" s="3"/>
      <c r="AA88" s="3"/>
      <c r="AB88" s="3"/>
      <c r="AC88" s="3"/>
      <c r="AD88" s="3"/>
      <c r="AE88" s="3"/>
      <c r="AF88" s="14"/>
      <c r="AG88" s="3"/>
    </row>
    <row r="89" spans="1:33" ht="18.75" customHeight="1">
      <c r="A89" s="3"/>
      <c r="B89" s="14"/>
      <c r="C89" s="98"/>
      <c r="D89" s="98"/>
      <c r="E89" s="14"/>
      <c r="F89" s="99"/>
      <c r="G89" s="99"/>
      <c r="H89" s="99"/>
      <c r="I89" s="99"/>
      <c r="J89" s="99"/>
      <c r="K89" s="99"/>
      <c r="L89" s="99"/>
      <c r="M89" s="99"/>
      <c r="N89" s="99"/>
      <c r="O89" s="99"/>
      <c r="P89" s="99"/>
      <c r="Q89" s="99"/>
      <c r="R89" s="99"/>
      <c r="S89" s="99"/>
      <c r="T89" s="3"/>
      <c r="U89" s="3"/>
      <c r="V89" s="3"/>
      <c r="W89" s="3"/>
      <c r="X89" s="3"/>
      <c r="Y89" s="100"/>
      <c r="Z89" s="3"/>
      <c r="AA89" s="3"/>
      <c r="AB89" s="3"/>
      <c r="AC89" s="3"/>
      <c r="AD89" s="3"/>
      <c r="AE89" s="3"/>
      <c r="AF89" s="3"/>
      <c r="AG89" s="3"/>
    </row>
    <row r="90" spans="1:33" ht="18.75" customHeight="1">
      <c r="A90" s="3"/>
      <c r="B90" s="14"/>
      <c r="C90" s="98"/>
      <c r="D90" s="98"/>
      <c r="E90" s="14"/>
      <c r="F90" s="99"/>
      <c r="G90" s="99"/>
      <c r="H90" s="99"/>
      <c r="I90" s="99"/>
      <c r="J90" s="99"/>
      <c r="K90" s="99"/>
      <c r="L90" s="99"/>
      <c r="M90" s="99"/>
      <c r="N90" s="99"/>
      <c r="O90" s="99"/>
      <c r="P90" s="99"/>
      <c r="Q90" s="99"/>
      <c r="R90" s="99"/>
      <c r="S90" s="99"/>
      <c r="T90" s="3"/>
      <c r="U90" s="3"/>
      <c r="V90" s="3"/>
      <c r="W90" s="3"/>
      <c r="X90" s="3"/>
      <c r="Y90" s="100"/>
      <c r="Z90" s="3"/>
      <c r="AA90" s="3"/>
      <c r="AB90" s="3"/>
      <c r="AC90" s="3"/>
      <c r="AD90" s="3"/>
      <c r="AE90" s="3"/>
      <c r="AF90" s="3"/>
      <c r="AG90" s="3"/>
    </row>
    <row r="91" spans="1:33" ht="18.75" customHeight="1">
      <c r="A91" s="3"/>
      <c r="B91" s="14"/>
      <c r="C91" s="98"/>
      <c r="D91" s="98"/>
      <c r="E91" s="14"/>
      <c r="F91" s="99"/>
      <c r="G91" s="99"/>
      <c r="H91" s="99"/>
      <c r="I91" s="99"/>
      <c r="J91" s="99"/>
      <c r="K91" s="99"/>
      <c r="L91" s="99"/>
      <c r="M91" s="99"/>
      <c r="N91" s="99"/>
      <c r="O91" s="99"/>
      <c r="P91" s="99"/>
      <c r="Q91" s="99"/>
      <c r="R91" s="99"/>
      <c r="S91" s="99"/>
      <c r="T91" s="3"/>
      <c r="U91" s="3"/>
      <c r="V91" s="3"/>
      <c r="W91" s="3"/>
      <c r="X91" s="3"/>
      <c r="Y91" s="100"/>
      <c r="Z91" s="3"/>
      <c r="AA91" s="3"/>
      <c r="AB91" s="3"/>
      <c r="AC91" s="3"/>
      <c r="AD91" s="3"/>
      <c r="AE91" s="3"/>
      <c r="AF91" s="3"/>
      <c r="AG91" s="3"/>
    </row>
    <row r="92" spans="1:33" ht="18.75" customHeight="1">
      <c r="A92" s="3"/>
      <c r="B92" s="14"/>
      <c r="C92" s="98"/>
      <c r="D92" s="98"/>
      <c r="E92" s="14"/>
      <c r="F92" s="99"/>
      <c r="G92" s="99"/>
      <c r="H92" s="99"/>
      <c r="I92" s="99"/>
      <c r="J92" s="99"/>
      <c r="K92" s="99"/>
      <c r="L92" s="99"/>
      <c r="M92" s="99"/>
      <c r="N92" s="99"/>
      <c r="O92" s="99"/>
      <c r="P92" s="99"/>
      <c r="Q92" s="99"/>
      <c r="R92" s="99"/>
      <c r="S92" s="99"/>
      <c r="T92" s="3"/>
      <c r="U92" s="3"/>
      <c r="V92" s="3"/>
      <c r="W92" s="3"/>
      <c r="X92" s="3"/>
      <c r="Y92" s="100"/>
      <c r="Z92" s="3"/>
      <c r="AA92" s="3"/>
      <c r="AB92" s="3"/>
      <c r="AC92" s="3"/>
      <c r="AD92" s="3"/>
      <c r="AE92" s="3"/>
      <c r="AF92" s="3"/>
      <c r="AG92" s="3"/>
    </row>
    <row r="93" spans="1:33" ht="18.75" customHeight="1">
      <c r="A93" s="3"/>
      <c r="B93" s="14"/>
      <c r="C93" s="98"/>
      <c r="D93" s="98"/>
      <c r="E93" s="14"/>
      <c r="F93" s="99"/>
      <c r="G93" s="99"/>
      <c r="H93" s="99"/>
      <c r="I93" s="99"/>
      <c r="J93" s="99"/>
      <c r="K93" s="99"/>
      <c r="L93" s="99"/>
      <c r="M93" s="99"/>
      <c r="N93" s="99"/>
      <c r="O93" s="99"/>
      <c r="P93" s="99"/>
      <c r="Q93" s="99"/>
      <c r="R93" s="99"/>
      <c r="S93" s="99"/>
      <c r="T93" s="3"/>
      <c r="U93" s="3"/>
      <c r="V93" s="3"/>
      <c r="W93" s="3"/>
      <c r="X93" s="3"/>
      <c r="Y93" s="100"/>
      <c r="Z93" s="3"/>
      <c r="AA93" s="3"/>
      <c r="AB93" s="3"/>
      <c r="AC93" s="3"/>
      <c r="AD93" s="3"/>
      <c r="AE93" s="3"/>
      <c r="AF93" s="3"/>
      <c r="AG93" s="3"/>
    </row>
    <row r="94" spans="1:33" ht="18.75" customHeight="1">
      <c r="A94" s="3"/>
      <c r="B94" s="14"/>
      <c r="C94" s="98"/>
      <c r="D94" s="98"/>
      <c r="E94" s="14"/>
      <c r="F94" s="99"/>
      <c r="G94" s="99"/>
      <c r="H94" s="99"/>
      <c r="I94" s="99"/>
      <c r="J94" s="99"/>
      <c r="K94" s="99"/>
      <c r="L94" s="99"/>
      <c r="M94" s="99"/>
      <c r="N94" s="99"/>
      <c r="O94" s="99"/>
      <c r="P94" s="99"/>
      <c r="Q94" s="99"/>
      <c r="R94" s="99"/>
      <c r="S94" s="99"/>
      <c r="T94" s="3"/>
      <c r="U94" s="3"/>
      <c r="V94" s="3"/>
      <c r="W94" s="3"/>
      <c r="X94" s="3"/>
      <c r="Y94" s="100"/>
      <c r="Z94" s="3"/>
      <c r="AA94" s="3"/>
      <c r="AB94" s="3"/>
      <c r="AC94" s="3"/>
      <c r="AD94" s="3"/>
      <c r="AE94" s="3"/>
      <c r="AF94" s="3"/>
      <c r="AG94" s="3"/>
    </row>
    <row r="95" spans="1:33" ht="18.75" customHeight="1">
      <c r="A95" s="3"/>
      <c r="B95" s="14"/>
      <c r="C95" s="98"/>
      <c r="D95" s="98"/>
      <c r="E95" s="14"/>
      <c r="F95" s="99"/>
      <c r="G95" s="99"/>
      <c r="H95" s="99"/>
      <c r="I95" s="99"/>
      <c r="J95" s="99"/>
      <c r="K95" s="99"/>
      <c r="L95" s="99"/>
      <c r="M95" s="99"/>
      <c r="N95" s="99"/>
      <c r="O95" s="99"/>
      <c r="P95" s="99"/>
      <c r="Q95" s="99"/>
      <c r="R95" s="99"/>
      <c r="S95" s="99"/>
      <c r="T95" s="3"/>
      <c r="U95" s="3"/>
      <c r="V95" s="3"/>
      <c r="W95" s="3"/>
      <c r="X95" s="3"/>
      <c r="Y95" s="100"/>
      <c r="Z95" s="3"/>
      <c r="AA95" s="3"/>
      <c r="AB95" s="3"/>
      <c r="AC95" s="3"/>
      <c r="AD95" s="3"/>
      <c r="AE95" s="3"/>
      <c r="AF95" s="3"/>
      <c r="AG95" s="3"/>
    </row>
    <row r="96" spans="1:33" ht="18.75" customHeight="1">
      <c r="A96" s="3"/>
      <c r="B96" s="14"/>
      <c r="C96" s="98"/>
      <c r="D96" s="98"/>
      <c r="E96" s="14"/>
      <c r="F96" s="99"/>
      <c r="G96" s="99"/>
      <c r="H96" s="99"/>
      <c r="I96" s="99"/>
      <c r="J96" s="99"/>
      <c r="K96" s="99"/>
      <c r="L96" s="99"/>
      <c r="M96" s="99"/>
      <c r="N96" s="99"/>
      <c r="O96" s="99"/>
      <c r="P96" s="99"/>
      <c r="Q96" s="99"/>
      <c r="R96" s="99"/>
      <c r="S96" s="99"/>
      <c r="T96" s="3"/>
      <c r="U96" s="3"/>
      <c r="V96" s="3"/>
      <c r="W96" s="3"/>
      <c r="X96" s="3"/>
      <c r="Y96" s="101"/>
      <c r="Z96" s="3"/>
      <c r="AA96" s="3"/>
      <c r="AB96" s="3"/>
      <c r="AC96" s="3"/>
      <c r="AD96" s="3"/>
      <c r="AE96" s="3"/>
      <c r="AF96" s="3"/>
      <c r="AG96" s="3"/>
    </row>
    <row r="97" spans="1:33" ht="18.75" customHeight="1">
      <c r="A97" s="3"/>
      <c r="B97" s="14"/>
      <c r="C97" s="98"/>
      <c r="D97" s="98"/>
      <c r="E97" s="14"/>
      <c r="F97" s="99"/>
      <c r="G97" s="99"/>
      <c r="H97" s="99"/>
      <c r="I97" s="99"/>
      <c r="J97" s="99"/>
      <c r="K97" s="99"/>
      <c r="L97" s="99"/>
      <c r="M97" s="99"/>
      <c r="N97" s="99"/>
      <c r="O97" s="99"/>
      <c r="P97" s="99"/>
      <c r="Q97" s="99"/>
      <c r="R97" s="99"/>
      <c r="S97" s="99"/>
      <c r="T97" s="3"/>
      <c r="U97" s="3"/>
      <c r="V97" s="3"/>
      <c r="W97" s="3"/>
      <c r="X97" s="3"/>
      <c r="Y97" s="100"/>
      <c r="Z97" s="3"/>
      <c r="AA97" s="3"/>
      <c r="AB97" s="3"/>
      <c r="AC97" s="3"/>
      <c r="AD97" s="3"/>
      <c r="AE97" s="3"/>
      <c r="AF97" s="3"/>
      <c r="AG97" s="3"/>
    </row>
    <row r="98" spans="1:33" ht="18.75" customHeight="1">
      <c r="A98" s="3"/>
      <c r="B98" s="14"/>
      <c r="C98" s="98"/>
      <c r="D98" s="98"/>
      <c r="E98" s="14"/>
      <c r="F98" s="99"/>
      <c r="G98" s="99"/>
      <c r="H98" s="99"/>
      <c r="I98" s="99"/>
      <c r="J98" s="99"/>
      <c r="K98" s="99"/>
      <c r="L98" s="99"/>
      <c r="M98" s="99"/>
      <c r="N98" s="99"/>
      <c r="O98" s="99"/>
      <c r="P98" s="99"/>
      <c r="Q98" s="99"/>
      <c r="R98" s="99"/>
      <c r="S98" s="99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</row>
    <row r="99" spans="1:33" ht="18.75" customHeight="1">
      <c r="A99" s="3"/>
      <c r="B99" s="14"/>
      <c r="C99" s="98"/>
      <c r="D99" s="98"/>
      <c r="E99" s="14"/>
      <c r="F99" s="99"/>
      <c r="G99" s="99"/>
      <c r="H99" s="99"/>
      <c r="I99" s="99"/>
      <c r="J99" s="99"/>
      <c r="K99" s="99"/>
      <c r="L99" s="99"/>
      <c r="M99" s="99"/>
      <c r="N99" s="99"/>
      <c r="O99" s="99"/>
      <c r="P99" s="99"/>
      <c r="Q99" s="99"/>
      <c r="R99" s="99"/>
      <c r="S99" s="99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</row>
    <row r="100" spans="1:33" ht="18.75" customHeight="1">
      <c r="A100" s="3"/>
      <c r="B100" s="14"/>
      <c r="C100" s="98"/>
      <c r="D100" s="98"/>
      <c r="E100" s="14"/>
      <c r="F100" s="99"/>
      <c r="G100" s="99"/>
      <c r="H100" s="99"/>
      <c r="I100" s="99"/>
      <c r="J100" s="99"/>
      <c r="K100" s="99"/>
      <c r="L100" s="99"/>
      <c r="M100" s="99"/>
      <c r="N100" s="99"/>
      <c r="O100" s="99"/>
      <c r="P100" s="99"/>
      <c r="Q100" s="99"/>
      <c r="R100" s="99"/>
      <c r="S100" s="99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</row>
    <row r="101" spans="1:33" ht="18.75" customHeight="1">
      <c r="A101" s="3"/>
      <c r="B101" s="14"/>
      <c r="C101" s="98"/>
      <c r="D101" s="98"/>
      <c r="E101" s="14"/>
      <c r="F101" s="99"/>
      <c r="G101" s="99"/>
      <c r="H101" s="99"/>
      <c r="I101" s="99"/>
      <c r="J101" s="99"/>
      <c r="K101" s="99"/>
      <c r="L101" s="99"/>
      <c r="M101" s="99"/>
      <c r="N101" s="99"/>
      <c r="O101" s="99"/>
      <c r="P101" s="99"/>
      <c r="Q101" s="99"/>
      <c r="R101" s="99"/>
      <c r="S101" s="99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</row>
    <row r="102" spans="1:33" ht="18.75" customHeight="1">
      <c r="A102" s="3"/>
      <c r="B102" s="14"/>
      <c r="C102" s="98"/>
      <c r="D102" s="98"/>
      <c r="E102" s="14"/>
      <c r="F102" s="99"/>
      <c r="G102" s="99"/>
      <c r="H102" s="99"/>
      <c r="I102" s="99"/>
      <c r="J102" s="99"/>
      <c r="K102" s="99"/>
      <c r="L102" s="99"/>
      <c r="M102" s="99"/>
      <c r="N102" s="99"/>
      <c r="O102" s="99"/>
      <c r="P102" s="99"/>
      <c r="Q102" s="99"/>
      <c r="R102" s="99"/>
      <c r="S102" s="99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</row>
    <row r="103" spans="1:33" ht="18.75" customHeight="1">
      <c r="A103" s="3"/>
      <c r="B103" s="14"/>
      <c r="C103" s="98"/>
      <c r="D103" s="98"/>
      <c r="E103" s="14"/>
      <c r="F103" s="99"/>
      <c r="G103" s="99"/>
      <c r="H103" s="99"/>
      <c r="I103" s="99"/>
      <c r="J103" s="99"/>
      <c r="K103" s="99"/>
      <c r="L103" s="99"/>
      <c r="M103" s="99"/>
      <c r="N103" s="99"/>
      <c r="O103" s="99"/>
      <c r="P103" s="99"/>
      <c r="Q103" s="99"/>
      <c r="R103" s="99"/>
      <c r="S103" s="99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</row>
    <row r="104" spans="1:33" ht="18.75" customHeight="1">
      <c r="A104" s="3"/>
      <c r="B104" s="14"/>
      <c r="C104" s="98"/>
      <c r="D104" s="98"/>
      <c r="E104" s="14"/>
      <c r="F104" s="99"/>
      <c r="G104" s="99"/>
      <c r="H104" s="99"/>
      <c r="I104" s="99"/>
      <c r="J104" s="99"/>
      <c r="K104" s="99"/>
      <c r="L104" s="99"/>
      <c r="M104" s="99"/>
      <c r="N104" s="99"/>
      <c r="O104" s="99"/>
      <c r="P104" s="99"/>
      <c r="Q104" s="99"/>
      <c r="R104" s="99"/>
      <c r="S104" s="99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</row>
    <row r="105" spans="1:33" ht="18.75" customHeight="1">
      <c r="A105" s="3"/>
      <c r="B105" s="14"/>
      <c r="C105" s="98"/>
      <c r="D105" s="98"/>
      <c r="E105" s="14"/>
      <c r="F105" s="99"/>
      <c r="G105" s="99"/>
      <c r="H105" s="99"/>
      <c r="I105" s="99"/>
      <c r="J105" s="99"/>
      <c r="K105" s="99"/>
      <c r="L105" s="99"/>
      <c r="M105" s="99"/>
      <c r="N105" s="99"/>
      <c r="O105" s="99"/>
      <c r="P105" s="99"/>
      <c r="Q105" s="99"/>
      <c r="R105" s="99"/>
      <c r="S105" s="99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</row>
    <row r="106" spans="1:33" ht="18.75" customHeight="1">
      <c r="A106" s="3"/>
      <c r="B106" s="14"/>
      <c r="C106" s="98"/>
      <c r="D106" s="98"/>
      <c r="E106" s="14"/>
      <c r="F106" s="99"/>
      <c r="G106" s="99"/>
      <c r="H106" s="99"/>
      <c r="I106" s="99"/>
      <c r="J106" s="99"/>
      <c r="K106" s="99"/>
      <c r="L106" s="99"/>
      <c r="M106" s="99"/>
      <c r="N106" s="99"/>
      <c r="O106" s="99"/>
      <c r="P106" s="99"/>
      <c r="Q106" s="99"/>
      <c r="R106" s="99"/>
      <c r="S106" s="99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</row>
    <row r="107" spans="1:33" ht="18.75" customHeight="1">
      <c r="A107" s="3"/>
      <c r="B107" s="14"/>
      <c r="C107" s="98"/>
      <c r="D107" s="98"/>
      <c r="E107" s="14"/>
      <c r="F107" s="99"/>
      <c r="G107" s="99"/>
      <c r="H107" s="99"/>
      <c r="I107" s="99"/>
      <c r="J107" s="99"/>
      <c r="K107" s="99"/>
      <c r="L107" s="99"/>
      <c r="M107" s="99"/>
      <c r="N107" s="99"/>
      <c r="O107" s="99"/>
      <c r="P107" s="99"/>
      <c r="Q107" s="99"/>
      <c r="R107" s="99"/>
      <c r="S107" s="99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</row>
    <row r="108" spans="1:33" ht="18.75" customHeight="1">
      <c r="A108" s="3"/>
      <c r="B108" s="14"/>
      <c r="C108" s="98"/>
      <c r="D108" s="98"/>
      <c r="E108" s="14"/>
      <c r="F108" s="99"/>
      <c r="G108" s="99"/>
      <c r="H108" s="99"/>
      <c r="I108" s="99"/>
      <c r="J108" s="99"/>
      <c r="K108" s="99"/>
      <c r="L108" s="99"/>
      <c r="M108" s="99"/>
      <c r="N108" s="99"/>
      <c r="O108" s="99"/>
      <c r="P108" s="99"/>
      <c r="Q108" s="99"/>
      <c r="R108" s="99"/>
      <c r="S108" s="99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</row>
    <row r="109" spans="1:33" ht="18.75" customHeight="1">
      <c r="A109" s="3"/>
      <c r="B109" s="14"/>
      <c r="C109" s="98"/>
      <c r="D109" s="98"/>
      <c r="E109" s="14"/>
      <c r="F109" s="99"/>
      <c r="G109" s="99"/>
      <c r="H109" s="99"/>
      <c r="I109" s="99"/>
      <c r="J109" s="99"/>
      <c r="K109" s="99"/>
      <c r="L109" s="99"/>
      <c r="M109" s="99"/>
      <c r="N109" s="99"/>
      <c r="O109" s="99"/>
      <c r="P109" s="99"/>
      <c r="Q109" s="99"/>
      <c r="R109" s="99"/>
      <c r="S109" s="99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</row>
    <row r="110" spans="1:33" ht="18.75" customHeight="1">
      <c r="A110" s="3"/>
      <c r="B110" s="14"/>
      <c r="C110" s="98"/>
      <c r="D110" s="98"/>
      <c r="E110" s="14"/>
      <c r="F110" s="99"/>
      <c r="G110" s="99"/>
      <c r="H110" s="99"/>
      <c r="I110" s="99"/>
      <c r="J110" s="99"/>
      <c r="K110" s="99"/>
      <c r="L110" s="99"/>
      <c r="M110" s="99"/>
      <c r="N110" s="99"/>
      <c r="O110" s="99"/>
      <c r="P110" s="99"/>
      <c r="Q110" s="99"/>
      <c r="R110" s="99"/>
      <c r="S110" s="99"/>
      <c r="T110" s="3"/>
      <c r="U110" s="3"/>
      <c r="V110" s="3"/>
      <c r="W110" s="3"/>
      <c r="X110" s="3"/>
      <c r="Y110" s="100"/>
      <c r="Z110" s="3"/>
      <c r="AA110" s="3"/>
      <c r="AB110" s="3"/>
      <c r="AC110" s="3"/>
      <c r="AD110" s="3"/>
      <c r="AE110" s="3"/>
      <c r="AF110" s="3"/>
      <c r="AG110" s="3"/>
    </row>
    <row r="111" spans="1:33" ht="18.75" customHeight="1">
      <c r="A111" s="3"/>
      <c r="B111" s="14"/>
      <c r="C111" s="98"/>
      <c r="D111" s="98"/>
      <c r="E111" s="14"/>
      <c r="F111" s="99"/>
      <c r="G111" s="99"/>
      <c r="H111" s="99"/>
      <c r="I111" s="99"/>
      <c r="J111" s="99"/>
      <c r="K111" s="99"/>
      <c r="L111" s="99"/>
      <c r="M111" s="99"/>
      <c r="N111" s="99"/>
      <c r="O111" s="99"/>
      <c r="P111" s="99"/>
      <c r="Q111" s="99"/>
      <c r="R111" s="99"/>
      <c r="S111" s="99"/>
      <c r="T111" s="3"/>
      <c r="U111" s="3"/>
      <c r="V111" s="3"/>
      <c r="W111" s="3"/>
      <c r="X111" s="3"/>
      <c r="Y111" s="100"/>
      <c r="Z111" s="3"/>
      <c r="AA111" s="3"/>
      <c r="AB111" s="3"/>
      <c r="AC111" s="451"/>
      <c r="AD111" s="102"/>
      <c r="AE111" s="56"/>
      <c r="AF111" s="56"/>
      <c r="AG111" s="3"/>
    </row>
    <row r="112" spans="1:33" ht="18.75" customHeight="1">
      <c r="A112" s="3"/>
      <c r="B112" s="14"/>
      <c r="C112" s="98"/>
      <c r="D112" s="98"/>
      <c r="E112" s="14"/>
      <c r="F112" s="99"/>
      <c r="G112" s="99"/>
      <c r="H112" s="99"/>
      <c r="I112" s="99"/>
      <c r="J112" s="99"/>
      <c r="K112" s="99"/>
      <c r="L112" s="99"/>
      <c r="M112" s="99"/>
      <c r="N112" s="99"/>
      <c r="O112" s="99"/>
      <c r="P112" s="99"/>
      <c r="Q112" s="99"/>
      <c r="R112" s="99"/>
      <c r="S112" s="99"/>
      <c r="T112" s="3"/>
      <c r="U112" s="101"/>
      <c r="V112" s="103"/>
      <c r="W112" s="3"/>
      <c r="X112" s="3"/>
      <c r="Y112" s="104"/>
      <c r="Z112" s="3"/>
      <c r="AA112" s="3"/>
      <c r="AB112" s="3"/>
      <c r="AC112" s="451"/>
      <c r="AD112" s="56"/>
      <c r="AE112" s="56"/>
      <c r="AF112" s="56"/>
      <c r="AG112" s="3"/>
    </row>
    <row r="113" spans="1:33" ht="18.75" customHeight="1">
      <c r="A113" s="3"/>
      <c r="B113" s="14"/>
      <c r="C113" s="98"/>
      <c r="D113" s="98"/>
      <c r="E113" s="14"/>
      <c r="F113" s="99"/>
      <c r="G113" s="99"/>
      <c r="H113" s="99"/>
      <c r="I113" s="99"/>
      <c r="J113" s="99"/>
      <c r="K113" s="99"/>
      <c r="L113" s="99"/>
      <c r="M113" s="99"/>
      <c r="N113" s="99"/>
      <c r="O113" s="99"/>
      <c r="P113" s="99"/>
      <c r="Q113" s="99"/>
      <c r="R113" s="99"/>
      <c r="S113" s="99"/>
      <c r="T113" s="3"/>
      <c r="U113" s="3"/>
      <c r="V113" s="3"/>
      <c r="W113" s="3"/>
      <c r="X113" s="3"/>
      <c r="Y113" s="3"/>
      <c r="Z113" s="3"/>
      <c r="AA113" s="3"/>
      <c r="AB113" s="3"/>
      <c r="AC113" s="451"/>
      <c r="AD113" s="3"/>
      <c r="AE113" s="3"/>
      <c r="AF113" s="3"/>
      <c r="AG113" s="3"/>
    </row>
    <row r="114" spans="1:33" ht="18.75" customHeight="1">
      <c r="B114" s="14"/>
      <c r="C114" s="98"/>
      <c r="D114" s="98"/>
      <c r="E114" s="14"/>
      <c r="F114" s="99"/>
      <c r="G114" s="99"/>
      <c r="H114" s="99"/>
      <c r="I114" s="99"/>
      <c r="J114" s="99"/>
      <c r="K114" s="99"/>
      <c r="L114" s="99"/>
      <c r="M114" s="99"/>
      <c r="N114" s="99"/>
      <c r="O114" s="99"/>
      <c r="P114" s="99"/>
      <c r="Q114" s="99"/>
      <c r="R114" s="99"/>
      <c r="S114" s="99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</row>
    <row r="115" spans="1:33" ht="18.75" customHeight="1">
      <c r="B115" s="14"/>
      <c r="C115" s="98"/>
      <c r="D115" s="98"/>
      <c r="E115" s="14"/>
      <c r="F115" s="99"/>
      <c r="G115" s="99"/>
      <c r="H115" s="99"/>
      <c r="I115" s="99"/>
      <c r="J115" s="99"/>
      <c r="K115" s="99"/>
      <c r="L115" s="99"/>
      <c r="M115" s="99"/>
      <c r="N115" s="99"/>
      <c r="O115" s="99"/>
      <c r="P115" s="99"/>
      <c r="Q115" s="99"/>
      <c r="R115" s="99"/>
      <c r="S115" s="99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</row>
    <row r="116" spans="1:33" ht="18.75" customHeight="1">
      <c r="B116" s="14"/>
      <c r="C116" s="98"/>
      <c r="D116" s="98"/>
      <c r="E116" s="14"/>
      <c r="F116" s="99"/>
      <c r="G116" s="99"/>
      <c r="H116" s="99"/>
      <c r="I116" s="99"/>
      <c r="J116" s="99"/>
      <c r="K116" s="99"/>
      <c r="L116" s="99"/>
      <c r="M116" s="99"/>
      <c r="N116" s="99"/>
      <c r="O116" s="99"/>
      <c r="P116" s="99"/>
      <c r="Q116" s="99"/>
      <c r="R116" s="99"/>
      <c r="S116" s="99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</row>
    <row r="117" spans="1:33" ht="18.75" customHeight="1">
      <c r="B117" s="14"/>
      <c r="C117" s="98"/>
      <c r="D117" s="98"/>
      <c r="E117" s="14"/>
      <c r="F117" s="99"/>
      <c r="G117" s="99"/>
      <c r="H117" s="99"/>
      <c r="I117" s="99"/>
      <c r="J117" s="99"/>
      <c r="K117" s="99"/>
      <c r="L117" s="99"/>
      <c r="M117" s="99"/>
      <c r="N117" s="99"/>
      <c r="O117" s="99"/>
      <c r="P117" s="99"/>
      <c r="Q117" s="99"/>
      <c r="R117" s="99"/>
      <c r="S117" s="99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</row>
    <row r="118" spans="1:33" ht="18.75" customHeight="1">
      <c r="B118" s="14"/>
      <c r="C118" s="98"/>
      <c r="D118" s="98"/>
      <c r="E118" s="14"/>
      <c r="F118" s="99"/>
      <c r="G118" s="99"/>
      <c r="H118" s="99"/>
      <c r="I118" s="99"/>
      <c r="J118" s="99"/>
      <c r="K118" s="99"/>
      <c r="L118" s="99"/>
      <c r="M118" s="99"/>
      <c r="N118" s="99"/>
      <c r="O118" s="99"/>
      <c r="P118" s="99"/>
      <c r="Q118" s="99"/>
      <c r="R118" s="99"/>
      <c r="S118" s="99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</row>
    <row r="119" spans="1:33" ht="18.75" customHeight="1">
      <c r="B119" s="14"/>
      <c r="C119" s="98"/>
      <c r="D119" s="98"/>
      <c r="E119" s="14"/>
      <c r="F119" s="99"/>
      <c r="G119" s="99"/>
      <c r="H119" s="99"/>
      <c r="I119" s="99"/>
      <c r="J119" s="99"/>
      <c r="K119" s="99"/>
      <c r="L119" s="99"/>
      <c r="M119" s="99"/>
      <c r="N119" s="99"/>
      <c r="O119" s="99"/>
      <c r="P119" s="99"/>
      <c r="Q119" s="99"/>
      <c r="R119" s="99"/>
      <c r="S119" s="99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</row>
    <row r="120" spans="1:33" ht="18.75" customHeight="1">
      <c r="B120" s="14"/>
      <c r="C120" s="98"/>
      <c r="D120" s="98"/>
      <c r="E120" s="14"/>
      <c r="F120" s="99"/>
      <c r="G120" s="99"/>
      <c r="H120" s="99"/>
      <c r="I120" s="99"/>
      <c r="J120" s="99"/>
      <c r="K120" s="99"/>
      <c r="L120" s="99"/>
      <c r="M120" s="99"/>
      <c r="N120" s="99"/>
      <c r="O120" s="99"/>
      <c r="P120" s="99"/>
      <c r="Q120" s="99"/>
      <c r="R120" s="99"/>
      <c r="S120" s="99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</row>
    <row r="121" spans="1:33" ht="18.75" customHeight="1">
      <c r="B121" s="14"/>
      <c r="C121" s="98"/>
      <c r="D121" s="98"/>
      <c r="E121" s="14"/>
      <c r="F121" s="99"/>
      <c r="G121" s="99"/>
      <c r="H121" s="99"/>
      <c r="I121" s="99"/>
      <c r="J121" s="99"/>
      <c r="K121" s="99"/>
      <c r="L121" s="99"/>
      <c r="M121" s="99"/>
      <c r="N121" s="99"/>
      <c r="O121" s="99"/>
      <c r="P121" s="99"/>
      <c r="Q121" s="99"/>
      <c r="R121" s="99"/>
      <c r="S121" s="99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</row>
    <row r="122" spans="1:33" ht="18.75" customHeight="1">
      <c r="B122" s="14"/>
      <c r="C122" s="98"/>
      <c r="D122" s="98"/>
      <c r="E122" s="14"/>
      <c r="F122" s="99"/>
      <c r="G122" s="99"/>
      <c r="H122" s="99"/>
      <c r="I122" s="99"/>
      <c r="J122" s="99"/>
      <c r="K122" s="99"/>
      <c r="L122" s="99"/>
      <c r="M122" s="99"/>
      <c r="N122" s="99"/>
      <c r="O122" s="99"/>
      <c r="P122" s="99"/>
      <c r="Q122" s="99"/>
      <c r="R122" s="99"/>
      <c r="S122" s="99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</row>
    <row r="123" spans="1:33" ht="18.75" customHeight="1">
      <c r="B123" s="14"/>
      <c r="C123" s="98"/>
      <c r="D123" s="98"/>
      <c r="E123" s="14"/>
      <c r="F123" s="99"/>
      <c r="G123" s="99"/>
      <c r="H123" s="99"/>
      <c r="I123" s="99"/>
      <c r="J123" s="99"/>
      <c r="K123" s="99"/>
      <c r="L123" s="99"/>
      <c r="M123" s="99"/>
      <c r="N123" s="99"/>
      <c r="O123" s="99"/>
      <c r="P123" s="99"/>
      <c r="Q123" s="99"/>
      <c r="R123" s="99"/>
      <c r="S123" s="99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</row>
    <row r="124" spans="1:33" ht="18.75" customHeight="1">
      <c r="B124" s="14"/>
      <c r="C124" s="98"/>
      <c r="D124" s="98"/>
      <c r="E124" s="14"/>
      <c r="F124" s="99"/>
      <c r="G124" s="99"/>
      <c r="H124" s="99"/>
      <c r="I124" s="99"/>
      <c r="J124" s="99"/>
      <c r="K124" s="99"/>
      <c r="L124" s="99"/>
      <c r="M124" s="99"/>
      <c r="N124" s="99"/>
      <c r="O124" s="99"/>
      <c r="P124" s="99"/>
      <c r="Q124" s="99"/>
      <c r="R124" s="99"/>
      <c r="S124" s="99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</row>
    <row r="125" spans="1:33" ht="18.75" customHeight="1">
      <c r="B125" s="14"/>
      <c r="C125" s="98"/>
      <c r="D125" s="98"/>
      <c r="E125" s="14"/>
      <c r="F125" s="99"/>
      <c r="G125" s="99"/>
      <c r="H125" s="99"/>
      <c r="I125" s="99"/>
      <c r="J125" s="99"/>
      <c r="K125" s="99"/>
      <c r="L125" s="99"/>
      <c r="M125" s="99"/>
      <c r="N125" s="99"/>
      <c r="O125" s="99"/>
      <c r="P125" s="99"/>
      <c r="Q125" s="99"/>
      <c r="R125" s="99"/>
      <c r="S125" s="99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</row>
    <row r="126" spans="1:33" ht="18.75" customHeight="1">
      <c r="B126" s="14"/>
      <c r="C126" s="98"/>
      <c r="D126" s="98"/>
      <c r="E126" s="14"/>
      <c r="F126" s="99"/>
      <c r="G126" s="99"/>
      <c r="H126" s="99"/>
      <c r="I126" s="99"/>
      <c r="J126" s="99"/>
      <c r="K126" s="99"/>
      <c r="L126" s="99"/>
      <c r="M126" s="99"/>
      <c r="N126" s="99"/>
      <c r="O126" s="99"/>
      <c r="P126" s="99"/>
      <c r="Q126" s="99"/>
      <c r="R126" s="99"/>
      <c r="S126" s="99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</row>
    <row r="127" spans="1:33" ht="18.75" customHeight="1">
      <c r="B127" s="14"/>
      <c r="C127" s="98"/>
      <c r="D127" s="98"/>
      <c r="E127" s="14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</row>
    <row r="128" spans="1:33" ht="18.75" customHeight="1">
      <c r="B128" s="14"/>
      <c r="C128" s="98"/>
      <c r="D128" s="98"/>
      <c r="E128" s="14"/>
      <c r="F128" s="99"/>
      <c r="G128" s="99"/>
      <c r="H128" s="99"/>
      <c r="I128" s="99"/>
      <c r="J128" s="99"/>
      <c r="K128" s="99"/>
      <c r="L128" s="99"/>
      <c r="M128" s="99"/>
      <c r="N128" s="99"/>
      <c r="O128" s="99"/>
      <c r="P128" s="99"/>
      <c r="Q128" s="99"/>
      <c r="R128" s="99"/>
      <c r="S128" s="99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</row>
    <row r="129" spans="2:33" ht="18.75" customHeight="1">
      <c r="B129" s="14"/>
      <c r="C129" s="98"/>
      <c r="D129" s="98"/>
      <c r="E129" s="14"/>
      <c r="F129" s="99"/>
      <c r="G129" s="99"/>
      <c r="H129" s="99"/>
      <c r="I129" s="99"/>
      <c r="J129" s="99"/>
      <c r="K129" s="99"/>
      <c r="L129" s="99"/>
      <c r="M129" s="99"/>
      <c r="N129" s="99"/>
      <c r="O129" s="99"/>
      <c r="P129" s="99"/>
      <c r="Q129" s="99"/>
      <c r="R129" s="99"/>
      <c r="S129" s="99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</row>
    <row r="130" spans="2:33" ht="18.75" customHeight="1">
      <c r="B130" s="14"/>
      <c r="C130" s="98"/>
      <c r="D130" s="98"/>
      <c r="E130" s="14"/>
      <c r="F130" s="99"/>
      <c r="G130" s="99"/>
      <c r="H130" s="99"/>
      <c r="I130" s="99"/>
      <c r="J130" s="99"/>
      <c r="K130" s="99"/>
      <c r="L130" s="99"/>
      <c r="M130" s="99"/>
      <c r="N130" s="99"/>
      <c r="O130" s="99"/>
      <c r="P130" s="99"/>
      <c r="Q130" s="99"/>
      <c r="R130" s="99"/>
      <c r="S130" s="99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</row>
    <row r="131" spans="2:33" ht="18.75" customHeight="1">
      <c r="B131" s="14"/>
      <c r="C131" s="98"/>
      <c r="D131" s="98"/>
      <c r="E131" s="14"/>
      <c r="F131" s="99"/>
      <c r="G131" s="99"/>
      <c r="H131" s="99"/>
      <c r="I131" s="99"/>
      <c r="J131" s="99"/>
      <c r="K131" s="99"/>
      <c r="L131" s="99"/>
      <c r="M131" s="99"/>
      <c r="N131" s="99"/>
      <c r="O131" s="99"/>
      <c r="P131" s="99"/>
      <c r="Q131" s="99"/>
      <c r="R131" s="99"/>
      <c r="S131" s="99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</row>
    <row r="132" spans="2:33" ht="18.75" customHeight="1">
      <c r="B132" s="14"/>
      <c r="C132" s="98"/>
      <c r="D132" s="98"/>
      <c r="E132" s="14"/>
      <c r="F132" s="99"/>
      <c r="G132" s="99"/>
      <c r="H132" s="99"/>
      <c r="I132" s="99"/>
      <c r="J132" s="99"/>
      <c r="K132" s="99"/>
      <c r="L132" s="99"/>
      <c r="M132" s="99"/>
      <c r="N132" s="99"/>
      <c r="O132" s="99"/>
      <c r="P132" s="99"/>
      <c r="Q132" s="99"/>
      <c r="R132" s="99"/>
      <c r="S132" s="99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</row>
    <row r="133" spans="2:33" ht="18.75" customHeight="1">
      <c r="B133" s="14"/>
      <c r="C133" s="98"/>
      <c r="D133" s="98"/>
      <c r="E133" s="14"/>
      <c r="F133" s="99"/>
      <c r="G133" s="99"/>
      <c r="H133" s="99"/>
      <c r="I133" s="99"/>
      <c r="J133" s="99"/>
      <c r="K133" s="99"/>
      <c r="L133" s="99"/>
      <c r="M133" s="99"/>
      <c r="N133" s="99"/>
      <c r="O133" s="99"/>
      <c r="P133" s="99"/>
      <c r="Q133" s="99"/>
      <c r="R133" s="99"/>
      <c r="S133" s="99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</row>
    <row r="134" spans="2:33" ht="18.75" customHeight="1">
      <c r="B134" s="14"/>
      <c r="C134" s="98"/>
      <c r="D134" s="98"/>
      <c r="E134" s="14"/>
      <c r="F134" s="99"/>
      <c r="G134" s="99"/>
      <c r="H134" s="99"/>
      <c r="I134" s="99"/>
      <c r="J134" s="99"/>
      <c r="K134" s="99"/>
      <c r="L134" s="99"/>
      <c r="M134" s="99"/>
      <c r="N134" s="99"/>
      <c r="O134" s="99"/>
      <c r="P134" s="99"/>
      <c r="Q134" s="99"/>
      <c r="R134" s="99"/>
      <c r="S134" s="99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</row>
    <row r="135" spans="2:33" ht="18.75" customHeight="1">
      <c r="B135" s="14"/>
      <c r="C135" s="98"/>
      <c r="D135" s="98"/>
      <c r="E135" s="14"/>
      <c r="F135" s="99"/>
      <c r="G135" s="99"/>
      <c r="H135" s="99"/>
      <c r="I135" s="99"/>
      <c r="J135" s="99"/>
      <c r="K135" s="99"/>
      <c r="L135" s="99"/>
      <c r="M135" s="99"/>
      <c r="N135" s="99"/>
      <c r="O135" s="99"/>
      <c r="P135" s="99"/>
      <c r="Q135" s="99"/>
      <c r="R135" s="99"/>
      <c r="S135" s="99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</row>
    <row r="136" spans="2:33" ht="18.75" customHeight="1">
      <c r="B136" s="14"/>
      <c r="C136" s="98"/>
      <c r="D136" s="98"/>
      <c r="E136" s="14"/>
      <c r="F136" s="99"/>
      <c r="G136" s="99"/>
      <c r="H136" s="99"/>
      <c r="I136" s="99"/>
      <c r="J136" s="99"/>
      <c r="K136" s="99"/>
      <c r="L136" s="99"/>
      <c r="M136" s="99"/>
      <c r="N136" s="99"/>
      <c r="O136" s="99"/>
      <c r="P136" s="99"/>
      <c r="Q136" s="99"/>
      <c r="R136" s="99"/>
      <c r="S136" s="99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</row>
    <row r="137" spans="2:33" ht="18.75" customHeight="1">
      <c r="B137" s="14"/>
      <c r="C137" s="98"/>
      <c r="D137" s="98"/>
      <c r="E137" s="14"/>
      <c r="F137" s="99"/>
      <c r="G137" s="99"/>
      <c r="H137" s="99"/>
      <c r="I137" s="99"/>
      <c r="J137" s="99"/>
      <c r="K137" s="99"/>
      <c r="L137" s="99"/>
      <c r="M137" s="99"/>
      <c r="N137" s="99"/>
      <c r="O137" s="99"/>
      <c r="P137" s="99"/>
      <c r="Q137" s="99"/>
      <c r="R137" s="99"/>
      <c r="S137" s="99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</row>
    <row r="138" spans="2:33" ht="18.75" customHeight="1">
      <c r="B138" s="14"/>
      <c r="C138" s="98"/>
      <c r="D138" s="98"/>
      <c r="E138" s="14"/>
      <c r="F138" s="99"/>
      <c r="G138" s="99"/>
      <c r="H138" s="99"/>
      <c r="I138" s="99"/>
      <c r="J138" s="99"/>
      <c r="K138" s="99"/>
      <c r="L138" s="99"/>
      <c r="M138" s="99"/>
      <c r="N138" s="99"/>
      <c r="O138" s="99"/>
      <c r="P138" s="99"/>
      <c r="Q138" s="99"/>
      <c r="R138" s="99"/>
      <c r="S138" s="99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</row>
    <row r="139" spans="2:33" ht="18.75" customHeight="1">
      <c r="B139" s="14"/>
      <c r="C139" s="98"/>
      <c r="D139" s="98"/>
      <c r="E139" s="14"/>
      <c r="F139" s="99"/>
      <c r="G139" s="99"/>
      <c r="H139" s="99"/>
      <c r="I139" s="99"/>
      <c r="J139" s="99"/>
      <c r="K139" s="99"/>
      <c r="L139" s="99"/>
      <c r="M139" s="99"/>
      <c r="N139" s="99"/>
      <c r="O139" s="99"/>
      <c r="P139" s="99"/>
      <c r="Q139" s="99"/>
      <c r="R139" s="99"/>
      <c r="S139" s="99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</row>
    <row r="140" spans="2:33" ht="18.75" customHeight="1">
      <c r="B140" s="14"/>
      <c r="C140" s="98"/>
      <c r="D140" s="98"/>
      <c r="E140" s="14"/>
      <c r="F140" s="99"/>
      <c r="G140" s="99"/>
      <c r="H140" s="99"/>
      <c r="I140" s="99"/>
      <c r="J140" s="99"/>
      <c r="K140" s="99"/>
      <c r="L140" s="99"/>
      <c r="M140" s="99"/>
      <c r="N140" s="99"/>
      <c r="O140" s="99"/>
      <c r="P140" s="99"/>
      <c r="Q140" s="99"/>
      <c r="R140" s="99"/>
      <c r="S140" s="99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</row>
    <row r="141" spans="2:33" ht="18.75" customHeight="1">
      <c r="B141" s="14"/>
      <c r="C141" s="98"/>
      <c r="D141" s="98"/>
      <c r="E141" s="14"/>
      <c r="F141" s="99"/>
      <c r="G141" s="99"/>
      <c r="H141" s="99"/>
      <c r="I141" s="99"/>
      <c r="J141" s="99"/>
      <c r="K141" s="99"/>
      <c r="L141" s="99"/>
      <c r="M141" s="99"/>
      <c r="N141" s="99"/>
      <c r="O141" s="99"/>
      <c r="P141" s="99"/>
      <c r="Q141" s="99"/>
      <c r="R141" s="99"/>
      <c r="S141" s="99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</row>
    <row r="142" spans="2:33" ht="18.75" customHeight="1">
      <c r="B142" s="14"/>
      <c r="C142" s="98"/>
      <c r="D142" s="98"/>
      <c r="E142" s="14"/>
      <c r="F142" s="99"/>
      <c r="G142" s="99"/>
      <c r="H142" s="99"/>
      <c r="I142" s="99"/>
      <c r="J142" s="99"/>
      <c r="K142" s="99"/>
      <c r="L142" s="99"/>
      <c r="M142" s="99"/>
      <c r="N142" s="99"/>
      <c r="O142" s="99"/>
      <c r="P142" s="99"/>
      <c r="Q142" s="99"/>
      <c r="R142" s="99"/>
      <c r="S142" s="99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</row>
    <row r="143" spans="2:33" ht="18.75" customHeight="1">
      <c r="B143" s="14"/>
      <c r="C143" s="98"/>
      <c r="D143" s="98"/>
      <c r="E143" s="14"/>
      <c r="F143" s="99"/>
      <c r="G143" s="99"/>
      <c r="H143" s="99"/>
      <c r="I143" s="99"/>
      <c r="J143" s="99"/>
      <c r="K143" s="99"/>
      <c r="L143" s="99"/>
      <c r="M143" s="99"/>
      <c r="N143" s="99"/>
      <c r="O143" s="99"/>
      <c r="P143" s="99"/>
      <c r="Q143" s="99"/>
      <c r="R143" s="99"/>
      <c r="S143" s="99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</row>
    <row r="144" spans="2:33" ht="18.75" customHeight="1">
      <c r="B144" s="14"/>
      <c r="C144" s="98"/>
      <c r="D144" s="98"/>
      <c r="E144" s="14"/>
      <c r="F144" s="99"/>
      <c r="G144" s="99"/>
      <c r="H144" s="99"/>
      <c r="I144" s="99"/>
      <c r="J144" s="99"/>
      <c r="K144" s="99"/>
      <c r="L144" s="99"/>
      <c r="M144" s="99"/>
      <c r="N144" s="99"/>
      <c r="O144" s="99"/>
      <c r="P144" s="99"/>
      <c r="Q144" s="99"/>
      <c r="R144" s="99"/>
      <c r="S144" s="99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</row>
    <row r="145" spans="2:33" ht="18.75" customHeight="1">
      <c r="B145" s="14"/>
      <c r="C145" s="98"/>
      <c r="D145" s="98"/>
      <c r="E145" s="14"/>
      <c r="F145" s="99"/>
      <c r="G145" s="99"/>
      <c r="H145" s="99"/>
      <c r="I145" s="99"/>
      <c r="J145" s="99"/>
      <c r="K145" s="99"/>
      <c r="L145" s="99"/>
      <c r="M145" s="99"/>
      <c r="N145" s="99"/>
      <c r="O145" s="99"/>
      <c r="P145" s="99"/>
      <c r="Q145" s="99"/>
      <c r="R145" s="99"/>
      <c r="S145" s="99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</row>
    <row r="146" spans="2:33" ht="18.75" customHeight="1">
      <c r="B146" s="14"/>
      <c r="C146" s="98"/>
      <c r="D146" s="98"/>
      <c r="E146" s="14"/>
      <c r="F146" s="99"/>
      <c r="G146" s="99"/>
      <c r="H146" s="99"/>
      <c r="I146" s="99"/>
      <c r="J146" s="99"/>
      <c r="K146" s="99"/>
      <c r="L146" s="99"/>
      <c r="M146" s="99"/>
      <c r="N146" s="99"/>
      <c r="O146" s="99"/>
      <c r="P146" s="99"/>
      <c r="Q146" s="99"/>
      <c r="R146" s="99"/>
      <c r="S146" s="99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</row>
    <row r="147" spans="2:33" ht="18.75" customHeight="1">
      <c r="B147" s="14"/>
      <c r="C147" s="98"/>
      <c r="D147" s="98"/>
      <c r="E147" s="14"/>
      <c r="F147" s="99"/>
      <c r="G147" s="99"/>
      <c r="H147" s="99"/>
      <c r="I147" s="99"/>
      <c r="J147" s="99"/>
      <c r="K147" s="99"/>
      <c r="L147" s="99"/>
      <c r="M147" s="99"/>
      <c r="N147" s="99"/>
      <c r="O147" s="99"/>
      <c r="P147" s="99"/>
      <c r="Q147" s="99"/>
      <c r="R147" s="99"/>
      <c r="S147" s="99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</row>
    <row r="148" spans="2:33" ht="18.75" customHeight="1">
      <c r="B148" s="14"/>
      <c r="C148" s="98"/>
      <c r="D148" s="98"/>
      <c r="E148" s="14"/>
      <c r="F148" s="99"/>
      <c r="G148" s="99"/>
      <c r="H148" s="99"/>
      <c r="I148" s="99"/>
      <c r="J148" s="99"/>
      <c r="K148" s="99"/>
      <c r="L148" s="99"/>
      <c r="M148" s="99"/>
      <c r="N148" s="99"/>
      <c r="O148" s="99"/>
      <c r="P148" s="99"/>
      <c r="Q148" s="99"/>
      <c r="R148" s="99"/>
      <c r="S148" s="99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</row>
    <row r="149" spans="2:33" ht="18.75" customHeight="1">
      <c r="B149" s="14"/>
      <c r="C149" s="98"/>
      <c r="D149" s="98"/>
      <c r="E149" s="14"/>
      <c r="F149" s="99"/>
      <c r="G149" s="99"/>
      <c r="H149" s="99"/>
      <c r="I149" s="99"/>
      <c r="J149" s="99"/>
      <c r="K149" s="99"/>
      <c r="L149" s="99"/>
      <c r="M149" s="99"/>
      <c r="N149" s="99"/>
      <c r="O149" s="99"/>
      <c r="P149" s="99"/>
      <c r="Q149" s="99"/>
      <c r="R149" s="99"/>
      <c r="S149" s="99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</row>
    <row r="150" spans="2:33" ht="18.75" customHeight="1">
      <c r="B150" s="14"/>
      <c r="C150" s="98"/>
      <c r="D150" s="98"/>
      <c r="E150" s="14"/>
      <c r="F150" s="99"/>
      <c r="G150" s="99"/>
      <c r="H150" s="99"/>
      <c r="I150" s="99"/>
      <c r="J150" s="99"/>
      <c r="K150" s="99"/>
      <c r="L150" s="99"/>
      <c r="M150" s="99"/>
      <c r="N150" s="99"/>
      <c r="O150" s="99"/>
      <c r="P150" s="99"/>
      <c r="Q150" s="99"/>
      <c r="R150" s="99"/>
      <c r="S150" s="99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</row>
    <row r="151" spans="2:33" ht="18.75" customHeight="1">
      <c r="B151" s="14"/>
      <c r="C151" s="98"/>
      <c r="D151" s="98"/>
      <c r="E151" s="14"/>
      <c r="F151" s="99"/>
      <c r="G151" s="99"/>
      <c r="H151" s="99"/>
      <c r="I151" s="99"/>
      <c r="J151" s="99"/>
      <c r="K151" s="99"/>
      <c r="L151" s="99"/>
      <c r="M151" s="99"/>
      <c r="N151" s="99"/>
      <c r="O151" s="99"/>
      <c r="P151" s="99"/>
      <c r="Q151" s="99"/>
      <c r="R151" s="99"/>
      <c r="S151" s="99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</row>
    <row r="152" spans="2:33" ht="18.75" customHeight="1">
      <c r="B152" s="14"/>
      <c r="C152" s="98"/>
      <c r="D152" s="98"/>
      <c r="E152" s="14"/>
      <c r="F152" s="99"/>
      <c r="G152" s="99"/>
      <c r="H152" s="99"/>
      <c r="I152" s="99"/>
      <c r="J152" s="99"/>
      <c r="K152" s="99"/>
      <c r="L152" s="99"/>
      <c r="M152" s="99"/>
      <c r="N152" s="99"/>
      <c r="O152" s="99"/>
      <c r="P152" s="99"/>
      <c r="Q152" s="99"/>
      <c r="R152" s="99"/>
      <c r="S152" s="99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</row>
    <row r="153" spans="2:33" ht="18.75" customHeight="1">
      <c r="B153" s="14"/>
      <c r="C153" s="98"/>
      <c r="D153" s="98"/>
      <c r="E153" s="14"/>
      <c r="F153" s="99"/>
      <c r="G153" s="99"/>
      <c r="H153" s="99"/>
      <c r="I153" s="99"/>
      <c r="J153" s="99"/>
      <c r="K153" s="99"/>
      <c r="L153" s="99"/>
      <c r="M153" s="99"/>
      <c r="N153" s="99"/>
      <c r="O153" s="99"/>
      <c r="P153" s="99"/>
      <c r="Q153" s="99"/>
      <c r="R153" s="99"/>
      <c r="S153" s="99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</row>
    <row r="154" spans="2:33" ht="18.75" customHeight="1">
      <c r="B154" s="14"/>
      <c r="C154" s="98"/>
      <c r="D154" s="98"/>
      <c r="E154" s="14"/>
      <c r="F154" s="99"/>
      <c r="G154" s="99"/>
      <c r="H154" s="99"/>
      <c r="I154" s="99"/>
      <c r="J154" s="99"/>
      <c r="K154" s="99"/>
      <c r="L154" s="99"/>
      <c r="M154" s="99"/>
      <c r="N154" s="99"/>
      <c r="O154" s="99"/>
      <c r="P154" s="99"/>
      <c r="Q154" s="99"/>
      <c r="R154" s="99"/>
      <c r="S154" s="99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</row>
    <row r="155" spans="2:33" ht="18.75" customHeight="1">
      <c r="B155" s="14"/>
      <c r="C155" s="98"/>
      <c r="D155" s="98"/>
      <c r="E155" s="14"/>
      <c r="F155" s="99"/>
      <c r="G155" s="99"/>
      <c r="H155" s="99"/>
      <c r="I155" s="99"/>
      <c r="J155" s="99"/>
      <c r="K155" s="99"/>
      <c r="L155" s="99"/>
      <c r="M155" s="99"/>
      <c r="N155" s="99"/>
      <c r="O155" s="99"/>
      <c r="P155" s="99"/>
      <c r="Q155" s="99"/>
      <c r="R155" s="99"/>
      <c r="S155" s="99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</row>
    <row r="156" spans="2:33" ht="18.75" customHeight="1">
      <c r="B156" s="14"/>
      <c r="C156" s="98"/>
      <c r="D156" s="98"/>
      <c r="E156" s="14"/>
      <c r="F156" s="99"/>
      <c r="G156" s="99"/>
      <c r="H156" s="99"/>
      <c r="I156" s="99"/>
      <c r="J156" s="99"/>
      <c r="K156" s="99"/>
      <c r="L156" s="99"/>
      <c r="M156" s="99"/>
      <c r="N156" s="99"/>
      <c r="O156" s="99"/>
      <c r="P156" s="99"/>
      <c r="Q156" s="99"/>
      <c r="R156" s="99"/>
      <c r="S156" s="99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</row>
    <row r="157" spans="2:33" ht="18.75" customHeight="1">
      <c r="B157" s="14"/>
      <c r="C157" s="98"/>
      <c r="D157" s="98"/>
      <c r="E157" s="14"/>
      <c r="F157" s="99"/>
      <c r="G157" s="99"/>
      <c r="H157" s="99"/>
      <c r="I157" s="99"/>
      <c r="J157" s="99"/>
      <c r="K157" s="99"/>
      <c r="L157" s="99"/>
      <c r="M157" s="99"/>
      <c r="N157" s="99"/>
      <c r="O157" s="99"/>
      <c r="P157" s="99"/>
      <c r="Q157" s="99"/>
      <c r="R157" s="99"/>
      <c r="S157" s="99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</row>
    <row r="158" spans="2:33" ht="18.75" customHeight="1">
      <c r="B158" s="14"/>
      <c r="C158" s="98"/>
      <c r="D158" s="98"/>
      <c r="E158" s="14"/>
      <c r="F158" s="99"/>
      <c r="G158" s="99"/>
      <c r="H158" s="99"/>
      <c r="I158" s="99"/>
      <c r="J158" s="99"/>
      <c r="K158" s="99"/>
      <c r="L158" s="99"/>
      <c r="M158" s="99"/>
      <c r="N158" s="99"/>
      <c r="O158" s="99"/>
      <c r="P158" s="99"/>
      <c r="Q158" s="99"/>
      <c r="R158" s="99"/>
      <c r="S158" s="99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</row>
    <row r="159" spans="2:33" ht="18.75" customHeight="1">
      <c r="B159" s="14"/>
      <c r="C159" s="98"/>
      <c r="D159" s="98"/>
      <c r="E159" s="14"/>
      <c r="F159" s="99"/>
      <c r="G159" s="99"/>
      <c r="H159" s="99"/>
      <c r="I159" s="99"/>
      <c r="J159" s="99"/>
      <c r="K159" s="99"/>
      <c r="L159" s="99"/>
      <c r="M159" s="99"/>
      <c r="N159" s="99"/>
      <c r="O159" s="99"/>
      <c r="P159" s="99"/>
      <c r="Q159" s="99"/>
      <c r="R159" s="99"/>
      <c r="S159" s="99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</row>
    <row r="160" spans="2:33" ht="18.75" customHeight="1">
      <c r="B160" s="14"/>
      <c r="C160" s="98"/>
      <c r="D160" s="98"/>
      <c r="E160" s="14"/>
      <c r="F160" s="99"/>
      <c r="G160" s="99"/>
      <c r="H160" s="99"/>
      <c r="I160" s="99"/>
      <c r="J160" s="99"/>
      <c r="K160" s="99"/>
      <c r="L160" s="99"/>
      <c r="M160" s="99"/>
      <c r="N160" s="99"/>
      <c r="O160" s="99"/>
      <c r="P160" s="99"/>
      <c r="Q160" s="99"/>
      <c r="R160" s="99"/>
      <c r="S160" s="99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</row>
    <row r="161" spans="2:33" ht="18.75" customHeight="1">
      <c r="B161" s="14"/>
      <c r="C161" s="98"/>
      <c r="D161" s="98"/>
      <c r="E161" s="14"/>
      <c r="F161" s="99"/>
      <c r="G161" s="99"/>
      <c r="H161" s="99"/>
      <c r="I161" s="99"/>
      <c r="J161" s="99"/>
      <c r="K161" s="99"/>
      <c r="L161" s="99"/>
      <c r="M161" s="99"/>
      <c r="N161" s="99"/>
      <c r="O161" s="99"/>
      <c r="P161" s="99"/>
      <c r="Q161" s="99"/>
      <c r="R161" s="99"/>
      <c r="S161" s="99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</row>
    <row r="162" spans="2:33" ht="18.75" customHeight="1">
      <c r="B162" s="14"/>
      <c r="C162" s="98"/>
      <c r="D162" s="98"/>
      <c r="E162" s="14"/>
      <c r="F162" s="99"/>
      <c r="G162" s="99"/>
      <c r="H162" s="99"/>
      <c r="I162" s="99"/>
      <c r="J162" s="99"/>
      <c r="K162" s="99"/>
      <c r="L162" s="99"/>
      <c r="M162" s="99"/>
      <c r="N162" s="99"/>
      <c r="O162" s="99"/>
      <c r="P162" s="99"/>
      <c r="Q162" s="99"/>
      <c r="R162" s="99"/>
      <c r="S162" s="99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</row>
    <row r="163" spans="2:33" ht="18.75" customHeight="1">
      <c r="B163" s="14"/>
      <c r="C163" s="98"/>
      <c r="D163" s="98"/>
      <c r="E163" s="14"/>
      <c r="F163" s="99"/>
      <c r="G163" s="99"/>
      <c r="H163" s="99"/>
      <c r="I163" s="99"/>
      <c r="J163" s="99"/>
      <c r="K163" s="99"/>
      <c r="L163" s="99"/>
      <c r="M163" s="99"/>
      <c r="N163" s="99"/>
      <c r="O163" s="99"/>
      <c r="P163" s="99"/>
      <c r="Q163" s="99"/>
      <c r="R163" s="99"/>
      <c r="S163" s="99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</row>
    <row r="164" spans="2:33" ht="18.75" customHeight="1">
      <c r="B164" s="14"/>
      <c r="C164" s="98"/>
      <c r="D164" s="98"/>
      <c r="E164" s="14"/>
      <c r="F164" s="99"/>
      <c r="G164" s="99"/>
      <c r="H164" s="99"/>
      <c r="I164" s="99"/>
      <c r="J164" s="99"/>
      <c r="K164" s="99"/>
      <c r="L164" s="99"/>
      <c r="M164" s="99"/>
      <c r="N164" s="99"/>
      <c r="O164" s="99"/>
      <c r="P164" s="99"/>
      <c r="Q164" s="99"/>
      <c r="R164" s="99"/>
      <c r="S164" s="99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</row>
    <row r="165" spans="2:33" ht="18.75" customHeight="1">
      <c r="B165" s="14"/>
      <c r="C165" s="98"/>
      <c r="D165" s="98"/>
      <c r="E165" s="14"/>
      <c r="F165" s="99"/>
      <c r="G165" s="99"/>
      <c r="H165" s="99"/>
      <c r="I165" s="99"/>
      <c r="J165" s="99"/>
      <c r="K165" s="99"/>
      <c r="L165" s="99"/>
      <c r="M165" s="99"/>
      <c r="N165" s="99"/>
      <c r="O165" s="99"/>
      <c r="P165" s="99"/>
      <c r="Q165" s="99"/>
      <c r="R165" s="99"/>
      <c r="S165" s="99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</row>
    <row r="166" spans="2:33" ht="18.75" customHeight="1">
      <c r="B166" s="14"/>
      <c r="C166" s="98"/>
      <c r="D166" s="98"/>
      <c r="E166" s="14"/>
      <c r="F166" s="99"/>
      <c r="G166" s="99"/>
      <c r="H166" s="99"/>
      <c r="I166" s="99"/>
      <c r="J166" s="99"/>
      <c r="K166" s="99"/>
      <c r="L166" s="99"/>
      <c r="M166" s="99"/>
      <c r="N166" s="99"/>
      <c r="O166" s="99"/>
      <c r="P166" s="99"/>
      <c r="Q166" s="99"/>
      <c r="R166" s="99"/>
      <c r="S166" s="99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</row>
    <row r="167" spans="2:33" ht="18.75" customHeight="1">
      <c r="B167" s="14"/>
      <c r="C167" s="98"/>
      <c r="D167" s="98"/>
      <c r="E167" s="14"/>
      <c r="F167" s="99"/>
      <c r="G167" s="99"/>
      <c r="H167" s="99"/>
      <c r="I167" s="99"/>
      <c r="J167" s="99"/>
      <c r="K167" s="99"/>
      <c r="L167" s="99"/>
      <c r="M167" s="99"/>
      <c r="N167" s="99"/>
      <c r="O167" s="99"/>
      <c r="P167" s="99"/>
      <c r="Q167" s="99"/>
      <c r="R167" s="99"/>
      <c r="S167" s="99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</row>
    <row r="168" spans="2:33" ht="18.75" customHeight="1">
      <c r="B168" s="14"/>
      <c r="C168" s="98"/>
      <c r="D168" s="98"/>
      <c r="E168" s="14"/>
      <c r="F168" s="99"/>
      <c r="G168" s="99"/>
      <c r="H168" s="99"/>
      <c r="I168" s="99"/>
      <c r="J168" s="99"/>
      <c r="K168" s="99"/>
      <c r="L168" s="99"/>
      <c r="M168" s="99"/>
      <c r="N168" s="99"/>
      <c r="O168" s="99"/>
      <c r="P168" s="99"/>
      <c r="Q168" s="99"/>
      <c r="R168" s="99"/>
      <c r="S168" s="99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</row>
    <row r="169" spans="2:33" ht="18.75" customHeight="1">
      <c r="B169" s="14"/>
      <c r="C169" s="98"/>
      <c r="D169" s="98"/>
      <c r="E169" s="14"/>
      <c r="F169" s="99"/>
      <c r="G169" s="99"/>
      <c r="H169" s="99"/>
      <c r="I169" s="99"/>
      <c r="J169" s="99"/>
      <c r="K169" s="99"/>
      <c r="L169" s="99"/>
      <c r="M169" s="99"/>
      <c r="N169" s="99"/>
      <c r="O169" s="99"/>
      <c r="P169" s="99"/>
      <c r="Q169" s="99"/>
      <c r="R169" s="99"/>
      <c r="S169" s="99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</row>
    <row r="170" spans="2:33" ht="18.75" customHeight="1">
      <c r="B170" s="14"/>
      <c r="C170" s="98"/>
      <c r="D170" s="98"/>
      <c r="E170" s="14"/>
      <c r="F170" s="99"/>
      <c r="G170" s="99"/>
      <c r="H170" s="99"/>
      <c r="I170" s="99"/>
      <c r="J170" s="99"/>
      <c r="K170" s="99"/>
      <c r="L170" s="99"/>
      <c r="M170" s="99"/>
      <c r="N170" s="99"/>
      <c r="O170" s="99"/>
      <c r="P170" s="99"/>
      <c r="Q170" s="99"/>
      <c r="R170" s="99"/>
      <c r="S170" s="99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</row>
    <row r="171" spans="2:33" ht="18.75" customHeight="1">
      <c r="B171" s="14"/>
      <c r="C171" s="98"/>
      <c r="D171" s="98"/>
      <c r="E171" s="14"/>
      <c r="F171" s="99"/>
      <c r="G171" s="99"/>
      <c r="H171" s="99"/>
      <c r="I171" s="99"/>
      <c r="J171" s="99"/>
      <c r="K171" s="99"/>
      <c r="L171" s="99"/>
      <c r="M171" s="99"/>
      <c r="N171" s="99"/>
      <c r="O171" s="99"/>
      <c r="P171" s="99"/>
      <c r="Q171" s="99"/>
      <c r="R171" s="99"/>
      <c r="S171" s="99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</row>
    <row r="172" spans="2:33" ht="18.75" customHeight="1">
      <c r="B172" s="14"/>
      <c r="C172" s="98"/>
      <c r="D172" s="98"/>
      <c r="E172" s="14"/>
      <c r="F172" s="99"/>
      <c r="G172" s="99"/>
      <c r="H172" s="99"/>
      <c r="I172" s="99"/>
      <c r="J172" s="99"/>
      <c r="K172" s="99"/>
      <c r="L172" s="99"/>
      <c r="M172" s="99"/>
      <c r="N172" s="99"/>
      <c r="O172" s="99"/>
      <c r="P172" s="99"/>
      <c r="Q172" s="99"/>
      <c r="R172" s="99"/>
      <c r="S172" s="99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</row>
    <row r="173" spans="2:33" ht="18.75" customHeight="1">
      <c r="B173" s="14"/>
      <c r="C173" s="98"/>
      <c r="D173" s="98"/>
      <c r="E173" s="14"/>
      <c r="F173" s="99"/>
      <c r="G173" s="99"/>
      <c r="H173" s="99"/>
      <c r="I173" s="99"/>
      <c r="J173" s="99"/>
      <c r="K173" s="99"/>
      <c r="L173" s="99"/>
      <c r="M173" s="99"/>
      <c r="N173" s="99"/>
      <c r="O173" s="99"/>
      <c r="P173" s="99"/>
      <c r="Q173" s="99"/>
      <c r="R173" s="99"/>
      <c r="S173" s="99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</row>
    <row r="174" spans="2:33" ht="18.75" customHeight="1">
      <c r="B174" s="14"/>
      <c r="C174" s="98"/>
      <c r="D174" s="98"/>
      <c r="E174" s="14"/>
      <c r="F174" s="99"/>
      <c r="G174" s="99"/>
      <c r="H174" s="99"/>
      <c r="I174" s="99"/>
      <c r="J174" s="99"/>
      <c r="K174" s="99"/>
      <c r="L174" s="99"/>
      <c r="M174" s="99"/>
      <c r="N174" s="99"/>
      <c r="O174" s="99"/>
      <c r="P174" s="99"/>
      <c r="Q174" s="99"/>
      <c r="R174" s="99"/>
      <c r="S174" s="99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</row>
    <row r="175" spans="2:33" ht="18.75" customHeight="1">
      <c r="B175" s="14"/>
      <c r="C175" s="98"/>
      <c r="D175" s="98"/>
      <c r="E175" s="14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99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</row>
    <row r="176" spans="2:33" ht="18.75" customHeight="1">
      <c r="B176" s="14"/>
      <c r="C176" s="98"/>
      <c r="D176" s="98"/>
      <c r="E176" s="14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99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</row>
    <row r="177" spans="2:33" ht="18.75" customHeight="1">
      <c r="B177" s="14"/>
      <c r="C177" s="98"/>
      <c r="D177" s="98"/>
      <c r="E177" s="14"/>
      <c r="F177" s="99"/>
      <c r="G177" s="99"/>
      <c r="H177" s="99"/>
      <c r="I177" s="99"/>
      <c r="J177" s="99"/>
      <c r="K177" s="99"/>
      <c r="L177" s="99"/>
      <c r="M177" s="99"/>
      <c r="N177" s="99"/>
      <c r="O177" s="99"/>
      <c r="P177" s="99"/>
      <c r="Q177" s="99"/>
      <c r="R177" s="99"/>
      <c r="S177" s="99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</row>
    <row r="178" spans="2:33" ht="18.75" customHeight="1">
      <c r="B178" s="14"/>
      <c r="C178" s="98"/>
      <c r="D178" s="98"/>
      <c r="E178" s="14"/>
      <c r="F178" s="99"/>
      <c r="G178" s="99"/>
      <c r="H178" s="99"/>
      <c r="I178" s="99"/>
      <c r="J178" s="99"/>
      <c r="K178" s="99"/>
      <c r="L178" s="99"/>
      <c r="M178" s="99"/>
      <c r="N178" s="99"/>
      <c r="O178" s="99"/>
      <c r="P178" s="99"/>
      <c r="Q178" s="99"/>
      <c r="R178" s="99"/>
      <c r="S178" s="99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</row>
    <row r="179" spans="2:33" ht="18.75" customHeight="1">
      <c r="B179" s="14"/>
      <c r="C179" s="98"/>
      <c r="D179" s="98"/>
      <c r="E179" s="14"/>
      <c r="F179" s="99"/>
      <c r="G179" s="99"/>
      <c r="H179" s="99"/>
      <c r="I179" s="99"/>
      <c r="J179" s="99"/>
      <c r="K179" s="99"/>
      <c r="L179" s="99"/>
      <c r="M179" s="99"/>
      <c r="N179" s="99"/>
      <c r="O179" s="99"/>
      <c r="P179" s="99"/>
      <c r="Q179" s="99"/>
      <c r="R179" s="99"/>
      <c r="S179" s="99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</row>
    <row r="180" spans="2:33" ht="18.75" customHeight="1">
      <c r="B180" s="14"/>
      <c r="C180" s="98"/>
      <c r="D180" s="98"/>
      <c r="E180" s="14"/>
      <c r="F180" s="99"/>
      <c r="G180" s="99"/>
      <c r="H180" s="99"/>
      <c r="I180" s="99"/>
      <c r="J180" s="99"/>
      <c r="K180" s="99"/>
      <c r="L180" s="99"/>
      <c r="M180" s="99"/>
      <c r="N180" s="99"/>
      <c r="O180" s="99"/>
      <c r="P180" s="99"/>
      <c r="Q180" s="99"/>
      <c r="R180" s="99"/>
      <c r="S180" s="99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</row>
    <row r="181" spans="2:33" ht="18.75" customHeight="1">
      <c r="B181" s="14"/>
      <c r="C181" s="98"/>
      <c r="D181" s="98"/>
      <c r="E181" s="14"/>
      <c r="F181" s="99"/>
      <c r="G181" s="99"/>
      <c r="H181" s="99"/>
      <c r="I181" s="99"/>
      <c r="J181" s="99"/>
      <c r="K181" s="99"/>
      <c r="L181" s="99"/>
      <c r="M181" s="99"/>
      <c r="N181" s="99"/>
      <c r="O181" s="99"/>
      <c r="P181" s="99"/>
      <c r="Q181" s="99"/>
      <c r="R181" s="99"/>
      <c r="S181" s="99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</row>
    <row r="182" spans="2:33" ht="18.75" customHeight="1">
      <c r="B182" s="14"/>
      <c r="C182" s="98"/>
      <c r="D182" s="98"/>
      <c r="E182" s="14"/>
      <c r="F182" s="99"/>
      <c r="G182" s="99"/>
      <c r="H182" s="99"/>
      <c r="I182" s="99"/>
      <c r="J182" s="99"/>
      <c r="K182" s="99"/>
      <c r="L182" s="99"/>
      <c r="M182" s="99"/>
      <c r="N182" s="99"/>
      <c r="O182" s="99"/>
      <c r="P182" s="99"/>
      <c r="Q182" s="99"/>
      <c r="R182" s="99"/>
      <c r="S182" s="99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</row>
    <row r="183" spans="2:33" ht="18.75" customHeight="1">
      <c r="B183" s="14"/>
      <c r="C183" s="98"/>
      <c r="D183" s="98"/>
      <c r="E183" s="14"/>
      <c r="F183" s="99"/>
      <c r="G183" s="99"/>
      <c r="H183" s="99"/>
      <c r="I183" s="99"/>
      <c r="J183" s="99"/>
      <c r="K183" s="99"/>
      <c r="L183" s="99"/>
      <c r="M183" s="99"/>
      <c r="N183" s="99"/>
      <c r="O183" s="99"/>
      <c r="P183" s="99"/>
      <c r="Q183" s="99"/>
      <c r="R183" s="99"/>
      <c r="S183" s="99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</row>
    <row r="184" spans="2:33" ht="18.75" customHeight="1">
      <c r="B184" s="14"/>
      <c r="C184" s="98"/>
      <c r="D184" s="98"/>
      <c r="E184" s="14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99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</row>
    <row r="185" spans="2:33" ht="18.75" customHeight="1">
      <c r="B185" s="14"/>
      <c r="C185" s="98"/>
      <c r="D185" s="98"/>
      <c r="E185" s="14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99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</row>
    <row r="186" spans="2:33" ht="18.75" customHeight="1">
      <c r="B186" s="14"/>
      <c r="C186" s="98"/>
      <c r="D186" s="98"/>
      <c r="E186" s="14"/>
      <c r="F186" s="99"/>
      <c r="G186" s="99"/>
      <c r="H186" s="99"/>
      <c r="I186" s="99"/>
      <c r="J186" s="99"/>
      <c r="K186" s="99"/>
      <c r="L186" s="99"/>
      <c r="M186" s="99"/>
      <c r="N186" s="99"/>
      <c r="O186" s="99"/>
      <c r="P186" s="99"/>
      <c r="Q186" s="99"/>
      <c r="R186" s="99"/>
      <c r="S186" s="99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</row>
    <row r="187" spans="2:33" ht="18.75" customHeight="1">
      <c r="B187" s="14"/>
      <c r="C187" s="98"/>
      <c r="D187" s="98"/>
      <c r="E187" s="14"/>
      <c r="F187" s="99"/>
      <c r="G187" s="99"/>
      <c r="H187" s="99"/>
      <c r="I187" s="99"/>
      <c r="J187" s="99"/>
      <c r="K187" s="99"/>
      <c r="L187" s="99"/>
      <c r="M187" s="99"/>
      <c r="N187" s="99"/>
      <c r="O187" s="99"/>
      <c r="P187" s="99"/>
      <c r="Q187" s="99"/>
      <c r="R187" s="99"/>
      <c r="S187" s="99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</row>
    <row r="188" spans="2:33" ht="18.75" customHeight="1">
      <c r="B188" s="14"/>
      <c r="C188" s="98"/>
      <c r="D188" s="98"/>
      <c r="E188" s="14"/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99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</row>
    <row r="189" spans="2:33" ht="18.75" customHeight="1">
      <c r="B189" s="14"/>
      <c r="C189" s="98"/>
      <c r="D189" s="98"/>
      <c r="E189" s="14"/>
      <c r="F189" s="99"/>
      <c r="G189" s="99"/>
      <c r="H189" s="99"/>
      <c r="I189" s="99"/>
      <c r="J189" s="99"/>
      <c r="K189" s="99"/>
      <c r="L189" s="99"/>
      <c r="M189" s="99"/>
      <c r="N189" s="99"/>
      <c r="O189" s="99"/>
      <c r="P189" s="99"/>
      <c r="Q189" s="99"/>
      <c r="R189" s="99"/>
      <c r="S189" s="99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</row>
    <row r="190" spans="2:33" ht="18.75" customHeight="1">
      <c r="B190" s="14"/>
      <c r="C190" s="98"/>
      <c r="D190" s="98"/>
      <c r="E190" s="14"/>
      <c r="F190" s="99"/>
      <c r="G190" s="99"/>
      <c r="H190" s="99"/>
      <c r="I190" s="99"/>
      <c r="J190" s="99"/>
      <c r="K190" s="99"/>
      <c r="L190" s="99"/>
      <c r="M190" s="99"/>
      <c r="N190" s="99"/>
      <c r="O190" s="99"/>
      <c r="P190" s="99"/>
      <c r="Q190" s="99"/>
      <c r="R190" s="99"/>
      <c r="S190" s="99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</row>
    <row r="191" spans="2:33" ht="18.75" customHeight="1">
      <c r="B191" s="14"/>
      <c r="C191" s="98"/>
      <c r="D191" s="98"/>
      <c r="E191" s="14"/>
      <c r="F191" s="99"/>
      <c r="G191" s="99"/>
      <c r="H191" s="99"/>
      <c r="I191" s="99"/>
      <c r="J191" s="99"/>
      <c r="K191" s="99"/>
      <c r="L191" s="99"/>
      <c r="M191" s="99"/>
      <c r="N191" s="99"/>
      <c r="O191" s="99"/>
      <c r="P191" s="99"/>
      <c r="Q191" s="99"/>
      <c r="R191" s="99"/>
      <c r="S191" s="99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</row>
    <row r="192" spans="2:33" ht="18.75" customHeight="1">
      <c r="B192" s="14"/>
      <c r="C192" s="98"/>
      <c r="D192" s="98"/>
      <c r="E192" s="14"/>
      <c r="F192" s="99"/>
      <c r="G192" s="99"/>
      <c r="H192" s="99"/>
      <c r="I192" s="99"/>
      <c r="J192" s="99"/>
      <c r="K192" s="99"/>
      <c r="L192" s="99"/>
      <c r="M192" s="99"/>
      <c r="N192" s="99"/>
      <c r="O192" s="99"/>
      <c r="P192" s="99"/>
      <c r="Q192" s="99"/>
      <c r="R192" s="99"/>
      <c r="S192" s="99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</row>
    <row r="193" spans="2:33" ht="18.75" customHeight="1">
      <c r="B193" s="14"/>
      <c r="C193" s="98"/>
      <c r="D193" s="98"/>
      <c r="E193" s="14"/>
      <c r="F193" s="99"/>
      <c r="G193" s="99"/>
      <c r="H193" s="99"/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99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</row>
    <row r="194" spans="2:33" ht="18.75" customHeight="1">
      <c r="B194" s="14"/>
      <c r="C194" s="98"/>
      <c r="D194" s="98"/>
      <c r="E194" s="14"/>
      <c r="F194" s="99"/>
      <c r="G194" s="99"/>
      <c r="H194" s="99"/>
      <c r="I194" s="99"/>
      <c r="J194" s="99"/>
      <c r="K194" s="99"/>
      <c r="L194" s="99"/>
      <c r="M194" s="99"/>
      <c r="N194" s="99"/>
      <c r="O194" s="99"/>
      <c r="P194" s="99"/>
      <c r="Q194" s="99"/>
      <c r="R194" s="99"/>
      <c r="S194" s="99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</row>
    <row r="195" spans="2:33" ht="18.75" customHeight="1">
      <c r="B195" s="14"/>
      <c r="C195" s="98"/>
      <c r="D195" s="98"/>
      <c r="E195" s="14"/>
      <c r="F195" s="99"/>
      <c r="G195" s="99"/>
      <c r="H195" s="99"/>
      <c r="I195" s="99"/>
      <c r="J195" s="99"/>
      <c r="K195" s="99"/>
      <c r="L195" s="99"/>
      <c r="M195" s="99"/>
      <c r="N195" s="99"/>
      <c r="O195" s="99"/>
      <c r="P195" s="99"/>
      <c r="Q195" s="99"/>
      <c r="R195" s="99"/>
      <c r="S195" s="99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</row>
    <row r="196" spans="2:33" ht="18.75" customHeight="1">
      <c r="B196" s="14"/>
      <c r="C196" s="98"/>
      <c r="D196" s="98"/>
      <c r="E196" s="14"/>
      <c r="F196" s="99"/>
      <c r="G196" s="99"/>
      <c r="H196" s="99"/>
      <c r="I196" s="99"/>
      <c r="J196" s="99"/>
      <c r="K196" s="99"/>
      <c r="L196" s="99"/>
      <c r="M196" s="99"/>
      <c r="N196" s="99"/>
      <c r="O196" s="99"/>
      <c r="P196" s="99"/>
      <c r="Q196" s="99"/>
      <c r="R196" s="99"/>
      <c r="S196" s="99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</row>
    <row r="197" spans="2:33" ht="18.75" customHeight="1">
      <c r="B197" s="14"/>
      <c r="C197" s="98"/>
      <c r="D197" s="98"/>
      <c r="E197" s="14"/>
      <c r="F197" s="99"/>
      <c r="G197" s="99"/>
      <c r="H197" s="99"/>
      <c r="I197" s="99"/>
      <c r="J197" s="99"/>
      <c r="K197" s="99"/>
      <c r="L197" s="99"/>
      <c r="M197" s="99"/>
      <c r="N197" s="99"/>
      <c r="O197" s="99"/>
      <c r="P197" s="99"/>
      <c r="Q197" s="99"/>
      <c r="R197" s="99"/>
      <c r="S197" s="99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</row>
    <row r="198" spans="2:33" ht="18.75" customHeight="1">
      <c r="B198" s="14"/>
      <c r="C198" s="98"/>
      <c r="D198" s="98"/>
      <c r="E198" s="14"/>
      <c r="F198" s="99"/>
      <c r="G198" s="99"/>
      <c r="H198" s="99"/>
      <c r="I198" s="99"/>
      <c r="J198" s="99"/>
      <c r="K198" s="99"/>
      <c r="L198" s="99"/>
      <c r="M198" s="99"/>
      <c r="N198" s="99"/>
      <c r="O198" s="99"/>
      <c r="P198" s="99"/>
      <c r="Q198" s="99"/>
      <c r="R198" s="99"/>
      <c r="S198" s="99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</row>
    <row r="199" spans="2:33" ht="18.75" customHeight="1">
      <c r="B199" s="14"/>
      <c r="C199" s="98"/>
      <c r="D199" s="98"/>
      <c r="E199" s="14"/>
      <c r="F199" s="99"/>
      <c r="G199" s="99"/>
      <c r="H199" s="99"/>
      <c r="I199" s="99"/>
      <c r="J199" s="99"/>
      <c r="K199" s="99"/>
      <c r="L199" s="99"/>
      <c r="M199" s="99"/>
      <c r="N199" s="99"/>
      <c r="O199" s="99"/>
      <c r="P199" s="99"/>
      <c r="Q199" s="99"/>
      <c r="R199" s="99"/>
      <c r="S199" s="99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</row>
    <row r="200" spans="2:33" ht="18.75" customHeight="1">
      <c r="B200" s="14"/>
      <c r="C200" s="98"/>
      <c r="D200" s="98"/>
      <c r="E200" s="14"/>
      <c r="F200" s="99"/>
      <c r="G200" s="99"/>
      <c r="H200" s="99"/>
      <c r="I200" s="99"/>
      <c r="J200" s="99"/>
      <c r="K200" s="99"/>
      <c r="L200" s="99"/>
      <c r="M200" s="99"/>
      <c r="N200" s="99"/>
      <c r="O200" s="99"/>
      <c r="P200" s="99"/>
      <c r="Q200" s="99"/>
      <c r="R200" s="99"/>
      <c r="S200" s="99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</row>
    <row r="201" spans="2:33" ht="18.75" customHeight="1">
      <c r="B201" s="14"/>
      <c r="C201" s="98"/>
      <c r="D201" s="98"/>
      <c r="E201" s="14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99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</row>
    <row r="202" spans="2:33" ht="18.75" customHeight="1">
      <c r="B202" s="14"/>
      <c r="C202" s="98"/>
      <c r="D202" s="98"/>
      <c r="E202" s="14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99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</row>
    <row r="203" spans="2:33" ht="18.75" customHeight="1">
      <c r="B203" s="14"/>
      <c r="C203" s="98"/>
      <c r="D203" s="98"/>
      <c r="E203" s="14"/>
      <c r="F203" s="99"/>
      <c r="G203" s="99"/>
      <c r="H203" s="99"/>
      <c r="I203" s="99"/>
      <c r="J203" s="99"/>
      <c r="K203" s="99"/>
      <c r="L203" s="99"/>
      <c r="M203" s="99"/>
      <c r="N203" s="99"/>
      <c r="O203" s="99"/>
      <c r="P203" s="99"/>
      <c r="Q203" s="99"/>
      <c r="R203" s="99"/>
      <c r="S203" s="99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</row>
    <row r="204" spans="2:33" ht="18.75" customHeight="1">
      <c r="B204" s="14"/>
      <c r="C204" s="98"/>
      <c r="D204" s="98"/>
      <c r="E204" s="14"/>
      <c r="F204" s="99"/>
      <c r="G204" s="99"/>
      <c r="H204" s="99"/>
      <c r="I204" s="99"/>
      <c r="J204" s="99"/>
      <c r="K204" s="99"/>
      <c r="L204" s="99"/>
      <c r="M204" s="99"/>
      <c r="N204" s="99"/>
      <c r="O204" s="99"/>
      <c r="P204" s="99"/>
      <c r="Q204" s="99"/>
      <c r="R204" s="99"/>
      <c r="S204" s="99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</row>
    <row r="205" spans="2:33" ht="18.75" customHeight="1">
      <c r="B205" s="14"/>
      <c r="C205" s="98"/>
      <c r="D205" s="98"/>
      <c r="E205" s="14"/>
      <c r="F205" s="99"/>
      <c r="G205" s="99"/>
      <c r="H205" s="99"/>
      <c r="I205" s="99"/>
      <c r="J205" s="99"/>
      <c r="K205" s="99"/>
      <c r="L205" s="99"/>
      <c r="M205" s="99"/>
      <c r="N205" s="99"/>
      <c r="O205" s="99"/>
      <c r="P205" s="99"/>
      <c r="Q205" s="99"/>
      <c r="R205" s="99"/>
      <c r="S205" s="99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</row>
    <row r="206" spans="2:33" ht="18.75" customHeight="1">
      <c r="B206" s="14"/>
      <c r="C206" s="98"/>
      <c r="D206" s="98"/>
      <c r="E206" s="14"/>
      <c r="F206" s="99"/>
      <c r="G206" s="99"/>
      <c r="H206" s="99"/>
      <c r="I206" s="99"/>
      <c r="J206" s="99"/>
      <c r="K206" s="99"/>
      <c r="L206" s="99"/>
      <c r="M206" s="99"/>
      <c r="N206" s="99"/>
      <c r="O206" s="99"/>
      <c r="P206" s="99"/>
      <c r="Q206" s="99"/>
      <c r="R206" s="99"/>
      <c r="S206" s="99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</row>
    <row r="207" spans="2:33" ht="18.75" customHeight="1">
      <c r="B207" s="14"/>
      <c r="C207" s="98"/>
      <c r="D207" s="98"/>
      <c r="E207" s="14"/>
      <c r="F207" s="99"/>
      <c r="G207" s="99"/>
      <c r="H207" s="99"/>
      <c r="I207" s="99"/>
      <c r="J207" s="99"/>
      <c r="K207" s="99"/>
      <c r="L207" s="99"/>
      <c r="M207" s="99"/>
      <c r="N207" s="99"/>
      <c r="O207" s="99"/>
      <c r="P207" s="99"/>
      <c r="Q207" s="99"/>
      <c r="R207" s="99"/>
      <c r="S207" s="99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</row>
    <row r="208" spans="2:33" ht="18.75" customHeight="1">
      <c r="B208" s="14"/>
      <c r="C208" s="98"/>
      <c r="D208" s="98"/>
      <c r="E208" s="14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99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</row>
    <row r="209" spans="2:33" ht="18.75" customHeight="1">
      <c r="B209" s="14"/>
      <c r="C209" s="98"/>
      <c r="D209" s="98"/>
      <c r="E209" s="14"/>
      <c r="F209" s="99"/>
      <c r="G209" s="99"/>
      <c r="H209" s="99"/>
      <c r="I209" s="99"/>
      <c r="J209" s="99"/>
      <c r="K209" s="99"/>
      <c r="L209" s="99"/>
      <c r="M209" s="99"/>
      <c r="N209" s="99"/>
      <c r="O209" s="99"/>
      <c r="P209" s="99"/>
      <c r="Q209" s="99"/>
      <c r="R209" s="99"/>
      <c r="S209" s="99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</row>
    <row r="210" spans="2:33" ht="18.75" customHeight="1">
      <c r="B210" s="14"/>
      <c r="C210" s="98"/>
      <c r="D210" s="98"/>
      <c r="E210" s="14"/>
      <c r="F210" s="99"/>
      <c r="G210" s="99"/>
      <c r="H210" s="99"/>
      <c r="I210" s="99"/>
      <c r="J210" s="99"/>
      <c r="K210" s="99"/>
      <c r="L210" s="99"/>
      <c r="M210" s="99"/>
      <c r="N210" s="99"/>
      <c r="O210" s="99"/>
      <c r="P210" s="99"/>
      <c r="Q210" s="99"/>
      <c r="R210" s="99"/>
      <c r="S210" s="99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</row>
    <row r="211" spans="2:33" ht="18.75" customHeight="1">
      <c r="B211" s="14"/>
      <c r="C211" s="98"/>
      <c r="D211" s="98"/>
      <c r="E211" s="14"/>
      <c r="F211" s="99"/>
      <c r="G211" s="99"/>
      <c r="H211" s="99"/>
      <c r="I211" s="99"/>
      <c r="J211" s="99"/>
      <c r="K211" s="99"/>
      <c r="L211" s="99"/>
      <c r="M211" s="99"/>
      <c r="N211" s="99"/>
      <c r="O211" s="99"/>
      <c r="P211" s="99"/>
      <c r="Q211" s="99"/>
      <c r="R211" s="99"/>
      <c r="S211" s="99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</row>
    <row r="212" spans="2:33" ht="18.75" customHeight="1">
      <c r="B212" s="14"/>
      <c r="C212" s="98"/>
      <c r="D212" s="98"/>
      <c r="E212" s="14"/>
      <c r="F212" s="99"/>
      <c r="G212" s="99"/>
      <c r="H212" s="99"/>
      <c r="I212" s="99"/>
      <c r="J212" s="99"/>
      <c r="K212" s="99"/>
      <c r="L212" s="99"/>
      <c r="M212" s="99"/>
      <c r="N212" s="99"/>
      <c r="O212" s="99"/>
      <c r="P212" s="99"/>
      <c r="Q212" s="99"/>
      <c r="R212" s="99"/>
      <c r="S212" s="99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</row>
    <row r="213" spans="2:33" ht="18.75" customHeight="1">
      <c r="B213" s="14"/>
      <c r="C213" s="98"/>
      <c r="D213" s="98"/>
      <c r="E213" s="14"/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99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</row>
    <row r="214" spans="2:33" ht="18.75" customHeight="1">
      <c r="B214" s="14"/>
      <c r="C214" s="98"/>
      <c r="D214" s="98"/>
      <c r="E214" s="14"/>
      <c r="F214" s="99"/>
      <c r="G214" s="99"/>
      <c r="H214" s="99"/>
      <c r="I214" s="99"/>
      <c r="J214" s="99"/>
      <c r="K214" s="99"/>
      <c r="L214" s="99"/>
      <c r="M214" s="99"/>
      <c r="N214" s="99"/>
      <c r="O214" s="99"/>
      <c r="P214" s="99"/>
      <c r="Q214" s="99"/>
      <c r="R214" s="99"/>
      <c r="S214" s="99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</row>
    <row r="215" spans="2:33" ht="18.75" customHeight="1">
      <c r="B215" s="14"/>
      <c r="C215" s="98"/>
      <c r="D215" s="98"/>
      <c r="E215" s="14"/>
      <c r="F215" s="99"/>
      <c r="G215" s="99"/>
      <c r="H215" s="99"/>
      <c r="I215" s="99"/>
      <c r="J215" s="99"/>
      <c r="K215" s="99"/>
      <c r="L215" s="99"/>
      <c r="M215" s="99"/>
      <c r="N215" s="99"/>
      <c r="O215" s="99"/>
      <c r="P215" s="99"/>
      <c r="Q215" s="99"/>
      <c r="R215" s="99"/>
      <c r="S215" s="99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</row>
    <row r="216" spans="2:33" ht="18.75" customHeight="1">
      <c r="B216" s="14"/>
      <c r="C216" s="98"/>
      <c r="D216" s="98"/>
      <c r="E216" s="14"/>
      <c r="F216" s="99"/>
      <c r="G216" s="99"/>
      <c r="H216" s="99"/>
      <c r="I216" s="99"/>
      <c r="J216" s="99"/>
      <c r="K216" s="99"/>
      <c r="L216" s="99"/>
      <c r="M216" s="99"/>
      <c r="N216" s="99"/>
      <c r="O216" s="99"/>
      <c r="P216" s="99"/>
      <c r="Q216" s="99"/>
      <c r="R216" s="99"/>
      <c r="S216" s="99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</row>
    <row r="217" spans="2:33" ht="18.75" customHeight="1">
      <c r="B217" s="14"/>
      <c r="C217" s="98"/>
      <c r="D217" s="98"/>
      <c r="E217" s="14"/>
      <c r="F217" s="99"/>
      <c r="G217" s="99"/>
      <c r="H217" s="99"/>
      <c r="I217" s="99"/>
      <c r="J217" s="99"/>
      <c r="K217" s="99"/>
      <c r="L217" s="99"/>
      <c r="M217" s="99"/>
      <c r="N217" s="99"/>
      <c r="O217" s="99"/>
      <c r="P217" s="99"/>
      <c r="Q217" s="99"/>
      <c r="R217" s="99"/>
      <c r="S217" s="99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</row>
    <row r="218" spans="2:33" ht="18.75" customHeight="1">
      <c r="B218" s="14"/>
      <c r="C218" s="98"/>
      <c r="D218" s="98"/>
      <c r="E218" s="14"/>
      <c r="F218" s="99"/>
      <c r="G218" s="99"/>
      <c r="H218" s="99"/>
      <c r="I218" s="99"/>
      <c r="J218" s="99"/>
      <c r="K218" s="99"/>
      <c r="L218" s="99"/>
      <c r="M218" s="99"/>
      <c r="N218" s="99"/>
      <c r="O218" s="99"/>
      <c r="P218" s="99"/>
      <c r="Q218" s="99"/>
      <c r="R218" s="99"/>
      <c r="S218" s="99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</row>
    <row r="219" spans="2:33" ht="18.75" customHeight="1">
      <c r="B219" s="14"/>
      <c r="C219" s="98"/>
      <c r="D219" s="98"/>
      <c r="E219" s="14"/>
      <c r="F219" s="99"/>
      <c r="G219" s="99"/>
      <c r="H219" s="99"/>
      <c r="I219" s="99"/>
      <c r="J219" s="99"/>
      <c r="K219" s="99"/>
      <c r="L219" s="99"/>
      <c r="M219" s="99"/>
      <c r="N219" s="99"/>
      <c r="O219" s="99"/>
      <c r="P219" s="99"/>
      <c r="Q219" s="99"/>
      <c r="R219" s="99"/>
      <c r="S219" s="99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</row>
    <row r="220" spans="2:33" ht="18.75" customHeight="1">
      <c r="B220" s="14"/>
      <c r="C220" s="98"/>
      <c r="D220" s="98"/>
      <c r="E220" s="14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99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</row>
    <row r="221" spans="2:33" ht="18.75" customHeight="1">
      <c r="B221" s="14"/>
      <c r="C221" s="98"/>
      <c r="D221" s="98"/>
      <c r="E221" s="14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99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</row>
    <row r="222" spans="2:33" ht="18.75" customHeight="1">
      <c r="B222" s="14"/>
      <c r="C222" s="98"/>
      <c r="D222" s="98"/>
      <c r="E222" s="14"/>
      <c r="F222" s="99"/>
      <c r="G222" s="99"/>
      <c r="H222" s="99"/>
      <c r="I222" s="99"/>
      <c r="J222" s="99"/>
      <c r="K222" s="99"/>
      <c r="L222" s="99"/>
      <c r="M222" s="99"/>
      <c r="N222" s="99"/>
      <c r="O222" s="99"/>
      <c r="P222" s="99"/>
      <c r="Q222" s="99"/>
      <c r="R222" s="99"/>
      <c r="S222" s="99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</row>
    <row r="223" spans="2:33" ht="18.75" customHeight="1">
      <c r="B223" s="14"/>
      <c r="C223" s="98"/>
      <c r="D223" s="98"/>
      <c r="E223" s="14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99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</row>
    <row r="224" spans="2:33" ht="18.75" customHeight="1">
      <c r="B224" s="14"/>
      <c r="C224" s="98"/>
      <c r="D224" s="98"/>
      <c r="E224" s="14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99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</row>
    <row r="225" spans="2:33" ht="18.75" customHeight="1">
      <c r="B225" s="14"/>
      <c r="C225" s="98"/>
      <c r="D225" s="98"/>
      <c r="E225" s="14"/>
      <c r="F225" s="99"/>
      <c r="G225" s="99"/>
      <c r="H225" s="99"/>
      <c r="I225" s="99"/>
      <c r="J225" s="99"/>
      <c r="K225" s="99"/>
      <c r="L225" s="99"/>
      <c r="M225" s="99"/>
      <c r="N225" s="99"/>
      <c r="O225" s="99"/>
      <c r="P225" s="99"/>
      <c r="Q225" s="99"/>
      <c r="R225" s="99"/>
      <c r="S225" s="99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</row>
    <row r="226" spans="2:33" ht="18.75" customHeight="1">
      <c r="B226" s="14"/>
      <c r="C226" s="98"/>
      <c r="D226" s="98"/>
      <c r="E226" s="14"/>
      <c r="F226" s="99"/>
      <c r="G226" s="99"/>
      <c r="H226" s="99"/>
      <c r="I226" s="99"/>
      <c r="J226" s="99"/>
      <c r="K226" s="99"/>
      <c r="L226" s="99"/>
      <c r="M226" s="99"/>
      <c r="N226" s="99"/>
      <c r="O226" s="99"/>
      <c r="P226" s="99"/>
      <c r="Q226" s="99"/>
      <c r="R226" s="99"/>
      <c r="S226" s="99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</row>
    <row r="227" spans="2:33" ht="18.75" customHeight="1">
      <c r="B227" s="14"/>
      <c r="C227" s="98"/>
      <c r="D227" s="98"/>
      <c r="E227" s="14"/>
      <c r="F227" s="99"/>
      <c r="G227" s="99"/>
      <c r="H227" s="99"/>
      <c r="I227" s="99"/>
      <c r="J227" s="99"/>
      <c r="K227" s="99"/>
      <c r="L227" s="99"/>
      <c r="M227" s="99"/>
      <c r="N227" s="99"/>
      <c r="O227" s="99"/>
      <c r="P227" s="99"/>
      <c r="Q227" s="99"/>
      <c r="R227" s="99"/>
      <c r="S227" s="99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</row>
    <row r="228" spans="2:33" ht="18.75" customHeight="1">
      <c r="B228" s="14"/>
      <c r="C228" s="98"/>
      <c r="D228" s="98"/>
      <c r="E228" s="14"/>
      <c r="F228" s="99"/>
      <c r="G228" s="99"/>
      <c r="H228" s="99"/>
      <c r="I228" s="99"/>
      <c r="J228" s="99"/>
      <c r="K228" s="99"/>
      <c r="L228" s="99"/>
      <c r="M228" s="99"/>
      <c r="N228" s="99"/>
      <c r="O228" s="99"/>
      <c r="P228" s="99"/>
      <c r="Q228" s="99"/>
      <c r="R228" s="99"/>
      <c r="S228" s="99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</row>
    <row r="229" spans="2:33" ht="18.75" customHeight="1">
      <c r="B229" s="14"/>
      <c r="C229" s="98"/>
      <c r="D229" s="98"/>
      <c r="E229" s="14"/>
      <c r="F229" s="99"/>
      <c r="G229" s="99"/>
      <c r="H229" s="99"/>
      <c r="I229" s="99"/>
      <c r="J229" s="99"/>
      <c r="K229" s="99"/>
      <c r="L229" s="99"/>
      <c r="M229" s="99"/>
      <c r="N229" s="99"/>
      <c r="O229" s="99"/>
      <c r="P229" s="99"/>
      <c r="Q229" s="99"/>
      <c r="R229" s="99"/>
      <c r="S229" s="99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</row>
    <row r="230" spans="2:33" ht="18.75" customHeight="1">
      <c r="B230" s="14"/>
      <c r="C230" s="98"/>
      <c r="D230" s="98"/>
      <c r="E230" s="14"/>
      <c r="F230" s="99"/>
      <c r="G230" s="99"/>
      <c r="H230" s="99"/>
      <c r="I230" s="99"/>
      <c r="J230" s="99"/>
      <c r="K230" s="99"/>
      <c r="L230" s="99"/>
      <c r="M230" s="99"/>
      <c r="N230" s="99"/>
      <c r="O230" s="99"/>
      <c r="P230" s="99"/>
      <c r="Q230" s="99"/>
      <c r="R230" s="99"/>
      <c r="S230" s="99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</row>
    <row r="231" spans="2:33" ht="18.75" customHeight="1">
      <c r="B231" s="14"/>
      <c r="C231" s="98"/>
      <c r="D231" s="98"/>
      <c r="E231" s="14"/>
      <c r="F231" s="99"/>
      <c r="G231" s="99"/>
      <c r="H231" s="99"/>
      <c r="I231" s="99"/>
      <c r="J231" s="99"/>
      <c r="K231" s="99"/>
      <c r="L231" s="99"/>
      <c r="M231" s="99"/>
      <c r="N231" s="99"/>
      <c r="O231" s="99"/>
      <c r="P231" s="99"/>
      <c r="Q231" s="99"/>
      <c r="R231" s="99"/>
      <c r="S231" s="99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</row>
    <row r="232" spans="2:33" ht="18.75" customHeight="1">
      <c r="B232" s="14"/>
      <c r="C232" s="98"/>
      <c r="D232" s="98"/>
      <c r="E232" s="14"/>
      <c r="F232" s="99"/>
      <c r="G232" s="99"/>
      <c r="H232" s="99"/>
      <c r="I232" s="99"/>
      <c r="J232" s="99"/>
      <c r="K232" s="99"/>
      <c r="L232" s="99"/>
      <c r="M232" s="99"/>
      <c r="N232" s="99"/>
      <c r="O232" s="99"/>
      <c r="P232" s="99"/>
      <c r="Q232" s="99"/>
      <c r="R232" s="99"/>
      <c r="S232" s="99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</row>
    <row r="233" spans="2:33" ht="18.75" customHeight="1">
      <c r="B233" s="14"/>
      <c r="C233" s="98"/>
      <c r="D233" s="98"/>
      <c r="E233" s="14"/>
      <c r="F233" s="99"/>
      <c r="G233" s="99"/>
      <c r="H233" s="99"/>
      <c r="I233" s="99"/>
      <c r="J233" s="99"/>
      <c r="K233" s="99"/>
      <c r="L233" s="99"/>
      <c r="M233" s="99"/>
      <c r="N233" s="99"/>
      <c r="O233" s="99"/>
      <c r="P233" s="99"/>
      <c r="Q233" s="99"/>
      <c r="R233" s="99"/>
      <c r="S233" s="99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</row>
    <row r="234" spans="2:33" ht="18.75" customHeight="1">
      <c r="B234" s="14"/>
      <c r="C234" s="98"/>
      <c r="D234" s="98"/>
      <c r="E234" s="14"/>
      <c r="F234" s="99"/>
      <c r="G234" s="99"/>
      <c r="H234" s="99"/>
      <c r="I234" s="99"/>
      <c r="J234" s="99"/>
      <c r="K234" s="99"/>
      <c r="L234" s="99"/>
      <c r="M234" s="99"/>
      <c r="N234" s="99"/>
      <c r="O234" s="99"/>
      <c r="P234" s="99"/>
      <c r="Q234" s="99"/>
      <c r="R234" s="99"/>
      <c r="S234" s="99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</row>
    <row r="235" spans="2:33" ht="18.75" customHeight="1">
      <c r="B235" s="14"/>
      <c r="C235" s="98"/>
      <c r="D235" s="98"/>
      <c r="E235" s="14"/>
      <c r="F235" s="99"/>
      <c r="G235" s="99"/>
      <c r="H235" s="99"/>
      <c r="I235" s="99"/>
      <c r="J235" s="99"/>
      <c r="K235" s="99"/>
      <c r="L235" s="99"/>
      <c r="M235" s="99"/>
      <c r="N235" s="99"/>
      <c r="O235" s="99"/>
      <c r="P235" s="99"/>
      <c r="Q235" s="99"/>
      <c r="R235" s="99"/>
      <c r="S235" s="99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</row>
    <row r="236" spans="2:33" ht="18.75" customHeight="1">
      <c r="B236" s="14"/>
      <c r="C236" s="98"/>
      <c r="D236" s="98"/>
      <c r="E236" s="14"/>
      <c r="F236" s="99"/>
      <c r="G236" s="99"/>
      <c r="H236" s="99"/>
      <c r="I236" s="99"/>
      <c r="J236" s="99"/>
      <c r="K236" s="99"/>
      <c r="L236" s="99"/>
      <c r="M236" s="99"/>
      <c r="N236" s="99"/>
      <c r="O236" s="99"/>
      <c r="P236" s="99"/>
      <c r="Q236" s="99"/>
      <c r="R236" s="99"/>
      <c r="S236" s="99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</row>
    <row r="237" spans="2:33" ht="18.75" customHeight="1">
      <c r="B237" s="14"/>
      <c r="C237" s="98"/>
      <c r="D237" s="98"/>
      <c r="E237" s="14"/>
      <c r="F237" s="99"/>
      <c r="G237" s="99"/>
      <c r="H237" s="99"/>
      <c r="I237" s="99"/>
      <c r="J237" s="99"/>
      <c r="K237" s="99"/>
      <c r="L237" s="99"/>
      <c r="M237" s="99"/>
      <c r="N237" s="99"/>
      <c r="O237" s="99"/>
      <c r="P237" s="99"/>
      <c r="Q237" s="99"/>
      <c r="R237" s="99"/>
      <c r="S237" s="99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</row>
    <row r="238" spans="2:33" ht="18.75" customHeight="1">
      <c r="B238" s="14"/>
      <c r="C238" s="98"/>
      <c r="D238" s="98"/>
      <c r="E238" s="14"/>
      <c r="F238" s="99"/>
      <c r="G238" s="99"/>
      <c r="H238" s="99"/>
      <c r="I238" s="99"/>
      <c r="J238" s="99"/>
      <c r="K238" s="99"/>
      <c r="L238" s="99"/>
      <c r="M238" s="99"/>
      <c r="N238" s="99"/>
      <c r="O238" s="99"/>
      <c r="P238" s="99"/>
      <c r="Q238" s="99"/>
      <c r="R238" s="99"/>
      <c r="S238" s="99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</row>
    <row r="239" spans="2:33" ht="18.75" customHeight="1">
      <c r="B239" s="14"/>
      <c r="C239" s="98"/>
      <c r="D239" s="98"/>
      <c r="E239" s="14"/>
      <c r="F239" s="99"/>
      <c r="G239" s="99"/>
      <c r="H239" s="99"/>
      <c r="I239" s="99"/>
      <c r="J239" s="99"/>
      <c r="K239" s="99"/>
      <c r="L239" s="99"/>
      <c r="M239" s="99"/>
      <c r="N239" s="99"/>
      <c r="O239" s="99"/>
      <c r="P239" s="99"/>
      <c r="Q239" s="99"/>
      <c r="R239" s="99"/>
      <c r="S239" s="99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</row>
    <row r="240" spans="2:33" ht="18.75" customHeight="1">
      <c r="B240" s="14"/>
      <c r="C240" s="98"/>
      <c r="D240" s="98"/>
      <c r="E240" s="14"/>
      <c r="F240" s="99"/>
      <c r="G240" s="99"/>
      <c r="H240" s="99"/>
      <c r="I240" s="99"/>
      <c r="J240" s="99"/>
      <c r="K240" s="99"/>
      <c r="L240" s="99"/>
      <c r="M240" s="99"/>
      <c r="N240" s="99"/>
      <c r="O240" s="99"/>
      <c r="P240" s="99"/>
      <c r="Q240" s="99"/>
      <c r="R240" s="99"/>
      <c r="S240" s="99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</row>
    <row r="241" spans="2:33" ht="18.75" customHeight="1">
      <c r="B241" s="14"/>
      <c r="C241" s="98"/>
      <c r="D241" s="98"/>
      <c r="E241" s="14"/>
      <c r="F241" s="99"/>
      <c r="G241" s="99"/>
      <c r="H241" s="99"/>
      <c r="I241" s="99"/>
      <c r="J241" s="99"/>
      <c r="K241" s="99"/>
      <c r="L241" s="99"/>
      <c r="M241" s="99"/>
      <c r="N241" s="99"/>
      <c r="O241" s="99"/>
      <c r="P241" s="99"/>
      <c r="Q241" s="99"/>
      <c r="R241" s="99"/>
      <c r="S241" s="99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</row>
    <row r="242" spans="2:33" ht="18.75" customHeight="1">
      <c r="B242" s="14"/>
      <c r="C242" s="98"/>
      <c r="D242" s="98"/>
      <c r="E242" s="14"/>
      <c r="F242" s="99"/>
      <c r="G242" s="99"/>
      <c r="H242" s="99"/>
      <c r="I242" s="99"/>
      <c r="J242" s="99"/>
      <c r="K242" s="99"/>
      <c r="L242" s="99"/>
      <c r="M242" s="99"/>
      <c r="N242" s="99"/>
      <c r="O242" s="99"/>
      <c r="P242" s="99"/>
      <c r="Q242" s="99"/>
      <c r="R242" s="99"/>
      <c r="S242" s="99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</row>
    <row r="243" spans="2:33" ht="18.75" customHeight="1">
      <c r="B243" s="14"/>
      <c r="C243" s="98"/>
      <c r="D243" s="98"/>
      <c r="E243" s="14"/>
      <c r="F243" s="99"/>
      <c r="G243" s="99"/>
      <c r="H243" s="99"/>
      <c r="I243" s="99"/>
      <c r="J243" s="99"/>
      <c r="K243" s="99"/>
      <c r="L243" s="99"/>
      <c r="M243" s="99"/>
      <c r="N243" s="99"/>
      <c r="O243" s="99"/>
      <c r="P243" s="99"/>
      <c r="Q243" s="99"/>
      <c r="R243" s="99"/>
      <c r="S243" s="99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</row>
    <row r="244" spans="2:33" ht="18.75" customHeight="1">
      <c r="B244" s="14"/>
      <c r="C244" s="98"/>
      <c r="D244" s="98"/>
      <c r="E244" s="14"/>
      <c r="F244" s="99"/>
      <c r="G244" s="99"/>
      <c r="H244" s="99"/>
      <c r="I244" s="99"/>
      <c r="J244" s="99"/>
      <c r="K244" s="99"/>
      <c r="L244" s="99"/>
      <c r="M244" s="99"/>
      <c r="N244" s="99"/>
      <c r="O244" s="99"/>
      <c r="P244" s="99"/>
      <c r="Q244" s="99"/>
      <c r="R244" s="99"/>
      <c r="S244" s="99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</row>
    <row r="245" spans="2:33" ht="18.75" customHeight="1">
      <c r="B245" s="14"/>
      <c r="C245" s="98"/>
      <c r="D245" s="98"/>
      <c r="E245" s="14"/>
      <c r="F245" s="99"/>
      <c r="G245" s="99"/>
      <c r="H245" s="99"/>
      <c r="I245" s="99"/>
      <c r="J245" s="99"/>
      <c r="K245" s="99"/>
      <c r="L245" s="99"/>
      <c r="M245" s="99"/>
      <c r="N245" s="99"/>
      <c r="O245" s="99"/>
      <c r="P245" s="99"/>
      <c r="Q245" s="99"/>
      <c r="R245" s="99"/>
      <c r="S245" s="99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</row>
    <row r="246" spans="2:33" ht="18.75" customHeight="1">
      <c r="B246" s="14"/>
      <c r="C246" s="98"/>
      <c r="D246" s="98"/>
      <c r="E246" s="14"/>
      <c r="F246" s="99"/>
      <c r="G246" s="99"/>
      <c r="H246" s="99"/>
      <c r="I246" s="99"/>
      <c r="J246" s="99"/>
      <c r="K246" s="99"/>
      <c r="L246" s="99"/>
      <c r="M246" s="99"/>
      <c r="N246" s="99"/>
      <c r="O246" s="99"/>
      <c r="P246" s="99"/>
      <c r="Q246" s="99"/>
      <c r="R246" s="99"/>
      <c r="S246" s="99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</row>
    <row r="247" spans="2:33" ht="18.75" customHeight="1">
      <c r="B247" s="14"/>
      <c r="C247" s="98"/>
      <c r="D247" s="98"/>
      <c r="E247" s="14"/>
      <c r="F247" s="99"/>
      <c r="G247" s="99"/>
      <c r="H247" s="99"/>
      <c r="I247" s="99"/>
      <c r="J247" s="99"/>
      <c r="K247" s="99"/>
      <c r="L247" s="99"/>
      <c r="M247" s="99"/>
      <c r="N247" s="99"/>
      <c r="O247" s="99"/>
      <c r="P247" s="99"/>
      <c r="Q247" s="99"/>
      <c r="R247" s="99"/>
      <c r="S247" s="99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</row>
    <row r="248" spans="2:33" ht="18.75" customHeight="1">
      <c r="B248" s="14"/>
      <c r="C248" s="98"/>
      <c r="D248" s="98"/>
      <c r="E248" s="14"/>
      <c r="F248" s="99"/>
      <c r="G248" s="99"/>
      <c r="H248" s="99"/>
      <c r="I248" s="99"/>
      <c r="J248" s="99"/>
      <c r="K248" s="99"/>
      <c r="L248" s="99"/>
      <c r="M248" s="99"/>
      <c r="N248" s="99"/>
      <c r="O248" s="99"/>
      <c r="P248" s="99"/>
      <c r="Q248" s="99"/>
      <c r="R248" s="99"/>
      <c r="S248" s="99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</row>
    <row r="249" spans="2:33" ht="18.75" customHeight="1">
      <c r="B249" s="14"/>
      <c r="C249" s="98"/>
      <c r="D249" s="98"/>
      <c r="E249" s="14"/>
      <c r="F249" s="99"/>
      <c r="G249" s="99"/>
      <c r="H249" s="99"/>
      <c r="I249" s="99"/>
      <c r="J249" s="99"/>
      <c r="K249" s="99"/>
      <c r="L249" s="99"/>
      <c r="M249" s="99"/>
      <c r="N249" s="99"/>
      <c r="O249" s="99"/>
      <c r="P249" s="99"/>
      <c r="Q249" s="99"/>
      <c r="R249" s="99"/>
      <c r="S249" s="99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</row>
    <row r="250" spans="2:33" ht="18.75" customHeight="1">
      <c r="B250" s="14"/>
      <c r="C250" s="98"/>
      <c r="D250" s="98"/>
      <c r="E250" s="14"/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/>
      <c r="Q250" s="99"/>
      <c r="R250" s="99"/>
      <c r="S250" s="99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</row>
    <row r="251" spans="2:33" ht="18.75" customHeight="1">
      <c r="B251" s="14"/>
      <c r="C251" s="98"/>
      <c r="D251" s="98"/>
      <c r="E251" s="14"/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/>
      <c r="Q251" s="99"/>
      <c r="R251" s="99"/>
      <c r="S251" s="99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</row>
    <row r="252" spans="2:33" ht="18.75" customHeight="1">
      <c r="B252" s="14"/>
      <c r="C252" s="98"/>
      <c r="D252" s="98"/>
      <c r="E252" s="14"/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/>
      <c r="Q252" s="99"/>
      <c r="R252" s="99"/>
      <c r="S252" s="99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</row>
    <row r="253" spans="2:33" ht="18.75" customHeight="1">
      <c r="B253" s="14"/>
      <c r="C253" s="98"/>
      <c r="D253" s="98"/>
      <c r="E253" s="14"/>
      <c r="F253" s="99"/>
      <c r="G253" s="99"/>
      <c r="H253" s="99"/>
      <c r="I253" s="99"/>
      <c r="J253" s="99"/>
      <c r="K253" s="99"/>
      <c r="L253" s="99"/>
      <c r="M253" s="99"/>
      <c r="N253" s="99"/>
      <c r="O253" s="99"/>
      <c r="P253" s="99"/>
      <c r="Q253" s="99"/>
      <c r="R253" s="99"/>
      <c r="S253" s="99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</row>
    <row r="254" spans="2:33" ht="18.75" customHeight="1">
      <c r="B254" s="14"/>
      <c r="C254" s="98"/>
      <c r="D254" s="98"/>
      <c r="E254" s="14"/>
      <c r="F254" s="99"/>
      <c r="G254" s="99"/>
      <c r="H254" s="99"/>
      <c r="I254" s="99"/>
      <c r="J254" s="99"/>
      <c r="K254" s="99"/>
      <c r="L254" s="99"/>
      <c r="M254" s="99"/>
      <c r="N254" s="99"/>
      <c r="O254" s="99"/>
      <c r="P254" s="99"/>
      <c r="Q254" s="99"/>
      <c r="R254" s="99"/>
      <c r="S254" s="99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</row>
    <row r="255" spans="2:33" ht="18.75" customHeight="1">
      <c r="B255" s="14"/>
      <c r="C255" s="98"/>
      <c r="D255" s="98"/>
      <c r="E255" s="14"/>
      <c r="F255" s="99"/>
      <c r="G255" s="99"/>
      <c r="H255" s="99"/>
      <c r="I255" s="99"/>
      <c r="J255" s="99"/>
      <c r="K255" s="99"/>
      <c r="L255" s="99"/>
      <c r="M255" s="99"/>
      <c r="N255" s="99"/>
      <c r="O255" s="99"/>
      <c r="P255" s="99"/>
      <c r="Q255" s="99"/>
      <c r="R255" s="99"/>
      <c r="S255" s="99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</row>
    <row r="256" spans="2:33" ht="18.75" customHeight="1">
      <c r="B256" s="14"/>
      <c r="C256" s="98"/>
      <c r="D256" s="98"/>
      <c r="E256" s="14"/>
      <c r="F256" s="99"/>
      <c r="G256" s="99"/>
      <c r="H256" s="99"/>
      <c r="I256" s="99"/>
      <c r="J256" s="99"/>
      <c r="K256" s="99"/>
      <c r="L256" s="99"/>
      <c r="M256" s="99"/>
      <c r="N256" s="99"/>
      <c r="O256" s="99"/>
      <c r="P256" s="99"/>
      <c r="Q256" s="99"/>
      <c r="R256" s="99"/>
      <c r="S256" s="99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</row>
    <row r="257" spans="2:33" ht="18.75" customHeight="1">
      <c r="B257" s="14"/>
      <c r="C257" s="98"/>
      <c r="D257" s="98"/>
      <c r="E257" s="14"/>
      <c r="F257" s="99"/>
      <c r="G257" s="99"/>
      <c r="H257" s="99"/>
      <c r="I257" s="99"/>
      <c r="J257" s="99"/>
      <c r="K257" s="99"/>
      <c r="L257" s="99"/>
      <c r="M257" s="99"/>
      <c r="N257" s="99"/>
      <c r="O257" s="99"/>
      <c r="P257" s="99"/>
      <c r="Q257" s="99"/>
      <c r="R257" s="99"/>
      <c r="S257" s="99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</row>
    <row r="258" spans="2:33" ht="18.75" customHeight="1">
      <c r="B258" s="14"/>
      <c r="C258" s="98"/>
      <c r="D258" s="98"/>
      <c r="E258" s="14"/>
      <c r="F258" s="99"/>
      <c r="G258" s="99"/>
      <c r="H258" s="99"/>
      <c r="I258" s="99"/>
      <c r="J258" s="99"/>
      <c r="K258" s="99"/>
      <c r="L258" s="99"/>
      <c r="M258" s="99"/>
      <c r="N258" s="99"/>
      <c r="O258" s="99"/>
      <c r="P258" s="99"/>
      <c r="Q258" s="99"/>
      <c r="R258" s="99"/>
      <c r="S258" s="99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</row>
    <row r="259" spans="2:33" ht="18.75" customHeight="1">
      <c r="B259" s="14"/>
      <c r="C259" s="98"/>
      <c r="D259" s="98"/>
      <c r="E259" s="14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99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</row>
    <row r="260" spans="2:33" ht="18.75" customHeight="1">
      <c r="B260" s="14"/>
      <c r="C260" s="98"/>
      <c r="D260" s="98"/>
      <c r="E260" s="14"/>
      <c r="F260" s="99"/>
      <c r="G260" s="99"/>
      <c r="H260" s="99"/>
      <c r="I260" s="99"/>
      <c r="J260" s="99"/>
      <c r="K260" s="99"/>
      <c r="L260" s="99"/>
      <c r="M260" s="99"/>
      <c r="N260" s="99"/>
      <c r="O260" s="99"/>
      <c r="P260" s="99"/>
      <c r="Q260" s="99"/>
      <c r="R260" s="99"/>
      <c r="S260" s="99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</row>
    <row r="261" spans="2:33" ht="18.75" customHeight="1">
      <c r="B261" s="14"/>
      <c r="C261" s="98"/>
      <c r="D261" s="98"/>
      <c r="E261" s="14"/>
      <c r="F261" s="99"/>
      <c r="G261" s="99"/>
      <c r="H261" s="99"/>
      <c r="I261" s="99"/>
      <c r="J261" s="99"/>
      <c r="K261" s="99"/>
      <c r="L261" s="99"/>
      <c r="M261" s="99"/>
      <c r="N261" s="99"/>
      <c r="O261" s="99"/>
      <c r="P261" s="99"/>
      <c r="Q261" s="99"/>
      <c r="R261" s="99"/>
      <c r="S261" s="99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</row>
    <row r="262" spans="2:33" ht="18.75" customHeight="1">
      <c r="B262" s="14"/>
      <c r="C262" s="98"/>
      <c r="D262" s="98"/>
      <c r="E262" s="14"/>
      <c r="F262" s="99"/>
      <c r="G262" s="99"/>
      <c r="H262" s="99"/>
      <c r="I262" s="99"/>
      <c r="J262" s="99"/>
      <c r="K262" s="99"/>
      <c r="L262" s="99"/>
      <c r="M262" s="99"/>
      <c r="N262" s="99"/>
      <c r="O262" s="99"/>
      <c r="P262" s="99"/>
      <c r="Q262" s="99"/>
      <c r="R262" s="99"/>
      <c r="S262" s="99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</row>
    <row r="263" spans="2:33" ht="18.75" customHeight="1">
      <c r="B263" s="14"/>
      <c r="C263" s="98"/>
      <c r="D263" s="98"/>
      <c r="E263" s="14"/>
      <c r="F263" s="99"/>
      <c r="G263" s="99"/>
      <c r="H263" s="99"/>
      <c r="I263" s="99"/>
      <c r="J263" s="99"/>
      <c r="K263" s="99"/>
      <c r="L263" s="99"/>
      <c r="M263" s="99"/>
      <c r="N263" s="99"/>
      <c r="O263" s="99"/>
      <c r="P263" s="99"/>
      <c r="Q263" s="99"/>
      <c r="R263" s="99"/>
      <c r="S263" s="99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</row>
    <row r="264" spans="2:33" ht="18.75" customHeight="1">
      <c r="B264" s="14"/>
      <c r="C264" s="98"/>
      <c r="D264" s="98"/>
      <c r="E264" s="14"/>
      <c r="F264" s="99"/>
      <c r="G264" s="99"/>
      <c r="H264" s="99"/>
      <c r="I264" s="99"/>
      <c r="J264" s="99"/>
      <c r="K264" s="99"/>
      <c r="L264" s="99"/>
      <c r="M264" s="99"/>
      <c r="N264" s="99"/>
      <c r="O264" s="99"/>
      <c r="P264" s="99"/>
      <c r="Q264" s="99"/>
      <c r="R264" s="99"/>
      <c r="S264" s="99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</row>
    <row r="265" spans="2:33" ht="18.75" customHeight="1">
      <c r="B265" s="14"/>
      <c r="C265" s="98"/>
      <c r="D265" s="98"/>
      <c r="E265" s="14"/>
      <c r="F265" s="99"/>
      <c r="G265" s="99"/>
      <c r="H265" s="99"/>
      <c r="I265" s="99"/>
      <c r="J265" s="99"/>
      <c r="K265" s="99"/>
      <c r="L265" s="99"/>
      <c r="M265" s="99"/>
      <c r="N265" s="99"/>
      <c r="O265" s="99"/>
      <c r="P265" s="99"/>
      <c r="Q265" s="99"/>
      <c r="R265" s="99"/>
      <c r="S265" s="99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</row>
    <row r="266" spans="2:33" ht="18.75" customHeight="1">
      <c r="B266" s="14"/>
      <c r="C266" s="98"/>
      <c r="D266" s="98"/>
      <c r="E266" s="14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99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</row>
    <row r="267" spans="2:33" ht="18.75" customHeight="1">
      <c r="B267" s="14"/>
      <c r="C267" s="98"/>
      <c r="D267" s="98"/>
      <c r="E267" s="14"/>
      <c r="F267" s="99"/>
      <c r="G267" s="99"/>
      <c r="H267" s="99"/>
      <c r="I267" s="99"/>
      <c r="J267" s="99"/>
      <c r="K267" s="99"/>
      <c r="L267" s="99"/>
      <c r="M267" s="99"/>
      <c r="N267" s="99"/>
      <c r="O267" s="99"/>
      <c r="P267" s="99"/>
      <c r="Q267" s="99"/>
      <c r="R267" s="99"/>
      <c r="S267" s="99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</row>
    <row r="268" spans="2:33" ht="18.75" customHeight="1">
      <c r="B268" s="14"/>
      <c r="C268" s="98"/>
      <c r="D268" s="98"/>
      <c r="E268" s="14"/>
      <c r="F268" s="99"/>
      <c r="G268" s="99"/>
      <c r="H268" s="99"/>
      <c r="I268" s="99"/>
      <c r="J268" s="99"/>
      <c r="K268" s="99"/>
      <c r="L268" s="99"/>
      <c r="M268" s="99"/>
      <c r="N268" s="99"/>
      <c r="O268" s="99"/>
      <c r="P268" s="99"/>
      <c r="Q268" s="99"/>
      <c r="R268" s="99"/>
      <c r="S268" s="99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</row>
    <row r="269" spans="2:33" ht="18.75" customHeight="1">
      <c r="B269" s="14"/>
      <c r="C269" s="98"/>
      <c r="D269" s="98"/>
      <c r="E269" s="14"/>
      <c r="F269" s="99"/>
      <c r="G269" s="99"/>
      <c r="H269" s="99"/>
      <c r="I269" s="99"/>
      <c r="J269" s="99"/>
      <c r="K269" s="99"/>
      <c r="L269" s="99"/>
      <c r="M269" s="99"/>
      <c r="N269" s="99"/>
      <c r="O269" s="99"/>
      <c r="P269" s="99"/>
      <c r="Q269" s="99"/>
      <c r="R269" s="99"/>
      <c r="S269" s="99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</row>
    <row r="270" spans="2:33" ht="18.75" customHeight="1">
      <c r="B270" s="14"/>
      <c r="C270" s="98"/>
      <c r="D270" s="98"/>
      <c r="E270" s="14"/>
      <c r="F270" s="99"/>
      <c r="G270" s="99"/>
      <c r="H270" s="99"/>
      <c r="I270" s="99"/>
      <c r="J270" s="99"/>
      <c r="K270" s="99"/>
      <c r="L270" s="99"/>
      <c r="M270" s="99"/>
      <c r="N270" s="99"/>
      <c r="O270" s="99"/>
      <c r="P270" s="99"/>
      <c r="Q270" s="99"/>
      <c r="R270" s="99"/>
      <c r="S270" s="99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</row>
    <row r="271" spans="2:33" ht="18.75" customHeight="1">
      <c r="B271" s="14"/>
      <c r="C271" s="98"/>
      <c r="D271" s="98"/>
      <c r="E271" s="14"/>
      <c r="F271" s="99"/>
      <c r="G271" s="99"/>
      <c r="H271" s="99"/>
      <c r="I271" s="99"/>
      <c r="J271" s="99"/>
      <c r="K271" s="99"/>
      <c r="L271" s="99"/>
      <c r="M271" s="99"/>
      <c r="N271" s="99"/>
      <c r="O271" s="99"/>
      <c r="P271" s="99"/>
      <c r="Q271" s="99"/>
      <c r="R271" s="99"/>
      <c r="S271" s="99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</row>
    <row r="272" spans="2:33" ht="18.75" customHeight="1">
      <c r="B272" s="14"/>
      <c r="C272" s="98"/>
      <c r="D272" s="98"/>
      <c r="E272" s="14"/>
      <c r="F272" s="99"/>
      <c r="G272" s="99"/>
      <c r="H272" s="99"/>
      <c r="I272" s="99"/>
      <c r="J272" s="99"/>
      <c r="K272" s="99"/>
      <c r="L272" s="99"/>
      <c r="M272" s="99"/>
      <c r="N272" s="99"/>
      <c r="O272" s="99"/>
      <c r="P272" s="99"/>
      <c r="Q272" s="99"/>
      <c r="R272" s="99"/>
      <c r="S272" s="99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</row>
    <row r="273" spans="2:33" ht="18.75" customHeight="1">
      <c r="B273" s="14"/>
      <c r="C273" s="98"/>
      <c r="D273" s="98"/>
      <c r="E273" s="14"/>
      <c r="F273" s="99"/>
      <c r="G273" s="99"/>
      <c r="H273" s="99"/>
      <c r="I273" s="99"/>
      <c r="J273" s="99"/>
      <c r="K273" s="99"/>
      <c r="L273" s="99"/>
      <c r="M273" s="99"/>
      <c r="N273" s="99"/>
      <c r="O273" s="99"/>
      <c r="P273" s="99"/>
      <c r="Q273" s="99"/>
      <c r="R273" s="99"/>
      <c r="S273" s="99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</row>
    <row r="274" spans="2:33" ht="18.75" customHeight="1">
      <c r="B274" s="14"/>
      <c r="C274" s="98"/>
      <c r="D274" s="98"/>
      <c r="E274" s="14"/>
      <c r="F274" s="99"/>
      <c r="G274" s="99"/>
      <c r="H274" s="99"/>
      <c r="I274" s="99"/>
      <c r="J274" s="99"/>
      <c r="K274" s="99"/>
      <c r="L274" s="99"/>
      <c r="M274" s="99"/>
      <c r="N274" s="99"/>
      <c r="O274" s="99"/>
      <c r="P274" s="99"/>
      <c r="Q274" s="99"/>
      <c r="R274" s="99"/>
      <c r="S274" s="99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</row>
    <row r="275" spans="2:33" ht="18.75" customHeight="1">
      <c r="B275" s="14"/>
      <c r="C275" s="98"/>
      <c r="D275" s="98"/>
      <c r="E275" s="14"/>
      <c r="F275" s="99"/>
      <c r="G275" s="99"/>
      <c r="H275" s="99"/>
      <c r="I275" s="99"/>
      <c r="J275" s="99"/>
      <c r="K275" s="99"/>
      <c r="L275" s="99"/>
      <c r="M275" s="99"/>
      <c r="N275" s="99"/>
      <c r="O275" s="99"/>
      <c r="P275" s="99"/>
      <c r="Q275" s="99"/>
      <c r="R275" s="99"/>
      <c r="S275" s="99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</row>
    <row r="276" spans="2:33" ht="18.75" customHeight="1">
      <c r="B276" s="14"/>
      <c r="C276" s="98"/>
      <c r="D276" s="98"/>
      <c r="E276" s="14"/>
      <c r="F276" s="99"/>
      <c r="G276" s="99"/>
      <c r="H276" s="99"/>
      <c r="I276" s="99"/>
      <c r="J276" s="99"/>
      <c r="K276" s="99"/>
      <c r="L276" s="99"/>
      <c r="M276" s="99"/>
      <c r="N276" s="99"/>
      <c r="O276" s="99"/>
      <c r="P276" s="99"/>
      <c r="Q276" s="99"/>
      <c r="R276" s="99"/>
      <c r="S276" s="99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</row>
    <row r="277" spans="2:33" ht="18.75" customHeight="1">
      <c r="B277" s="14"/>
      <c r="C277" s="98"/>
      <c r="D277" s="98"/>
      <c r="E277" s="14"/>
      <c r="F277" s="99"/>
      <c r="G277" s="99"/>
      <c r="H277" s="99"/>
      <c r="I277" s="99"/>
      <c r="J277" s="99"/>
      <c r="K277" s="99"/>
      <c r="L277" s="99"/>
      <c r="M277" s="99"/>
      <c r="N277" s="99"/>
      <c r="O277" s="99"/>
      <c r="P277" s="99"/>
      <c r="Q277" s="99"/>
      <c r="R277" s="99"/>
      <c r="S277" s="99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</row>
    <row r="278" spans="2:33" ht="18.75" customHeight="1">
      <c r="B278" s="14"/>
      <c r="C278" s="98"/>
      <c r="D278" s="98"/>
      <c r="E278" s="14"/>
      <c r="F278" s="99"/>
      <c r="G278" s="99"/>
      <c r="H278" s="99"/>
      <c r="I278" s="99"/>
      <c r="J278" s="99"/>
      <c r="K278" s="99"/>
      <c r="L278" s="99"/>
      <c r="M278" s="99"/>
      <c r="N278" s="99"/>
      <c r="O278" s="99"/>
      <c r="P278" s="99"/>
      <c r="Q278" s="99"/>
      <c r="R278" s="99"/>
      <c r="S278" s="99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</row>
    <row r="279" spans="2:33" ht="18.75" customHeight="1">
      <c r="B279" s="14"/>
      <c r="C279" s="98"/>
      <c r="D279" s="98"/>
      <c r="E279" s="14"/>
      <c r="F279" s="99"/>
      <c r="G279" s="99"/>
      <c r="H279" s="99"/>
      <c r="I279" s="99"/>
      <c r="J279" s="99"/>
      <c r="K279" s="99"/>
      <c r="L279" s="99"/>
      <c r="M279" s="99"/>
      <c r="N279" s="99"/>
      <c r="O279" s="99"/>
      <c r="P279" s="99"/>
      <c r="Q279" s="99"/>
      <c r="R279" s="99"/>
      <c r="S279" s="99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</row>
    <row r="280" spans="2:33" ht="18.75" customHeight="1">
      <c r="B280" s="14"/>
      <c r="C280" s="98"/>
      <c r="D280" s="98"/>
      <c r="E280" s="14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99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</row>
    <row r="281" spans="2:33" ht="18.75" customHeight="1">
      <c r="B281" s="14"/>
      <c r="C281" s="98"/>
      <c r="D281" s="98"/>
      <c r="E281" s="14"/>
      <c r="F281" s="99"/>
      <c r="G281" s="99"/>
      <c r="H281" s="99"/>
      <c r="I281" s="99"/>
      <c r="J281" s="99"/>
      <c r="K281" s="99"/>
      <c r="L281" s="99"/>
      <c r="M281" s="99"/>
      <c r="N281" s="99"/>
      <c r="O281" s="99"/>
      <c r="P281" s="99"/>
      <c r="Q281" s="99"/>
      <c r="R281" s="99"/>
      <c r="S281" s="99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</row>
    <row r="282" spans="2:33" ht="18.75" customHeight="1">
      <c r="B282" s="14"/>
      <c r="C282" s="98"/>
      <c r="D282" s="98"/>
      <c r="E282" s="14"/>
      <c r="F282" s="99"/>
      <c r="G282" s="99"/>
      <c r="H282" s="99"/>
      <c r="I282" s="99"/>
      <c r="J282" s="99"/>
      <c r="K282" s="99"/>
      <c r="L282" s="99"/>
      <c r="M282" s="99"/>
      <c r="N282" s="99"/>
      <c r="O282" s="99"/>
      <c r="P282" s="99"/>
      <c r="Q282" s="99"/>
      <c r="R282" s="99"/>
      <c r="S282" s="99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</row>
    <row r="283" spans="2:33" ht="18.75" customHeight="1">
      <c r="B283" s="14"/>
      <c r="C283" s="98"/>
      <c r="D283" s="98"/>
      <c r="E283" s="14"/>
      <c r="F283" s="99"/>
      <c r="G283" s="99"/>
      <c r="H283" s="99"/>
      <c r="I283" s="99"/>
      <c r="J283" s="99"/>
      <c r="K283" s="99"/>
      <c r="L283" s="99"/>
      <c r="M283" s="99"/>
      <c r="N283" s="99"/>
      <c r="O283" s="99"/>
      <c r="P283" s="99"/>
      <c r="Q283" s="99"/>
      <c r="R283" s="99"/>
      <c r="S283" s="99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</row>
    <row r="284" spans="2:33" ht="18.75" customHeight="1">
      <c r="B284" s="14"/>
      <c r="C284" s="98"/>
      <c r="D284" s="98"/>
      <c r="E284" s="14"/>
      <c r="F284" s="99"/>
      <c r="G284" s="99"/>
      <c r="H284" s="99"/>
      <c r="I284" s="99"/>
      <c r="J284" s="99"/>
      <c r="K284" s="99"/>
      <c r="L284" s="99"/>
      <c r="M284" s="99"/>
      <c r="N284" s="99"/>
      <c r="O284" s="99"/>
      <c r="P284" s="99"/>
      <c r="Q284" s="99"/>
      <c r="R284" s="99"/>
      <c r="S284" s="99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</row>
    <row r="285" spans="2:33" ht="18.75" customHeight="1">
      <c r="B285" s="14"/>
      <c r="C285" s="98"/>
      <c r="D285" s="98"/>
      <c r="E285" s="14"/>
      <c r="F285" s="99"/>
      <c r="G285" s="99"/>
      <c r="H285" s="99"/>
      <c r="I285" s="99"/>
      <c r="J285" s="99"/>
      <c r="K285" s="99"/>
      <c r="L285" s="99"/>
      <c r="M285" s="99"/>
      <c r="N285" s="99"/>
      <c r="O285" s="99"/>
      <c r="P285" s="99"/>
      <c r="Q285" s="99"/>
      <c r="R285" s="99"/>
      <c r="S285" s="99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</row>
    <row r="286" spans="2:33" ht="18.75" customHeight="1">
      <c r="B286" s="14"/>
      <c r="C286" s="98"/>
      <c r="D286" s="98"/>
      <c r="E286" s="14"/>
      <c r="F286" s="99"/>
      <c r="G286" s="99"/>
      <c r="H286" s="99"/>
      <c r="I286" s="99"/>
      <c r="J286" s="99"/>
      <c r="K286" s="99"/>
      <c r="L286" s="99"/>
      <c r="M286" s="99"/>
      <c r="N286" s="99"/>
      <c r="O286" s="99"/>
      <c r="P286" s="99"/>
      <c r="Q286" s="99"/>
      <c r="R286" s="99"/>
      <c r="S286" s="99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</row>
    <row r="287" spans="2:33" ht="18.75" customHeight="1">
      <c r="B287" s="14"/>
      <c r="C287" s="98"/>
      <c r="D287" s="98"/>
      <c r="E287" s="14"/>
      <c r="F287" s="99"/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99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</row>
    <row r="288" spans="2:33" ht="18.75" customHeight="1">
      <c r="B288" s="14"/>
      <c r="C288" s="98"/>
      <c r="D288" s="98"/>
      <c r="E288" s="14"/>
      <c r="F288" s="99"/>
      <c r="G288" s="99"/>
      <c r="H288" s="99"/>
      <c r="I288" s="99"/>
      <c r="J288" s="99"/>
      <c r="K288" s="99"/>
      <c r="L288" s="99"/>
      <c r="M288" s="99"/>
      <c r="N288" s="99"/>
      <c r="O288" s="99"/>
      <c r="P288" s="99"/>
      <c r="Q288" s="99"/>
      <c r="R288" s="99"/>
      <c r="S288" s="99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</row>
    <row r="289" spans="2:33" ht="18.75" customHeight="1">
      <c r="B289" s="14"/>
      <c r="C289" s="98"/>
      <c r="D289" s="98"/>
      <c r="E289" s="14"/>
      <c r="F289" s="99"/>
      <c r="G289" s="99"/>
      <c r="H289" s="99"/>
      <c r="I289" s="99"/>
      <c r="J289" s="99"/>
      <c r="K289" s="99"/>
      <c r="L289" s="99"/>
      <c r="M289" s="99"/>
      <c r="N289" s="99"/>
      <c r="O289" s="99"/>
      <c r="P289" s="99"/>
      <c r="Q289" s="99"/>
      <c r="R289" s="99"/>
      <c r="S289" s="99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</row>
    <row r="290" spans="2:33" ht="18.75" customHeight="1">
      <c r="B290" s="14"/>
      <c r="C290" s="98"/>
      <c r="D290" s="98"/>
      <c r="E290" s="14"/>
      <c r="F290" s="99"/>
      <c r="G290" s="99"/>
      <c r="H290" s="99"/>
      <c r="I290" s="99"/>
      <c r="J290" s="99"/>
      <c r="K290" s="99"/>
      <c r="L290" s="99"/>
      <c r="M290" s="99"/>
      <c r="N290" s="99"/>
      <c r="O290" s="99"/>
      <c r="P290" s="99"/>
      <c r="Q290" s="99"/>
      <c r="R290" s="99"/>
      <c r="S290" s="99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</row>
    <row r="291" spans="2:33" ht="18.75" customHeight="1">
      <c r="B291" s="14"/>
      <c r="C291" s="98"/>
      <c r="D291" s="98"/>
      <c r="E291" s="14"/>
      <c r="F291" s="99"/>
      <c r="G291" s="99"/>
      <c r="H291" s="99"/>
      <c r="I291" s="99"/>
      <c r="J291" s="99"/>
      <c r="K291" s="99"/>
      <c r="L291" s="99"/>
      <c r="M291" s="99"/>
      <c r="N291" s="99"/>
      <c r="O291" s="99"/>
      <c r="P291" s="99"/>
      <c r="Q291" s="99"/>
      <c r="R291" s="99"/>
      <c r="S291" s="99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</row>
    <row r="292" spans="2:33" ht="18.75" customHeight="1">
      <c r="B292" s="14"/>
      <c r="C292" s="98"/>
      <c r="D292" s="98"/>
      <c r="E292" s="14"/>
      <c r="F292" s="99"/>
      <c r="G292" s="99"/>
      <c r="H292" s="99"/>
      <c r="I292" s="99"/>
      <c r="J292" s="99"/>
      <c r="K292" s="99"/>
      <c r="L292" s="99"/>
      <c r="M292" s="99"/>
      <c r="N292" s="99"/>
      <c r="O292" s="99"/>
      <c r="P292" s="99"/>
      <c r="Q292" s="99"/>
      <c r="R292" s="99"/>
      <c r="S292" s="99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</row>
    <row r="293" spans="2:33" ht="18.75" customHeight="1">
      <c r="B293" s="14"/>
      <c r="C293" s="98"/>
      <c r="D293" s="98"/>
      <c r="E293" s="14"/>
      <c r="F293" s="99"/>
      <c r="G293" s="99"/>
      <c r="H293" s="99"/>
      <c r="I293" s="99"/>
      <c r="J293" s="99"/>
      <c r="K293" s="99"/>
      <c r="L293" s="99"/>
      <c r="M293" s="99"/>
      <c r="N293" s="99"/>
      <c r="O293" s="99"/>
      <c r="P293" s="99"/>
      <c r="Q293" s="99"/>
      <c r="R293" s="99"/>
      <c r="S293" s="99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</row>
    <row r="294" spans="2:33" ht="18.75" customHeight="1">
      <c r="B294" s="14"/>
      <c r="C294" s="98"/>
      <c r="D294" s="98"/>
      <c r="E294" s="14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99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</row>
    <row r="295" spans="2:33" ht="18.75" customHeight="1">
      <c r="B295" s="14"/>
      <c r="C295" s="98"/>
      <c r="D295" s="98"/>
      <c r="E295" s="14"/>
      <c r="F295" s="99"/>
      <c r="G295" s="99"/>
      <c r="H295" s="99"/>
      <c r="I295" s="99"/>
      <c r="J295" s="99"/>
      <c r="K295" s="99"/>
      <c r="L295" s="99"/>
      <c r="M295" s="99"/>
      <c r="N295" s="99"/>
      <c r="O295" s="99"/>
      <c r="P295" s="99"/>
      <c r="Q295" s="99"/>
      <c r="R295" s="99"/>
      <c r="S295" s="99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</row>
    <row r="296" spans="2:33" ht="18.75" customHeight="1">
      <c r="B296" s="14"/>
      <c r="C296" s="98"/>
      <c r="D296" s="98"/>
      <c r="E296" s="14"/>
      <c r="F296" s="99"/>
      <c r="G296" s="99"/>
      <c r="H296" s="99"/>
      <c r="I296" s="99"/>
      <c r="J296" s="99"/>
      <c r="K296" s="99"/>
      <c r="L296" s="99"/>
      <c r="M296" s="99"/>
      <c r="N296" s="99"/>
      <c r="O296" s="99"/>
      <c r="P296" s="99"/>
      <c r="Q296" s="99"/>
      <c r="R296" s="99"/>
      <c r="S296" s="99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</row>
    <row r="297" spans="2:33" ht="18.75" customHeight="1">
      <c r="B297" s="14"/>
      <c r="C297" s="98"/>
      <c r="D297" s="98"/>
      <c r="E297" s="14"/>
      <c r="F297" s="99"/>
      <c r="G297" s="99"/>
      <c r="H297" s="99"/>
      <c r="I297" s="99"/>
      <c r="J297" s="99"/>
      <c r="K297" s="99"/>
      <c r="L297" s="99"/>
      <c r="M297" s="99"/>
      <c r="N297" s="99"/>
      <c r="O297" s="99"/>
      <c r="P297" s="99"/>
      <c r="Q297" s="99"/>
      <c r="R297" s="99"/>
      <c r="S297" s="99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</row>
    <row r="298" spans="2:33" ht="18.75" customHeight="1">
      <c r="B298" s="14"/>
      <c r="C298" s="98"/>
      <c r="D298" s="98"/>
      <c r="E298" s="14"/>
      <c r="F298" s="99"/>
      <c r="G298" s="99"/>
      <c r="H298" s="99"/>
      <c r="I298" s="99"/>
      <c r="J298" s="99"/>
      <c r="K298" s="99"/>
      <c r="L298" s="99"/>
      <c r="M298" s="99"/>
      <c r="N298" s="99"/>
      <c r="O298" s="99"/>
      <c r="P298" s="99"/>
      <c r="Q298" s="99"/>
      <c r="R298" s="99"/>
      <c r="S298" s="99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</row>
    <row r="299" spans="2:33" ht="18.75" customHeight="1">
      <c r="B299" s="14"/>
      <c r="C299" s="98"/>
      <c r="D299" s="98"/>
      <c r="E299" s="14"/>
      <c r="F299" s="99"/>
      <c r="G299" s="99"/>
      <c r="H299" s="99"/>
      <c r="I299" s="99"/>
      <c r="J299" s="99"/>
      <c r="K299" s="99"/>
      <c r="L299" s="99"/>
      <c r="M299" s="99"/>
      <c r="N299" s="99"/>
      <c r="O299" s="99"/>
      <c r="P299" s="99"/>
      <c r="Q299" s="99"/>
      <c r="R299" s="99"/>
      <c r="S299" s="99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</row>
    <row r="300" spans="2:33" ht="18.75" customHeight="1">
      <c r="B300" s="14"/>
      <c r="C300" s="98"/>
      <c r="D300" s="98"/>
      <c r="E300" s="14"/>
      <c r="F300" s="99"/>
      <c r="G300" s="99"/>
      <c r="H300" s="99"/>
      <c r="I300" s="99"/>
      <c r="J300" s="99"/>
      <c r="K300" s="99"/>
      <c r="L300" s="99"/>
      <c r="M300" s="99"/>
      <c r="N300" s="99"/>
      <c r="O300" s="99"/>
      <c r="P300" s="99"/>
      <c r="Q300" s="99"/>
      <c r="R300" s="99"/>
      <c r="S300" s="99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</row>
    <row r="301" spans="2:33" ht="18.75" customHeight="1">
      <c r="B301" s="14"/>
      <c r="C301" s="98"/>
      <c r="D301" s="98"/>
      <c r="E301" s="14"/>
      <c r="F301" s="99"/>
      <c r="G301" s="99"/>
      <c r="H301" s="99"/>
      <c r="I301" s="99"/>
      <c r="J301" s="99"/>
      <c r="K301" s="99"/>
      <c r="L301" s="99"/>
      <c r="M301" s="99"/>
      <c r="N301" s="99"/>
      <c r="O301" s="99"/>
      <c r="P301" s="99"/>
      <c r="Q301" s="99"/>
      <c r="R301" s="99"/>
      <c r="S301" s="99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</row>
    <row r="302" spans="2:33" ht="18.75" customHeight="1">
      <c r="B302" s="14"/>
      <c r="C302" s="98"/>
      <c r="D302" s="98"/>
      <c r="E302" s="14"/>
      <c r="F302" s="99"/>
      <c r="G302" s="99"/>
      <c r="H302" s="99"/>
      <c r="I302" s="99"/>
      <c r="J302" s="99"/>
      <c r="K302" s="99"/>
      <c r="L302" s="99"/>
      <c r="M302" s="99"/>
      <c r="N302" s="99"/>
      <c r="O302" s="99"/>
      <c r="P302" s="99"/>
      <c r="Q302" s="99"/>
      <c r="R302" s="99"/>
      <c r="S302" s="99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</row>
    <row r="303" spans="2:33" ht="18.75" customHeight="1">
      <c r="B303" s="14"/>
      <c r="C303" s="98"/>
      <c r="D303" s="98"/>
      <c r="E303" s="14"/>
      <c r="F303" s="99"/>
      <c r="G303" s="99"/>
      <c r="H303" s="99"/>
      <c r="I303" s="99"/>
      <c r="J303" s="99"/>
      <c r="K303" s="99"/>
      <c r="L303" s="99"/>
      <c r="M303" s="99"/>
      <c r="N303" s="99"/>
      <c r="O303" s="99"/>
      <c r="P303" s="99"/>
      <c r="Q303" s="99"/>
      <c r="R303" s="99"/>
      <c r="S303" s="99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</row>
    <row r="304" spans="2:33" ht="18.75" customHeight="1">
      <c r="B304" s="14"/>
      <c r="C304" s="98"/>
      <c r="D304" s="98"/>
      <c r="E304" s="14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99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</row>
    <row r="305" spans="2:33" ht="18.75" customHeight="1">
      <c r="B305" s="14"/>
      <c r="C305" s="98"/>
      <c r="D305" s="98"/>
      <c r="E305" s="14"/>
      <c r="F305" s="99"/>
      <c r="G305" s="99"/>
      <c r="H305" s="99"/>
      <c r="I305" s="99"/>
      <c r="J305" s="99"/>
      <c r="K305" s="99"/>
      <c r="L305" s="99"/>
      <c r="M305" s="99"/>
      <c r="N305" s="99"/>
      <c r="O305" s="99"/>
      <c r="P305" s="99"/>
      <c r="Q305" s="99"/>
      <c r="R305" s="99"/>
      <c r="S305" s="99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</row>
    <row r="306" spans="2:33" ht="18.75" customHeight="1">
      <c r="B306" s="14"/>
      <c r="C306" s="98"/>
      <c r="D306" s="98"/>
      <c r="E306" s="14"/>
      <c r="F306" s="99"/>
      <c r="G306" s="99"/>
      <c r="H306" s="99"/>
      <c r="I306" s="99"/>
      <c r="J306" s="99"/>
      <c r="K306" s="99"/>
      <c r="L306" s="99"/>
      <c r="M306" s="99"/>
      <c r="N306" s="99"/>
      <c r="O306" s="99"/>
      <c r="P306" s="99"/>
      <c r="Q306" s="99"/>
      <c r="R306" s="99"/>
      <c r="S306" s="99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</row>
    <row r="307" spans="2:33" ht="18.75" customHeight="1">
      <c r="B307" s="14"/>
      <c r="C307" s="98"/>
      <c r="D307" s="98"/>
      <c r="E307" s="14"/>
      <c r="F307" s="99"/>
      <c r="G307" s="99"/>
      <c r="H307" s="99"/>
      <c r="I307" s="99"/>
      <c r="J307" s="99"/>
      <c r="K307" s="99"/>
      <c r="L307" s="99"/>
      <c r="M307" s="99"/>
      <c r="N307" s="99"/>
      <c r="O307" s="99"/>
      <c r="P307" s="99"/>
      <c r="Q307" s="99"/>
      <c r="R307" s="99"/>
      <c r="S307" s="99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</row>
    <row r="308" spans="2:33" ht="18.75" customHeight="1">
      <c r="B308" s="14"/>
      <c r="C308" s="98"/>
      <c r="D308" s="98"/>
      <c r="E308" s="14"/>
      <c r="F308" s="99"/>
      <c r="G308" s="99"/>
      <c r="H308" s="99"/>
      <c r="I308" s="99"/>
      <c r="J308" s="99"/>
      <c r="K308" s="99"/>
      <c r="L308" s="99"/>
      <c r="M308" s="99"/>
      <c r="N308" s="99"/>
      <c r="O308" s="99"/>
      <c r="P308" s="99"/>
      <c r="Q308" s="99"/>
      <c r="R308" s="99"/>
      <c r="S308" s="99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</row>
    <row r="309" spans="2:33" ht="18.75" customHeight="1">
      <c r="B309" s="14"/>
      <c r="C309" s="98"/>
      <c r="D309" s="98"/>
      <c r="E309" s="14"/>
      <c r="F309" s="99"/>
      <c r="G309" s="99"/>
      <c r="H309" s="99"/>
      <c r="I309" s="99"/>
      <c r="J309" s="99"/>
      <c r="K309" s="99"/>
      <c r="L309" s="99"/>
      <c r="M309" s="99"/>
      <c r="N309" s="99"/>
      <c r="O309" s="99"/>
      <c r="P309" s="99"/>
      <c r="Q309" s="99"/>
      <c r="R309" s="99"/>
      <c r="S309" s="99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</row>
    <row r="310" spans="2:33" ht="18.75" customHeight="1">
      <c r="B310" s="14"/>
      <c r="C310" s="98"/>
      <c r="D310" s="98"/>
      <c r="E310" s="14"/>
      <c r="F310" s="99"/>
      <c r="G310" s="99"/>
      <c r="H310" s="99"/>
      <c r="I310" s="99"/>
      <c r="J310" s="99"/>
      <c r="K310" s="99"/>
      <c r="L310" s="99"/>
      <c r="M310" s="99"/>
      <c r="N310" s="99"/>
      <c r="O310" s="99"/>
      <c r="P310" s="99"/>
      <c r="Q310" s="99"/>
      <c r="R310" s="99"/>
      <c r="S310" s="99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</row>
    <row r="311" spans="2:33" ht="18.75" customHeight="1">
      <c r="B311" s="14"/>
      <c r="C311" s="98"/>
      <c r="D311" s="98"/>
      <c r="E311" s="14"/>
      <c r="F311" s="99"/>
      <c r="G311" s="99"/>
      <c r="H311" s="99"/>
      <c r="I311" s="99"/>
      <c r="J311" s="99"/>
      <c r="K311" s="99"/>
      <c r="L311" s="99"/>
      <c r="M311" s="99"/>
      <c r="N311" s="99"/>
      <c r="O311" s="99"/>
      <c r="P311" s="99"/>
      <c r="Q311" s="99"/>
      <c r="R311" s="99"/>
      <c r="S311" s="99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</row>
    <row r="312" spans="2:33" ht="18.75" customHeight="1">
      <c r="B312" s="14"/>
      <c r="C312" s="98"/>
      <c r="D312" s="98"/>
      <c r="E312" s="14"/>
      <c r="F312" s="99"/>
      <c r="G312" s="99"/>
      <c r="H312" s="99"/>
      <c r="I312" s="99"/>
      <c r="J312" s="99"/>
      <c r="K312" s="99"/>
      <c r="L312" s="99"/>
      <c r="M312" s="99"/>
      <c r="N312" s="99"/>
      <c r="O312" s="99"/>
      <c r="P312" s="99"/>
      <c r="Q312" s="99"/>
      <c r="R312" s="99"/>
      <c r="S312" s="99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</row>
    <row r="313" spans="2:33" ht="18.75" customHeight="1">
      <c r="B313" s="14"/>
      <c r="C313" s="98"/>
      <c r="D313" s="98"/>
      <c r="E313" s="14"/>
      <c r="F313" s="99"/>
      <c r="G313" s="99"/>
      <c r="H313" s="99"/>
      <c r="I313" s="99"/>
      <c r="J313" s="99"/>
      <c r="K313" s="99"/>
      <c r="L313" s="99"/>
      <c r="M313" s="99"/>
      <c r="N313" s="99"/>
      <c r="O313" s="99"/>
      <c r="P313" s="99"/>
      <c r="Q313" s="99"/>
      <c r="R313" s="99"/>
      <c r="S313" s="99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</row>
    <row r="314" spans="2:33" ht="18.75" customHeight="1">
      <c r="B314" s="14"/>
      <c r="C314" s="98"/>
      <c r="D314" s="98"/>
      <c r="E314" s="14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99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</row>
    <row r="315" spans="2:33" ht="18.75" customHeight="1">
      <c r="B315" s="14"/>
      <c r="C315" s="98"/>
      <c r="D315" s="98"/>
      <c r="E315" s="14"/>
      <c r="F315" s="99"/>
      <c r="G315" s="99"/>
      <c r="H315" s="99"/>
      <c r="I315" s="99"/>
      <c r="J315" s="99"/>
      <c r="K315" s="99"/>
      <c r="L315" s="99"/>
      <c r="M315" s="99"/>
      <c r="N315" s="99"/>
      <c r="O315" s="99"/>
      <c r="P315" s="99"/>
      <c r="Q315" s="99"/>
      <c r="R315" s="99"/>
      <c r="S315" s="99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</row>
    <row r="316" spans="2:33" ht="18.75" customHeight="1">
      <c r="B316" s="14"/>
      <c r="C316" s="98"/>
      <c r="D316" s="98"/>
      <c r="E316" s="14"/>
      <c r="F316" s="99"/>
      <c r="G316" s="99"/>
      <c r="H316" s="99"/>
      <c r="I316" s="99"/>
      <c r="J316" s="99"/>
      <c r="K316" s="99"/>
      <c r="L316" s="99"/>
      <c r="M316" s="99"/>
      <c r="N316" s="99"/>
      <c r="O316" s="99"/>
      <c r="P316" s="99"/>
      <c r="Q316" s="99"/>
      <c r="R316" s="99"/>
      <c r="S316" s="99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</row>
    <row r="317" spans="2:33" ht="18.75" customHeight="1">
      <c r="B317" s="14"/>
      <c r="C317" s="98"/>
      <c r="D317" s="98"/>
      <c r="E317" s="14"/>
      <c r="F317" s="99"/>
      <c r="G317" s="99"/>
      <c r="H317" s="99"/>
      <c r="I317" s="99"/>
      <c r="J317" s="99"/>
      <c r="K317" s="99"/>
      <c r="L317" s="99"/>
      <c r="M317" s="99"/>
      <c r="N317" s="99"/>
      <c r="O317" s="99"/>
      <c r="P317" s="99"/>
      <c r="Q317" s="99"/>
      <c r="R317" s="99"/>
      <c r="S317" s="99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</row>
    <row r="318" spans="2:33" ht="18.75" customHeight="1">
      <c r="B318" s="14"/>
      <c r="C318" s="98"/>
      <c r="D318" s="98"/>
      <c r="E318" s="14"/>
      <c r="F318" s="99"/>
      <c r="G318" s="99"/>
      <c r="H318" s="99"/>
      <c r="I318" s="99"/>
      <c r="J318" s="99"/>
      <c r="K318" s="99"/>
      <c r="L318" s="99"/>
      <c r="M318" s="99"/>
      <c r="N318" s="99"/>
      <c r="O318" s="99"/>
      <c r="P318" s="99"/>
      <c r="Q318" s="99"/>
      <c r="R318" s="99"/>
      <c r="S318" s="99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</row>
    <row r="319" spans="2:33" ht="18.75" customHeight="1">
      <c r="B319" s="14"/>
      <c r="C319" s="98"/>
      <c r="D319" s="98"/>
      <c r="E319" s="14"/>
      <c r="F319" s="99"/>
      <c r="G319" s="99"/>
      <c r="H319" s="99"/>
      <c r="I319" s="99"/>
      <c r="J319" s="99"/>
      <c r="K319" s="99"/>
      <c r="L319" s="99"/>
      <c r="M319" s="99"/>
      <c r="N319" s="99"/>
      <c r="O319" s="99"/>
      <c r="P319" s="99"/>
      <c r="Q319" s="99"/>
      <c r="R319" s="99"/>
      <c r="S319" s="99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</row>
    <row r="320" spans="2:33" ht="18.75" customHeight="1">
      <c r="B320" s="14"/>
      <c r="C320" s="98"/>
      <c r="D320" s="98"/>
      <c r="E320" s="14"/>
      <c r="F320" s="99"/>
      <c r="G320" s="99"/>
      <c r="H320" s="99"/>
      <c r="I320" s="99"/>
      <c r="J320" s="99"/>
      <c r="K320" s="99"/>
      <c r="L320" s="99"/>
      <c r="M320" s="99"/>
      <c r="N320" s="99"/>
      <c r="O320" s="99"/>
      <c r="P320" s="99"/>
      <c r="Q320" s="99"/>
      <c r="R320" s="99"/>
      <c r="S320" s="99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</row>
    <row r="321" spans="2:33" ht="18.75" customHeight="1">
      <c r="B321" s="14"/>
      <c r="C321" s="98"/>
      <c r="D321" s="98"/>
      <c r="E321" s="14"/>
      <c r="F321" s="99"/>
      <c r="G321" s="99"/>
      <c r="H321" s="99"/>
      <c r="I321" s="99"/>
      <c r="J321" s="99"/>
      <c r="K321" s="99"/>
      <c r="L321" s="99"/>
      <c r="M321" s="99"/>
      <c r="N321" s="99"/>
      <c r="O321" s="99"/>
      <c r="P321" s="99"/>
      <c r="Q321" s="99"/>
      <c r="R321" s="99"/>
      <c r="S321" s="99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</row>
    <row r="322" spans="2:33" ht="18.75" customHeight="1">
      <c r="B322" s="14"/>
      <c r="C322" s="98"/>
      <c r="D322" s="98"/>
      <c r="E322" s="14"/>
      <c r="F322" s="99"/>
      <c r="G322" s="99"/>
      <c r="H322" s="99"/>
      <c r="I322" s="99"/>
      <c r="J322" s="99"/>
      <c r="K322" s="99"/>
      <c r="L322" s="99"/>
      <c r="M322" s="99"/>
      <c r="N322" s="99"/>
      <c r="O322" s="99"/>
      <c r="P322" s="99"/>
      <c r="Q322" s="99"/>
      <c r="R322" s="99"/>
      <c r="S322" s="99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</row>
    <row r="323" spans="2:33" ht="18.75" customHeight="1">
      <c r="B323" s="14"/>
      <c r="C323" s="98"/>
      <c r="D323" s="98"/>
      <c r="E323" s="14"/>
      <c r="F323" s="99"/>
      <c r="G323" s="99"/>
      <c r="H323" s="99"/>
      <c r="I323" s="99"/>
      <c r="J323" s="99"/>
      <c r="K323" s="99"/>
      <c r="L323" s="99"/>
      <c r="M323" s="99"/>
      <c r="N323" s="99"/>
      <c r="O323" s="99"/>
      <c r="P323" s="99"/>
      <c r="Q323" s="99"/>
      <c r="R323" s="99"/>
      <c r="S323" s="99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</row>
    <row r="324" spans="2:33" ht="18.75" customHeight="1">
      <c r="B324" s="14"/>
      <c r="C324" s="98"/>
      <c r="D324" s="98"/>
      <c r="E324" s="14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99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</row>
    <row r="325" spans="2:33" ht="18.75" customHeight="1">
      <c r="B325" s="14"/>
      <c r="C325" s="98"/>
      <c r="D325" s="98"/>
      <c r="E325" s="14"/>
      <c r="F325" s="99"/>
      <c r="G325" s="99"/>
      <c r="H325" s="99"/>
      <c r="I325" s="99"/>
      <c r="J325" s="99"/>
      <c r="K325" s="99"/>
      <c r="L325" s="99"/>
      <c r="M325" s="99"/>
      <c r="N325" s="99"/>
      <c r="O325" s="99"/>
      <c r="P325" s="99"/>
      <c r="Q325" s="99"/>
      <c r="R325" s="99"/>
      <c r="S325" s="99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</row>
    <row r="326" spans="2:33" ht="18.75" customHeight="1">
      <c r="B326" s="14"/>
      <c r="C326" s="98"/>
      <c r="D326" s="98"/>
      <c r="E326" s="14"/>
      <c r="F326" s="99"/>
      <c r="G326" s="99"/>
      <c r="H326" s="99"/>
      <c r="I326" s="99"/>
      <c r="J326" s="99"/>
      <c r="K326" s="99"/>
      <c r="L326" s="99"/>
      <c r="M326" s="99"/>
      <c r="N326" s="99"/>
      <c r="O326" s="99"/>
      <c r="P326" s="99"/>
      <c r="Q326" s="99"/>
      <c r="R326" s="99"/>
      <c r="S326" s="99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</row>
    <row r="327" spans="2:33" ht="18.75" customHeight="1">
      <c r="B327" s="14"/>
      <c r="C327" s="98"/>
      <c r="D327" s="98"/>
      <c r="E327" s="14"/>
      <c r="F327" s="99"/>
      <c r="G327" s="99"/>
      <c r="H327" s="99"/>
      <c r="I327" s="99"/>
      <c r="J327" s="99"/>
      <c r="K327" s="99"/>
      <c r="L327" s="99"/>
      <c r="M327" s="99"/>
      <c r="N327" s="99"/>
      <c r="O327" s="99"/>
      <c r="P327" s="99"/>
      <c r="Q327" s="99"/>
      <c r="R327" s="99"/>
      <c r="S327" s="99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</row>
    <row r="328" spans="2:33" ht="18.75" customHeight="1">
      <c r="B328" s="14"/>
      <c r="C328" s="98"/>
      <c r="D328" s="98"/>
      <c r="E328" s="14"/>
      <c r="F328" s="99"/>
      <c r="G328" s="99"/>
      <c r="H328" s="99"/>
      <c r="I328" s="99"/>
      <c r="J328" s="99"/>
      <c r="K328" s="99"/>
      <c r="L328" s="99"/>
      <c r="M328" s="99"/>
      <c r="N328" s="99"/>
      <c r="O328" s="99"/>
      <c r="P328" s="99"/>
      <c r="Q328" s="99"/>
      <c r="R328" s="99"/>
      <c r="S328" s="99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</row>
    <row r="329" spans="2:33" ht="18.75" customHeight="1">
      <c r="B329" s="14"/>
      <c r="C329" s="98"/>
      <c r="D329" s="98"/>
      <c r="E329" s="14"/>
      <c r="F329" s="99"/>
      <c r="G329" s="99"/>
      <c r="H329" s="99"/>
      <c r="I329" s="99"/>
      <c r="J329" s="99"/>
      <c r="K329" s="99"/>
      <c r="L329" s="99"/>
      <c r="M329" s="99"/>
      <c r="N329" s="99"/>
      <c r="O329" s="99"/>
      <c r="P329" s="99"/>
      <c r="Q329" s="99"/>
      <c r="R329" s="99"/>
      <c r="S329" s="99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</row>
    <row r="330" spans="2:33" ht="18.75" customHeight="1">
      <c r="B330" s="14"/>
      <c r="C330" s="98"/>
      <c r="D330" s="98"/>
      <c r="E330" s="14"/>
      <c r="F330" s="99"/>
      <c r="G330" s="99"/>
      <c r="H330" s="99"/>
      <c r="I330" s="99"/>
      <c r="J330" s="99"/>
      <c r="K330" s="99"/>
      <c r="L330" s="99"/>
      <c r="M330" s="99"/>
      <c r="N330" s="99"/>
      <c r="O330" s="99"/>
      <c r="P330" s="99"/>
      <c r="Q330" s="99"/>
      <c r="R330" s="99"/>
      <c r="S330" s="99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</row>
    <row r="331" spans="2:33" ht="18.75" customHeight="1">
      <c r="B331" s="14"/>
      <c r="C331" s="98"/>
      <c r="D331" s="98"/>
      <c r="E331" s="14"/>
      <c r="F331" s="99"/>
      <c r="G331" s="99"/>
      <c r="H331" s="99"/>
      <c r="I331" s="99"/>
      <c r="J331" s="99"/>
      <c r="K331" s="99"/>
      <c r="L331" s="99"/>
      <c r="M331" s="99"/>
      <c r="N331" s="99"/>
      <c r="O331" s="99"/>
      <c r="P331" s="99"/>
      <c r="Q331" s="99"/>
      <c r="R331" s="99"/>
      <c r="S331" s="99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</row>
    <row r="332" spans="2:33" ht="18.75" customHeight="1">
      <c r="B332" s="14"/>
      <c r="C332" s="98"/>
      <c r="D332" s="98"/>
      <c r="E332" s="14"/>
      <c r="F332" s="99"/>
      <c r="G332" s="99"/>
      <c r="H332" s="99"/>
      <c r="I332" s="99"/>
      <c r="J332" s="99"/>
      <c r="K332" s="99"/>
      <c r="L332" s="99"/>
      <c r="M332" s="99"/>
      <c r="N332" s="99"/>
      <c r="O332" s="99"/>
      <c r="P332" s="99"/>
      <c r="Q332" s="99"/>
      <c r="R332" s="99"/>
      <c r="S332" s="99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</row>
    <row r="333" spans="2:33" ht="18.75" customHeight="1">
      <c r="B333" s="14"/>
      <c r="C333" s="98"/>
      <c r="D333" s="98"/>
      <c r="E333" s="14"/>
      <c r="F333" s="99"/>
      <c r="G333" s="99"/>
      <c r="H333" s="99"/>
      <c r="I333" s="99"/>
      <c r="J333" s="99"/>
      <c r="K333" s="99"/>
      <c r="L333" s="99"/>
      <c r="M333" s="99"/>
      <c r="N333" s="99"/>
      <c r="O333" s="99"/>
      <c r="P333" s="99"/>
      <c r="Q333" s="99"/>
      <c r="R333" s="99"/>
      <c r="S333" s="99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</row>
    <row r="334" spans="2:33" ht="18.75" customHeight="1">
      <c r="B334" s="14"/>
      <c r="C334" s="98"/>
      <c r="D334" s="98"/>
      <c r="E334" s="14"/>
      <c r="F334" s="99"/>
      <c r="G334" s="99"/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99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</row>
    <row r="335" spans="2:33" ht="18.75" customHeight="1">
      <c r="B335" s="14"/>
      <c r="C335" s="98"/>
      <c r="D335" s="98"/>
      <c r="E335" s="14"/>
      <c r="F335" s="99"/>
      <c r="G335" s="99"/>
      <c r="H335" s="99"/>
      <c r="I335" s="99"/>
      <c r="J335" s="99"/>
      <c r="K335" s="99"/>
      <c r="L335" s="99"/>
      <c r="M335" s="99"/>
      <c r="N335" s="99"/>
      <c r="O335" s="99"/>
      <c r="P335" s="99"/>
      <c r="Q335" s="99"/>
      <c r="R335" s="99"/>
      <c r="S335" s="99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</row>
    <row r="336" spans="2:33" ht="18.75" customHeight="1">
      <c r="B336" s="14"/>
      <c r="C336" s="98"/>
      <c r="D336" s="98"/>
      <c r="E336" s="14"/>
      <c r="F336" s="99"/>
      <c r="G336" s="99"/>
      <c r="H336" s="99"/>
      <c r="I336" s="99"/>
      <c r="J336" s="99"/>
      <c r="K336" s="99"/>
      <c r="L336" s="99"/>
      <c r="M336" s="99"/>
      <c r="N336" s="99"/>
      <c r="O336" s="99"/>
      <c r="P336" s="99"/>
      <c r="Q336" s="99"/>
      <c r="R336" s="99"/>
      <c r="S336" s="99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</row>
    <row r="337" spans="2:33" ht="18.75" customHeight="1">
      <c r="B337" s="14"/>
      <c r="C337" s="98"/>
      <c r="D337" s="98"/>
      <c r="E337" s="14"/>
      <c r="F337" s="99"/>
      <c r="G337" s="99"/>
      <c r="H337" s="99"/>
      <c r="I337" s="99"/>
      <c r="J337" s="99"/>
      <c r="K337" s="99"/>
      <c r="L337" s="99"/>
      <c r="M337" s="99"/>
      <c r="N337" s="99"/>
      <c r="O337" s="99"/>
      <c r="P337" s="99"/>
      <c r="Q337" s="99"/>
      <c r="R337" s="99"/>
      <c r="S337" s="99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</row>
    <row r="338" spans="2:33" ht="18.75" customHeight="1">
      <c r="B338" s="14"/>
      <c r="C338" s="98"/>
      <c r="D338" s="98"/>
      <c r="E338" s="14"/>
      <c r="F338" s="99"/>
      <c r="G338" s="99"/>
      <c r="H338" s="99"/>
      <c r="I338" s="99"/>
      <c r="J338" s="99"/>
      <c r="K338" s="99"/>
      <c r="L338" s="99"/>
      <c r="M338" s="99"/>
      <c r="N338" s="99"/>
      <c r="O338" s="99"/>
      <c r="P338" s="99"/>
      <c r="Q338" s="99"/>
      <c r="R338" s="99"/>
      <c r="S338" s="99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</row>
    <row r="339" spans="2:33" ht="18.75" customHeight="1">
      <c r="B339" s="14"/>
      <c r="C339" s="98"/>
      <c r="D339" s="98"/>
      <c r="E339" s="14"/>
      <c r="F339" s="99"/>
      <c r="G339" s="99"/>
      <c r="H339" s="99"/>
      <c r="I339" s="99"/>
      <c r="J339" s="99"/>
      <c r="K339" s="99"/>
      <c r="L339" s="99"/>
      <c r="M339" s="99"/>
      <c r="N339" s="99"/>
      <c r="O339" s="99"/>
      <c r="P339" s="99"/>
      <c r="Q339" s="99"/>
      <c r="R339" s="99"/>
      <c r="S339" s="99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</row>
    <row r="340" spans="2:33" ht="18.75" customHeight="1">
      <c r="B340" s="14"/>
      <c r="C340" s="98"/>
      <c r="D340" s="98"/>
      <c r="E340" s="14"/>
      <c r="F340" s="99"/>
      <c r="G340" s="99"/>
      <c r="H340" s="99"/>
      <c r="I340" s="99"/>
      <c r="J340" s="99"/>
      <c r="K340" s="99"/>
      <c r="L340" s="99"/>
      <c r="M340" s="99"/>
      <c r="N340" s="99"/>
      <c r="O340" s="99"/>
      <c r="P340" s="99"/>
      <c r="Q340" s="99"/>
      <c r="R340" s="99"/>
      <c r="S340" s="99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</row>
    <row r="341" spans="2:33" ht="18.75" customHeight="1">
      <c r="B341" s="14"/>
      <c r="C341" s="98"/>
      <c r="D341" s="98"/>
      <c r="E341" s="14"/>
      <c r="F341" s="99"/>
      <c r="G341" s="99"/>
      <c r="H341" s="99"/>
      <c r="I341" s="99"/>
      <c r="J341" s="99"/>
      <c r="K341" s="99"/>
      <c r="L341" s="99"/>
      <c r="M341" s="99"/>
      <c r="N341" s="99"/>
      <c r="O341" s="99"/>
      <c r="P341" s="99"/>
      <c r="Q341" s="99"/>
      <c r="R341" s="99"/>
      <c r="S341" s="99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</row>
    <row r="342" spans="2:33" ht="18.75" customHeight="1">
      <c r="B342" s="14"/>
      <c r="C342" s="98"/>
      <c r="D342" s="98"/>
      <c r="E342" s="14"/>
      <c r="F342" s="99"/>
      <c r="G342" s="99"/>
      <c r="H342" s="99"/>
      <c r="I342" s="99"/>
      <c r="J342" s="99"/>
      <c r="K342" s="99"/>
      <c r="L342" s="99"/>
      <c r="M342" s="99"/>
      <c r="N342" s="99"/>
      <c r="O342" s="99"/>
      <c r="P342" s="99"/>
      <c r="Q342" s="99"/>
      <c r="R342" s="99"/>
      <c r="S342" s="99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</row>
    <row r="343" spans="2:33" ht="18.75" customHeight="1">
      <c r="B343" s="14"/>
      <c r="C343" s="98"/>
      <c r="D343" s="98"/>
      <c r="E343" s="14"/>
      <c r="F343" s="99"/>
      <c r="G343" s="99"/>
      <c r="H343" s="99"/>
      <c r="I343" s="99"/>
      <c r="J343" s="99"/>
      <c r="K343" s="99"/>
      <c r="L343" s="99"/>
      <c r="M343" s="99"/>
      <c r="N343" s="99"/>
      <c r="O343" s="99"/>
      <c r="P343" s="99"/>
      <c r="Q343" s="99"/>
      <c r="R343" s="99"/>
      <c r="S343" s="99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</row>
    <row r="344" spans="2:33" ht="18.75" customHeight="1">
      <c r="B344" s="14"/>
      <c r="C344" s="98"/>
      <c r="D344" s="98"/>
      <c r="E344" s="14"/>
      <c r="F344" s="99"/>
      <c r="G344" s="99"/>
      <c r="H344" s="99"/>
      <c r="I344" s="99"/>
      <c r="J344" s="99"/>
      <c r="K344" s="99"/>
      <c r="L344" s="99"/>
      <c r="M344" s="99"/>
      <c r="N344" s="99"/>
      <c r="O344" s="99"/>
      <c r="P344" s="99"/>
      <c r="Q344" s="99"/>
      <c r="R344" s="99"/>
      <c r="S344" s="99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</row>
    <row r="345" spans="2:33" ht="18.75" customHeight="1">
      <c r="B345" s="14"/>
      <c r="C345" s="98"/>
      <c r="D345" s="98"/>
      <c r="E345" s="14"/>
      <c r="F345" s="99"/>
      <c r="G345" s="99"/>
      <c r="H345" s="99"/>
      <c r="I345" s="99"/>
      <c r="J345" s="99"/>
      <c r="K345" s="99"/>
      <c r="L345" s="99"/>
      <c r="M345" s="99"/>
      <c r="N345" s="99"/>
      <c r="O345" s="99"/>
      <c r="P345" s="99"/>
      <c r="Q345" s="99"/>
      <c r="R345" s="99"/>
      <c r="S345" s="99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</row>
    <row r="346" spans="2:33" ht="18.75" customHeight="1">
      <c r="B346" s="14"/>
      <c r="C346" s="98"/>
      <c r="D346" s="98"/>
      <c r="E346" s="14"/>
      <c r="F346" s="99"/>
      <c r="G346" s="99"/>
      <c r="H346" s="99"/>
      <c r="I346" s="99"/>
      <c r="J346" s="99"/>
      <c r="K346" s="99"/>
      <c r="L346" s="99"/>
      <c r="M346" s="99"/>
      <c r="N346" s="99"/>
      <c r="O346" s="99"/>
      <c r="P346" s="99"/>
      <c r="Q346" s="99"/>
      <c r="R346" s="99"/>
      <c r="S346" s="99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</row>
    <row r="347" spans="2:33" ht="18.75" customHeight="1">
      <c r="B347" s="14"/>
      <c r="C347" s="98"/>
      <c r="D347" s="98"/>
      <c r="E347" s="14"/>
      <c r="F347" s="99"/>
      <c r="G347" s="99"/>
      <c r="H347" s="99"/>
      <c r="I347" s="99"/>
      <c r="J347" s="99"/>
      <c r="K347" s="99"/>
      <c r="L347" s="99"/>
      <c r="M347" s="99"/>
      <c r="N347" s="99"/>
      <c r="O347" s="99"/>
      <c r="P347" s="99"/>
      <c r="Q347" s="99"/>
      <c r="R347" s="99"/>
      <c r="S347" s="99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</row>
    <row r="348" spans="2:33" ht="18.75" customHeight="1">
      <c r="B348" s="14"/>
      <c r="C348" s="98"/>
      <c r="D348" s="98"/>
      <c r="E348" s="14"/>
      <c r="F348" s="99"/>
      <c r="G348" s="99"/>
      <c r="H348" s="99"/>
      <c r="I348" s="99"/>
      <c r="J348" s="99"/>
      <c r="K348" s="99"/>
      <c r="L348" s="99"/>
      <c r="M348" s="99"/>
      <c r="N348" s="99"/>
      <c r="O348" s="99"/>
      <c r="P348" s="99"/>
      <c r="Q348" s="99"/>
      <c r="R348" s="99"/>
      <c r="S348" s="99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</row>
    <row r="349" spans="2:33" ht="18.75" customHeight="1">
      <c r="B349" s="14"/>
      <c r="C349" s="98"/>
      <c r="D349" s="98"/>
      <c r="E349" s="14"/>
      <c r="F349" s="99"/>
      <c r="G349" s="99"/>
      <c r="H349" s="99"/>
      <c r="I349" s="99"/>
      <c r="J349" s="99"/>
      <c r="K349" s="99"/>
      <c r="L349" s="99"/>
      <c r="M349" s="99"/>
      <c r="N349" s="99"/>
      <c r="O349" s="99"/>
      <c r="P349" s="99"/>
      <c r="Q349" s="99"/>
      <c r="R349" s="99"/>
      <c r="S349" s="99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</row>
    <row r="350" spans="2:33" ht="18.75" customHeight="1">
      <c r="B350" s="14"/>
      <c r="C350" s="98"/>
      <c r="D350" s="98"/>
      <c r="E350" s="14"/>
      <c r="F350" s="99"/>
      <c r="G350" s="99"/>
      <c r="H350" s="99"/>
      <c r="I350" s="99"/>
      <c r="J350" s="99"/>
      <c r="K350" s="99"/>
      <c r="L350" s="99"/>
      <c r="M350" s="99"/>
      <c r="N350" s="99"/>
      <c r="O350" s="99"/>
      <c r="P350" s="99"/>
      <c r="Q350" s="99"/>
      <c r="R350" s="99"/>
      <c r="S350" s="99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</row>
    <row r="351" spans="2:33" ht="18.75" customHeight="1">
      <c r="B351" s="14"/>
      <c r="C351" s="98"/>
      <c r="D351" s="98"/>
      <c r="E351" s="14"/>
      <c r="F351" s="99"/>
      <c r="G351" s="99"/>
      <c r="H351" s="99"/>
      <c r="I351" s="99"/>
      <c r="J351" s="99"/>
      <c r="K351" s="99"/>
      <c r="L351" s="99"/>
      <c r="M351" s="99"/>
      <c r="N351" s="99"/>
      <c r="O351" s="99"/>
      <c r="P351" s="99"/>
      <c r="Q351" s="99"/>
      <c r="R351" s="99"/>
      <c r="S351" s="99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</row>
    <row r="352" spans="2:33" ht="18.75" customHeight="1">
      <c r="B352" s="14"/>
      <c r="C352" s="98"/>
      <c r="D352" s="98"/>
      <c r="E352" s="14"/>
      <c r="F352" s="99"/>
      <c r="G352" s="99"/>
      <c r="H352" s="99"/>
      <c r="I352" s="99"/>
      <c r="J352" s="99"/>
      <c r="K352" s="99"/>
      <c r="L352" s="99"/>
      <c r="M352" s="99"/>
      <c r="N352" s="99"/>
      <c r="O352" s="99"/>
      <c r="P352" s="99"/>
      <c r="Q352" s="99"/>
      <c r="R352" s="99"/>
      <c r="S352" s="99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</row>
    <row r="353" spans="2:33" ht="18.75" customHeight="1">
      <c r="B353" s="14"/>
      <c r="C353" s="98"/>
      <c r="D353" s="98"/>
      <c r="E353" s="14"/>
      <c r="F353" s="99"/>
      <c r="G353" s="99"/>
      <c r="H353" s="99"/>
      <c r="I353" s="99"/>
      <c r="J353" s="99"/>
      <c r="K353" s="99"/>
      <c r="L353" s="99"/>
      <c r="M353" s="99"/>
      <c r="N353" s="99"/>
      <c r="O353" s="99"/>
      <c r="P353" s="99"/>
      <c r="Q353" s="99"/>
      <c r="R353" s="99"/>
      <c r="S353" s="99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</row>
    <row r="354" spans="2:33" ht="18.75" customHeight="1">
      <c r="B354" s="14"/>
      <c r="C354" s="98"/>
      <c r="D354" s="98"/>
      <c r="E354" s="14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99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</row>
    <row r="355" spans="2:33" ht="18.75" customHeight="1">
      <c r="B355" s="14"/>
      <c r="C355" s="98"/>
      <c r="D355" s="98"/>
      <c r="E355" s="14"/>
      <c r="F355" s="99"/>
      <c r="G355" s="99"/>
      <c r="H355" s="99"/>
      <c r="I355" s="99"/>
      <c r="J355" s="99"/>
      <c r="K355" s="99"/>
      <c r="L355" s="99"/>
      <c r="M355" s="99"/>
      <c r="N355" s="99"/>
      <c r="O355" s="99"/>
      <c r="P355" s="99"/>
      <c r="Q355" s="99"/>
      <c r="R355" s="99"/>
      <c r="S355" s="99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</row>
    <row r="356" spans="2:33" ht="18.75" customHeight="1">
      <c r="B356" s="14"/>
      <c r="C356" s="98"/>
      <c r="D356" s="98"/>
      <c r="E356" s="14"/>
      <c r="F356" s="99"/>
      <c r="G356" s="99"/>
      <c r="H356" s="99"/>
      <c r="I356" s="99"/>
      <c r="J356" s="99"/>
      <c r="K356" s="99"/>
      <c r="L356" s="99"/>
      <c r="M356" s="99"/>
      <c r="N356" s="99"/>
      <c r="O356" s="99"/>
      <c r="P356" s="99"/>
      <c r="Q356" s="99"/>
      <c r="R356" s="99"/>
      <c r="S356" s="99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</row>
    <row r="357" spans="2:33" ht="18.75" customHeight="1">
      <c r="B357" s="14"/>
      <c r="C357" s="98"/>
      <c r="D357" s="98"/>
      <c r="E357" s="14"/>
      <c r="F357" s="99"/>
      <c r="G357" s="99"/>
      <c r="H357" s="99"/>
      <c r="I357" s="99"/>
      <c r="J357" s="99"/>
      <c r="K357" s="99"/>
      <c r="L357" s="99"/>
      <c r="M357" s="99"/>
      <c r="N357" s="99"/>
      <c r="O357" s="99"/>
      <c r="P357" s="99"/>
      <c r="Q357" s="99"/>
      <c r="R357" s="99"/>
      <c r="S357" s="99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</row>
    <row r="358" spans="2:33" ht="18.75" customHeight="1">
      <c r="B358" s="14"/>
      <c r="C358" s="98"/>
      <c r="D358" s="98"/>
      <c r="E358" s="14"/>
      <c r="F358" s="99"/>
      <c r="G358" s="99"/>
      <c r="H358" s="99"/>
      <c r="I358" s="99"/>
      <c r="J358" s="99"/>
      <c r="K358" s="99"/>
      <c r="L358" s="99"/>
      <c r="M358" s="99"/>
      <c r="N358" s="99"/>
      <c r="O358" s="99"/>
      <c r="P358" s="99"/>
      <c r="Q358" s="99"/>
      <c r="R358" s="99"/>
      <c r="S358" s="99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</row>
    <row r="359" spans="2:33" ht="18.75" customHeight="1">
      <c r="B359" s="14"/>
      <c r="C359" s="98"/>
      <c r="D359" s="98"/>
      <c r="E359" s="14"/>
      <c r="F359" s="99"/>
      <c r="G359" s="99"/>
      <c r="H359" s="99"/>
      <c r="I359" s="99"/>
      <c r="J359" s="99"/>
      <c r="K359" s="99"/>
      <c r="L359" s="99"/>
      <c r="M359" s="99"/>
      <c r="N359" s="99"/>
      <c r="O359" s="99"/>
      <c r="P359" s="99"/>
      <c r="Q359" s="99"/>
      <c r="R359" s="99"/>
      <c r="S359" s="99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</row>
    <row r="360" spans="2:33" ht="18.75" customHeight="1">
      <c r="B360" s="14"/>
      <c r="C360" s="98"/>
      <c r="D360" s="98"/>
      <c r="E360" s="14"/>
      <c r="F360" s="99"/>
      <c r="G360" s="99"/>
      <c r="H360" s="99"/>
      <c r="I360" s="99"/>
      <c r="J360" s="99"/>
      <c r="K360" s="99"/>
      <c r="L360" s="99"/>
      <c r="M360" s="99"/>
      <c r="N360" s="99"/>
      <c r="O360" s="99"/>
      <c r="P360" s="99"/>
      <c r="Q360" s="99"/>
      <c r="R360" s="99"/>
      <c r="S360" s="99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</row>
    <row r="361" spans="2:33" ht="18.75" customHeight="1">
      <c r="B361" s="14"/>
      <c r="C361" s="98"/>
      <c r="D361" s="98"/>
      <c r="E361" s="14"/>
      <c r="F361" s="99"/>
      <c r="G361" s="99"/>
      <c r="H361" s="99"/>
      <c r="I361" s="99"/>
      <c r="J361" s="99"/>
      <c r="K361" s="99"/>
      <c r="L361" s="99"/>
      <c r="M361" s="99"/>
      <c r="N361" s="99"/>
      <c r="O361" s="99"/>
      <c r="P361" s="99"/>
      <c r="Q361" s="99"/>
      <c r="R361" s="99"/>
      <c r="S361" s="99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</row>
    <row r="362" spans="2:33" ht="18.75" customHeight="1">
      <c r="B362" s="14"/>
      <c r="C362" s="98"/>
      <c r="D362" s="98"/>
      <c r="E362" s="14"/>
      <c r="F362" s="99"/>
      <c r="G362" s="99"/>
      <c r="H362" s="99"/>
      <c r="I362" s="99"/>
      <c r="J362" s="99"/>
      <c r="K362" s="99"/>
      <c r="L362" s="99"/>
      <c r="M362" s="99"/>
      <c r="N362" s="99"/>
      <c r="O362" s="99"/>
      <c r="P362" s="99"/>
      <c r="Q362" s="99"/>
      <c r="R362" s="99"/>
      <c r="S362" s="99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</row>
    <row r="363" spans="2:33" ht="18.75" customHeight="1">
      <c r="B363" s="14"/>
      <c r="C363" s="98"/>
      <c r="D363" s="98"/>
      <c r="E363" s="14"/>
      <c r="F363" s="99"/>
      <c r="G363" s="99"/>
      <c r="H363" s="99"/>
      <c r="I363" s="99"/>
      <c r="J363" s="99"/>
      <c r="K363" s="99"/>
      <c r="L363" s="99"/>
      <c r="M363" s="99"/>
      <c r="N363" s="99"/>
      <c r="O363" s="99"/>
      <c r="P363" s="99"/>
      <c r="Q363" s="99"/>
      <c r="R363" s="99"/>
      <c r="S363" s="99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</row>
    <row r="364" spans="2:33" ht="18.75" customHeight="1">
      <c r="B364" s="14"/>
      <c r="C364" s="98"/>
      <c r="D364" s="98"/>
      <c r="E364" s="14"/>
      <c r="F364" s="99"/>
      <c r="G364" s="99"/>
      <c r="H364" s="99"/>
      <c r="I364" s="99"/>
      <c r="J364" s="99"/>
      <c r="K364" s="99"/>
      <c r="L364" s="99"/>
      <c r="M364" s="99"/>
      <c r="N364" s="99"/>
      <c r="O364" s="99"/>
      <c r="P364" s="99"/>
      <c r="Q364" s="99"/>
      <c r="R364" s="99"/>
      <c r="S364" s="99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</row>
    <row r="365" spans="2:33" ht="18.75" customHeight="1">
      <c r="B365" s="14"/>
      <c r="C365" s="98"/>
      <c r="D365" s="98"/>
      <c r="E365" s="14"/>
      <c r="F365" s="99"/>
      <c r="G365" s="99"/>
      <c r="H365" s="99"/>
      <c r="I365" s="99"/>
      <c r="J365" s="99"/>
      <c r="K365" s="99"/>
      <c r="L365" s="99"/>
      <c r="M365" s="99"/>
      <c r="N365" s="99"/>
      <c r="O365" s="99"/>
      <c r="P365" s="99"/>
      <c r="Q365" s="99"/>
      <c r="R365" s="99"/>
      <c r="S365" s="99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</row>
    <row r="366" spans="2:33" ht="18.75" customHeight="1">
      <c r="B366" s="14"/>
      <c r="C366" s="98"/>
      <c r="D366" s="98"/>
      <c r="E366" s="14"/>
      <c r="F366" s="99"/>
      <c r="G366" s="99"/>
      <c r="H366" s="99"/>
      <c r="I366" s="99"/>
      <c r="J366" s="99"/>
      <c r="K366" s="99"/>
      <c r="L366" s="99"/>
      <c r="M366" s="99"/>
      <c r="N366" s="99"/>
      <c r="O366" s="99"/>
      <c r="P366" s="99"/>
      <c r="Q366" s="99"/>
      <c r="R366" s="99"/>
      <c r="S366" s="99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</row>
    <row r="367" spans="2:33" ht="18.75" customHeight="1">
      <c r="B367" s="14"/>
      <c r="C367" s="98"/>
      <c r="D367" s="98"/>
      <c r="E367" s="14"/>
      <c r="F367" s="99"/>
      <c r="G367" s="99"/>
      <c r="H367" s="99"/>
      <c r="I367" s="99"/>
      <c r="J367" s="99"/>
      <c r="K367" s="99"/>
      <c r="L367" s="99"/>
      <c r="M367" s="99"/>
      <c r="N367" s="99"/>
      <c r="O367" s="99"/>
      <c r="P367" s="99"/>
      <c r="Q367" s="99"/>
      <c r="R367" s="99"/>
      <c r="S367" s="99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</row>
    <row r="368" spans="2:33" ht="18.75" customHeight="1">
      <c r="B368" s="14"/>
      <c r="C368" s="98"/>
      <c r="D368" s="98"/>
      <c r="E368" s="14"/>
      <c r="F368" s="99"/>
      <c r="G368" s="99"/>
      <c r="H368" s="99"/>
      <c r="I368" s="99"/>
      <c r="J368" s="99"/>
      <c r="K368" s="99"/>
      <c r="L368" s="99"/>
      <c r="M368" s="99"/>
      <c r="N368" s="99"/>
      <c r="O368" s="99"/>
      <c r="P368" s="99"/>
      <c r="Q368" s="99"/>
      <c r="R368" s="99"/>
      <c r="S368" s="99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</row>
    <row r="369" spans="2:33" ht="18.75" customHeight="1">
      <c r="B369" s="14"/>
      <c r="C369" s="98"/>
      <c r="D369" s="98"/>
      <c r="E369" s="14"/>
      <c r="F369" s="99"/>
      <c r="G369" s="99"/>
      <c r="H369" s="99"/>
      <c r="I369" s="99"/>
      <c r="J369" s="99"/>
      <c r="K369" s="99"/>
      <c r="L369" s="99"/>
      <c r="M369" s="99"/>
      <c r="N369" s="99"/>
      <c r="O369" s="99"/>
      <c r="P369" s="99"/>
      <c r="Q369" s="99"/>
      <c r="R369" s="99"/>
      <c r="S369" s="99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</row>
    <row r="370" spans="2:33" ht="18.75" customHeight="1">
      <c r="B370" s="14"/>
      <c r="C370" s="98"/>
      <c r="D370" s="98"/>
      <c r="E370" s="14"/>
      <c r="F370" s="99"/>
      <c r="G370" s="99"/>
      <c r="H370" s="99"/>
      <c r="I370" s="99"/>
      <c r="J370" s="99"/>
      <c r="K370" s="99"/>
      <c r="L370" s="99"/>
      <c r="M370" s="99"/>
      <c r="N370" s="99"/>
      <c r="O370" s="99"/>
      <c r="P370" s="99"/>
      <c r="Q370" s="99"/>
      <c r="R370" s="99"/>
      <c r="S370" s="99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</row>
    <row r="371" spans="2:33" ht="18.75" customHeight="1">
      <c r="B371" s="14"/>
      <c r="C371" s="98"/>
      <c r="D371" s="98"/>
      <c r="E371" s="14"/>
      <c r="F371" s="99"/>
      <c r="G371" s="99"/>
      <c r="H371" s="99"/>
      <c r="I371" s="99"/>
      <c r="J371" s="99"/>
      <c r="K371" s="99"/>
      <c r="L371" s="99"/>
      <c r="M371" s="99"/>
      <c r="N371" s="99"/>
      <c r="O371" s="99"/>
      <c r="P371" s="99"/>
      <c r="Q371" s="99"/>
      <c r="R371" s="99"/>
      <c r="S371" s="99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</row>
    <row r="372" spans="2:33" ht="18.75" customHeight="1">
      <c r="B372" s="14"/>
      <c r="C372" s="98"/>
      <c r="D372" s="98"/>
      <c r="E372" s="14"/>
      <c r="F372" s="99"/>
      <c r="G372" s="99"/>
      <c r="H372" s="99"/>
      <c r="I372" s="99"/>
      <c r="J372" s="99"/>
      <c r="K372" s="99"/>
      <c r="L372" s="99"/>
      <c r="M372" s="99"/>
      <c r="N372" s="99"/>
      <c r="O372" s="99"/>
      <c r="P372" s="99"/>
      <c r="Q372" s="99"/>
      <c r="R372" s="99"/>
      <c r="S372" s="99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</row>
    <row r="373" spans="2:33" ht="18.75" customHeight="1">
      <c r="B373" s="14"/>
      <c r="C373" s="98"/>
      <c r="D373" s="98"/>
      <c r="E373" s="14"/>
      <c r="F373" s="99"/>
      <c r="G373" s="99"/>
      <c r="H373" s="99"/>
      <c r="I373" s="99"/>
      <c r="J373" s="99"/>
      <c r="K373" s="99"/>
      <c r="L373" s="99"/>
      <c r="M373" s="99"/>
      <c r="N373" s="99"/>
      <c r="O373" s="99"/>
      <c r="P373" s="99"/>
      <c r="Q373" s="99"/>
      <c r="R373" s="99"/>
      <c r="S373" s="99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</row>
    <row r="374" spans="2:33" ht="18.75" customHeight="1">
      <c r="B374" s="14"/>
      <c r="C374" s="98"/>
      <c r="D374" s="98"/>
      <c r="E374" s="14"/>
      <c r="F374" s="99"/>
      <c r="G374" s="99"/>
      <c r="H374" s="99"/>
      <c r="I374" s="99"/>
      <c r="J374" s="99"/>
      <c r="K374" s="99"/>
      <c r="L374" s="99"/>
      <c r="M374" s="99"/>
      <c r="N374" s="99"/>
      <c r="O374" s="99"/>
      <c r="P374" s="99"/>
      <c r="Q374" s="99"/>
      <c r="R374" s="99"/>
      <c r="S374" s="99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</row>
    <row r="375" spans="2:33" ht="18.75" customHeight="1">
      <c r="B375" s="14"/>
      <c r="C375" s="98"/>
      <c r="D375" s="98"/>
      <c r="E375" s="14"/>
      <c r="F375" s="99"/>
      <c r="G375" s="99"/>
      <c r="H375" s="99"/>
      <c r="I375" s="99"/>
      <c r="J375" s="99"/>
      <c r="K375" s="99"/>
      <c r="L375" s="99"/>
      <c r="M375" s="99"/>
      <c r="N375" s="99"/>
      <c r="O375" s="99"/>
      <c r="P375" s="99"/>
      <c r="Q375" s="99"/>
      <c r="R375" s="99"/>
      <c r="S375" s="99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</row>
    <row r="376" spans="2:33" ht="18.75" customHeight="1">
      <c r="B376" s="14"/>
      <c r="C376" s="98"/>
      <c r="D376" s="98"/>
      <c r="E376" s="14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99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</row>
    <row r="377" spans="2:33" ht="18.75" customHeight="1">
      <c r="B377" s="14"/>
      <c r="C377" s="98"/>
      <c r="D377" s="98"/>
      <c r="E377" s="14"/>
      <c r="F377" s="99"/>
      <c r="G377" s="99"/>
      <c r="H377" s="99"/>
      <c r="I377" s="99"/>
      <c r="J377" s="99"/>
      <c r="K377" s="99"/>
      <c r="L377" s="99"/>
      <c r="M377" s="99"/>
      <c r="N377" s="99"/>
      <c r="O377" s="99"/>
      <c r="P377" s="99"/>
      <c r="Q377" s="99"/>
      <c r="R377" s="99"/>
      <c r="S377" s="99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</row>
    <row r="378" spans="2:33" ht="18.75" customHeight="1">
      <c r="B378" s="14"/>
      <c r="C378" s="98"/>
      <c r="D378" s="98"/>
      <c r="E378" s="14"/>
      <c r="F378" s="99"/>
      <c r="G378" s="99"/>
      <c r="H378" s="99"/>
      <c r="I378" s="99"/>
      <c r="J378" s="99"/>
      <c r="K378" s="99"/>
      <c r="L378" s="99"/>
      <c r="M378" s="99"/>
      <c r="N378" s="99"/>
      <c r="O378" s="99"/>
      <c r="P378" s="99"/>
      <c r="Q378" s="99"/>
      <c r="R378" s="99"/>
      <c r="S378" s="99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</row>
    <row r="379" spans="2:33" ht="18.75" customHeight="1">
      <c r="B379" s="14"/>
      <c r="C379" s="98"/>
      <c r="D379" s="98"/>
      <c r="E379" s="14"/>
      <c r="F379" s="99"/>
      <c r="G379" s="99"/>
      <c r="H379" s="99"/>
      <c r="I379" s="99"/>
      <c r="J379" s="99"/>
      <c r="K379" s="99"/>
      <c r="L379" s="99"/>
      <c r="M379" s="99"/>
      <c r="N379" s="99"/>
      <c r="O379" s="99"/>
      <c r="P379" s="99"/>
      <c r="Q379" s="99"/>
      <c r="R379" s="99"/>
      <c r="S379" s="99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</row>
    <row r="380" spans="2:33" ht="18.75" customHeight="1">
      <c r="B380" s="14"/>
      <c r="C380" s="98"/>
      <c r="D380" s="98"/>
      <c r="E380" s="14"/>
      <c r="F380" s="99"/>
      <c r="G380" s="99"/>
      <c r="H380" s="99"/>
      <c r="I380" s="99"/>
      <c r="J380" s="99"/>
      <c r="K380" s="99"/>
      <c r="L380" s="99"/>
      <c r="M380" s="99"/>
      <c r="N380" s="99"/>
      <c r="O380" s="99"/>
      <c r="P380" s="99"/>
      <c r="Q380" s="99"/>
      <c r="R380" s="99"/>
      <c r="S380" s="99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</row>
    <row r="381" spans="2:33" ht="18.75" customHeight="1">
      <c r="B381" s="14"/>
      <c r="C381" s="98"/>
      <c r="D381" s="98"/>
      <c r="E381" s="14"/>
      <c r="F381" s="99"/>
      <c r="G381" s="99"/>
      <c r="H381" s="99"/>
      <c r="I381" s="99"/>
      <c r="J381" s="99"/>
      <c r="K381" s="99"/>
      <c r="L381" s="99"/>
      <c r="M381" s="99"/>
      <c r="N381" s="99"/>
      <c r="O381" s="99"/>
      <c r="P381" s="99"/>
      <c r="Q381" s="99"/>
      <c r="R381" s="99"/>
      <c r="S381" s="99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</row>
    <row r="382" spans="2:33" ht="18.75" customHeight="1">
      <c r="B382" s="14"/>
      <c r="C382" s="98"/>
      <c r="D382" s="98"/>
      <c r="E382" s="14"/>
      <c r="F382" s="99"/>
      <c r="G382" s="99"/>
      <c r="H382" s="99"/>
      <c r="I382" s="99"/>
      <c r="J382" s="99"/>
      <c r="K382" s="99"/>
      <c r="L382" s="99"/>
      <c r="M382" s="99"/>
      <c r="N382" s="99"/>
      <c r="O382" s="99"/>
      <c r="P382" s="99"/>
      <c r="Q382" s="99"/>
      <c r="R382" s="99"/>
      <c r="S382" s="99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</row>
    <row r="383" spans="2:33" ht="18.75" customHeight="1">
      <c r="B383" s="14"/>
      <c r="C383" s="98"/>
      <c r="D383" s="98"/>
      <c r="E383" s="14"/>
      <c r="F383" s="99"/>
      <c r="G383" s="99"/>
      <c r="H383" s="99"/>
      <c r="I383" s="99"/>
      <c r="J383" s="99"/>
      <c r="K383" s="99"/>
      <c r="L383" s="99"/>
      <c r="M383" s="99"/>
      <c r="N383" s="99"/>
      <c r="O383" s="99"/>
      <c r="P383" s="99"/>
      <c r="Q383" s="99"/>
      <c r="R383" s="99"/>
      <c r="S383" s="99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</row>
    <row r="384" spans="2:33" ht="18.75" customHeight="1">
      <c r="B384" s="14"/>
      <c r="C384" s="98"/>
      <c r="D384" s="98"/>
      <c r="E384" s="14"/>
      <c r="F384" s="99"/>
      <c r="G384" s="99"/>
      <c r="H384" s="99"/>
      <c r="I384" s="99"/>
      <c r="J384" s="99"/>
      <c r="K384" s="99"/>
      <c r="L384" s="99"/>
      <c r="M384" s="99"/>
      <c r="N384" s="99"/>
      <c r="O384" s="99"/>
      <c r="P384" s="99"/>
      <c r="Q384" s="99"/>
      <c r="R384" s="99"/>
      <c r="S384" s="99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</row>
    <row r="385" spans="2:33" ht="18.75" customHeight="1">
      <c r="B385" s="14"/>
      <c r="C385" s="98"/>
      <c r="D385" s="98"/>
      <c r="E385" s="14"/>
      <c r="F385" s="99"/>
      <c r="G385" s="99"/>
      <c r="H385" s="99"/>
      <c r="I385" s="99"/>
      <c r="J385" s="99"/>
      <c r="K385" s="99"/>
      <c r="L385" s="99"/>
      <c r="M385" s="99"/>
      <c r="N385" s="99"/>
      <c r="O385" s="99"/>
      <c r="P385" s="99"/>
      <c r="Q385" s="99"/>
      <c r="R385" s="99"/>
      <c r="S385" s="99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</row>
    <row r="386" spans="2:33" ht="18.75" customHeight="1">
      <c r="B386" s="14"/>
      <c r="C386" s="98"/>
      <c r="D386" s="98"/>
      <c r="E386" s="14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99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</row>
    <row r="387" spans="2:33" ht="18.75" customHeight="1">
      <c r="B387" s="14"/>
      <c r="C387" s="98"/>
      <c r="D387" s="98"/>
      <c r="E387" s="14"/>
      <c r="F387" s="99"/>
      <c r="G387" s="99"/>
      <c r="H387" s="99"/>
      <c r="I387" s="99"/>
      <c r="J387" s="99"/>
      <c r="K387" s="99"/>
      <c r="L387" s="99"/>
      <c r="M387" s="99"/>
      <c r="N387" s="99"/>
      <c r="O387" s="99"/>
      <c r="P387" s="99"/>
      <c r="Q387" s="99"/>
      <c r="R387" s="99"/>
      <c r="S387" s="99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</row>
    <row r="388" spans="2:33" ht="18.75" customHeight="1">
      <c r="B388" s="14"/>
      <c r="C388" s="98"/>
      <c r="D388" s="98"/>
      <c r="E388" s="14"/>
      <c r="F388" s="99"/>
      <c r="G388" s="99"/>
      <c r="H388" s="99"/>
      <c r="I388" s="99"/>
      <c r="J388" s="99"/>
      <c r="K388" s="99"/>
      <c r="L388" s="99"/>
      <c r="M388" s="99"/>
      <c r="N388" s="99"/>
      <c r="O388" s="99"/>
      <c r="P388" s="99"/>
      <c r="Q388" s="99"/>
      <c r="R388" s="99"/>
      <c r="S388" s="99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</row>
    <row r="389" spans="2:33" ht="18.75" customHeight="1">
      <c r="B389" s="14"/>
      <c r="C389" s="98"/>
      <c r="D389" s="98"/>
      <c r="E389" s="14"/>
      <c r="F389" s="99"/>
      <c r="G389" s="99"/>
      <c r="H389" s="99"/>
      <c r="I389" s="99"/>
      <c r="J389" s="99"/>
      <c r="K389" s="99"/>
      <c r="L389" s="99"/>
      <c r="M389" s="99"/>
      <c r="N389" s="99"/>
      <c r="O389" s="99"/>
      <c r="P389" s="99"/>
      <c r="Q389" s="99"/>
      <c r="R389" s="99"/>
      <c r="S389" s="99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</row>
    <row r="390" spans="2:33" ht="18.75" customHeight="1">
      <c r="B390" s="14"/>
      <c r="C390" s="98"/>
      <c r="D390" s="98"/>
      <c r="E390" s="14"/>
      <c r="F390" s="99"/>
      <c r="G390" s="99"/>
      <c r="H390" s="99"/>
      <c r="I390" s="99"/>
      <c r="J390" s="99"/>
      <c r="K390" s="99"/>
      <c r="L390" s="99"/>
      <c r="M390" s="99"/>
      <c r="N390" s="99"/>
      <c r="O390" s="99"/>
      <c r="P390" s="99"/>
      <c r="Q390" s="99"/>
      <c r="R390" s="99"/>
      <c r="S390" s="99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</row>
    <row r="391" spans="2:33" ht="18.75" customHeight="1">
      <c r="B391" s="14"/>
      <c r="C391" s="98"/>
      <c r="D391" s="98"/>
      <c r="E391" s="14"/>
      <c r="F391" s="99"/>
      <c r="G391" s="99"/>
      <c r="H391" s="99"/>
      <c r="I391" s="99"/>
      <c r="J391" s="99"/>
      <c r="K391" s="99"/>
      <c r="L391" s="99"/>
      <c r="M391" s="99"/>
      <c r="N391" s="99"/>
      <c r="O391" s="99"/>
      <c r="P391" s="99"/>
      <c r="Q391" s="99"/>
      <c r="R391" s="99"/>
      <c r="S391" s="99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</row>
    <row r="392" spans="2:33" ht="18.75" customHeight="1">
      <c r="B392" s="14"/>
      <c r="C392" s="98"/>
      <c r="D392" s="98"/>
      <c r="E392" s="14"/>
      <c r="F392" s="99"/>
      <c r="G392" s="99"/>
      <c r="H392" s="99"/>
      <c r="I392" s="99"/>
      <c r="J392" s="99"/>
      <c r="K392" s="99"/>
      <c r="L392" s="99"/>
      <c r="M392" s="99"/>
      <c r="N392" s="99"/>
      <c r="O392" s="99"/>
      <c r="P392" s="99"/>
      <c r="Q392" s="99"/>
      <c r="R392" s="99"/>
      <c r="S392" s="99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</row>
    <row r="393" spans="2:33" ht="18.75" customHeight="1">
      <c r="B393" s="14"/>
      <c r="C393" s="98"/>
      <c r="D393" s="98"/>
      <c r="E393" s="14"/>
      <c r="F393" s="99"/>
      <c r="G393" s="99"/>
      <c r="H393" s="99"/>
      <c r="I393" s="99"/>
      <c r="J393" s="99"/>
      <c r="K393" s="99"/>
      <c r="L393" s="99"/>
      <c r="M393" s="99"/>
      <c r="N393" s="99"/>
      <c r="O393" s="99"/>
      <c r="P393" s="99"/>
      <c r="Q393" s="99"/>
      <c r="R393" s="99"/>
      <c r="S393" s="99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</row>
    <row r="394" spans="2:33" ht="18.75" customHeight="1">
      <c r="B394" s="14"/>
      <c r="C394" s="98"/>
      <c r="D394" s="98"/>
      <c r="E394" s="14"/>
      <c r="F394" s="99"/>
      <c r="G394" s="99"/>
      <c r="H394" s="99"/>
      <c r="I394" s="99"/>
      <c r="J394" s="99"/>
      <c r="K394" s="99"/>
      <c r="L394" s="99"/>
      <c r="M394" s="99"/>
      <c r="N394" s="99"/>
      <c r="O394" s="99"/>
      <c r="P394" s="99"/>
      <c r="Q394" s="99"/>
      <c r="R394" s="99"/>
      <c r="S394" s="99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</row>
    <row r="395" spans="2:33" ht="18.75" customHeight="1">
      <c r="B395" s="14"/>
      <c r="C395" s="98"/>
      <c r="D395" s="98"/>
      <c r="E395" s="14"/>
      <c r="F395" s="99"/>
      <c r="G395" s="99"/>
      <c r="H395" s="99"/>
      <c r="I395" s="99"/>
      <c r="J395" s="99"/>
      <c r="K395" s="99"/>
      <c r="L395" s="99"/>
      <c r="M395" s="99"/>
      <c r="N395" s="99"/>
      <c r="O395" s="99"/>
      <c r="P395" s="99"/>
      <c r="Q395" s="99"/>
      <c r="R395" s="99"/>
      <c r="S395" s="99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</row>
    <row r="396" spans="2:33" ht="18.75" customHeight="1">
      <c r="B396" s="14"/>
      <c r="C396" s="98"/>
      <c r="D396" s="98"/>
      <c r="E396" s="14"/>
      <c r="F396" s="99"/>
      <c r="G396" s="99"/>
      <c r="H396" s="99"/>
      <c r="I396" s="99"/>
      <c r="J396" s="99"/>
      <c r="K396" s="99"/>
      <c r="L396" s="99"/>
      <c r="M396" s="99"/>
      <c r="N396" s="99"/>
      <c r="O396" s="99"/>
      <c r="P396" s="99"/>
      <c r="Q396" s="99"/>
      <c r="R396" s="99"/>
      <c r="S396" s="99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</row>
    <row r="397" spans="2:33" ht="18.75" customHeight="1">
      <c r="B397" s="14"/>
      <c r="C397" s="98"/>
      <c r="D397" s="98"/>
      <c r="E397" s="14"/>
      <c r="F397" s="99"/>
      <c r="G397" s="99"/>
      <c r="H397" s="99"/>
      <c r="I397" s="99"/>
      <c r="J397" s="99"/>
      <c r="K397" s="99"/>
      <c r="L397" s="99"/>
      <c r="M397" s="99"/>
      <c r="N397" s="99"/>
      <c r="O397" s="99"/>
      <c r="P397" s="99"/>
      <c r="Q397" s="99"/>
      <c r="R397" s="99"/>
      <c r="S397" s="99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</row>
    <row r="398" spans="2:33" ht="18.75" customHeight="1">
      <c r="B398" s="14"/>
      <c r="C398" s="98"/>
      <c r="D398" s="98"/>
      <c r="E398" s="14"/>
      <c r="F398" s="99"/>
      <c r="G398" s="99"/>
      <c r="H398" s="99"/>
      <c r="I398" s="99"/>
      <c r="J398" s="99"/>
      <c r="K398" s="99"/>
      <c r="L398" s="99"/>
      <c r="M398" s="99"/>
      <c r="N398" s="99"/>
      <c r="O398" s="99"/>
      <c r="P398" s="99"/>
      <c r="Q398" s="99"/>
      <c r="R398" s="99"/>
      <c r="S398" s="99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</row>
    <row r="399" spans="2:33" ht="18.75" customHeight="1">
      <c r="B399" s="14"/>
      <c r="C399" s="98"/>
      <c r="D399" s="98"/>
      <c r="E399" s="14"/>
      <c r="F399" s="99"/>
      <c r="G399" s="99"/>
      <c r="H399" s="99"/>
      <c r="I399" s="99"/>
      <c r="J399" s="99"/>
      <c r="K399" s="99"/>
      <c r="L399" s="99"/>
      <c r="M399" s="99"/>
      <c r="N399" s="99"/>
      <c r="O399" s="99"/>
      <c r="P399" s="99"/>
      <c r="Q399" s="99"/>
      <c r="R399" s="99"/>
      <c r="S399" s="99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</row>
    <row r="400" spans="2:33" ht="18.75" customHeight="1">
      <c r="B400" s="14"/>
      <c r="C400" s="98"/>
      <c r="D400" s="98"/>
      <c r="E400" s="14"/>
      <c r="F400" s="99"/>
      <c r="G400" s="99"/>
      <c r="H400" s="99"/>
      <c r="I400" s="99"/>
      <c r="J400" s="99"/>
      <c r="K400" s="99"/>
      <c r="L400" s="99"/>
      <c r="M400" s="99"/>
      <c r="N400" s="99"/>
      <c r="O400" s="99"/>
      <c r="P400" s="99"/>
      <c r="Q400" s="99"/>
      <c r="R400" s="99"/>
      <c r="S400" s="99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</row>
    <row r="401" spans="2:33" ht="18.75" customHeight="1">
      <c r="B401" s="14"/>
      <c r="C401" s="98"/>
      <c r="D401" s="98"/>
      <c r="E401" s="14"/>
      <c r="F401" s="99"/>
      <c r="G401" s="99"/>
      <c r="H401" s="99"/>
      <c r="I401" s="99"/>
      <c r="J401" s="99"/>
      <c r="K401" s="99"/>
      <c r="L401" s="99"/>
      <c r="M401" s="99"/>
      <c r="N401" s="99"/>
      <c r="O401" s="99"/>
      <c r="P401" s="99"/>
      <c r="Q401" s="99"/>
      <c r="R401" s="99"/>
      <c r="S401" s="99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</row>
    <row r="402" spans="2:33" ht="18.75" customHeight="1">
      <c r="B402" s="14"/>
      <c r="C402" s="98"/>
      <c r="D402" s="98"/>
      <c r="E402" s="14"/>
      <c r="F402" s="99"/>
      <c r="G402" s="99"/>
      <c r="H402" s="99"/>
      <c r="I402" s="99"/>
      <c r="J402" s="99"/>
      <c r="K402" s="99"/>
      <c r="L402" s="99"/>
      <c r="M402" s="99"/>
      <c r="N402" s="99"/>
      <c r="O402" s="99"/>
      <c r="P402" s="99"/>
      <c r="Q402" s="99"/>
      <c r="R402" s="99"/>
      <c r="S402" s="99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</row>
    <row r="403" spans="2:33" ht="18.75" customHeight="1">
      <c r="B403" s="14"/>
      <c r="C403" s="98"/>
      <c r="D403" s="98"/>
      <c r="E403" s="14"/>
      <c r="F403" s="99"/>
      <c r="G403" s="99"/>
      <c r="H403" s="99"/>
      <c r="I403" s="99"/>
      <c r="J403" s="99"/>
      <c r="K403" s="99"/>
      <c r="L403" s="99"/>
      <c r="M403" s="99"/>
      <c r="N403" s="99"/>
      <c r="O403" s="99"/>
      <c r="P403" s="99"/>
      <c r="Q403" s="99"/>
      <c r="R403" s="99"/>
      <c r="S403" s="99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</row>
    <row r="404" spans="2:33" ht="18.75" customHeight="1">
      <c r="B404" s="14"/>
      <c r="C404" s="98"/>
      <c r="D404" s="98"/>
      <c r="E404" s="14"/>
      <c r="F404" s="99"/>
      <c r="G404" s="99"/>
      <c r="H404" s="99"/>
      <c r="I404" s="99"/>
      <c r="J404" s="99"/>
      <c r="K404" s="99"/>
      <c r="L404" s="99"/>
      <c r="M404" s="99"/>
      <c r="N404" s="99"/>
      <c r="O404" s="99"/>
      <c r="P404" s="99"/>
      <c r="Q404" s="99"/>
      <c r="R404" s="99"/>
      <c r="S404" s="99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</row>
    <row r="405" spans="2:33" ht="18.75" customHeight="1">
      <c r="B405" s="14"/>
      <c r="C405" s="98"/>
      <c r="D405" s="98"/>
      <c r="E405" s="14"/>
      <c r="F405" s="99"/>
      <c r="G405" s="99"/>
      <c r="H405" s="99"/>
      <c r="I405" s="99"/>
      <c r="J405" s="99"/>
      <c r="K405" s="99"/>
      <c r="L405" s="99"/>
      <c r="M405" s="99"/>
      <c r="N405" s="99"/>
      <c r="O405" s="99"/>
      <c r="P405" s="99"/>
      <c r="Q405" s="99"/>
      <c r="R405" s="99"/>
      <c r="S405" s="99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</row>
    <row r="406" spans="2:33" ht="18.75" customHeight="1">
      <c r="B406" s="14"/>
      <c r="C406" s="98"/>
      <c r="D406" s="98"/>
      <c r="E406" s="14"/>
      <c r="F406" s="99"/>
      <c r="G406" s="99"/>
      <c r="H406" s="99"/>
      <c r="I406" s="99"/>
      <c r="J406" s="99"/>
      <c r="K406" s="99"/>
      <c r="L406" s="99"/>
      <c r="M406" s="99"/>
      <c r="N406" s="99"/>
      <c r="O406" s="99"/>
      <c r="P406" s="99"/>
      <c r="Q406" s="99"/>
      <c r="R406" s="99"/>
      <c r="S406" s="99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</row>
    <row r="407" spans="2:33" ht="18.75" customHeight="1">
      <c r="B407" s="14"/>
      <c r="C407" s="98"/>
      <c r="D407" s="98"/>
      <c r="E407" s="14"/>
      <c r="F407" s="99"/>
      <c r="G407" s="99"/>
      <c r="H407" s="99"/>
      <c r="I407" s="99"/>
      <c r="J407" s="99"/>
      <c r="K407" s="99"/>
      <c r="L407" s="99"/>
      <c r="M407" s="99"/>
      <c r="N407" s="99"/>
      <c r="O407" s="99"/>
      <c r="P407" s="99"/>
      <c r="Q407" s="99"/>
      <c r="R407" s="99"/>
      <c r="S407" s="99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</row>
    <row r="408" spans="2:33" ht="18.75" customHeight="1">
      <c r="B408" s="14"/>
      <c r="C408" s="98"/>
      <c r="D408" s="98"/>
      <c r="E408" s="14"/>
      <c r="F408" s="99"/>
      <c r="G408" s="99"/>
      <c r="H408" s="99"/>
      <c r="I408" s="99"/>
      <c r="J408" s="99"/>
      <c r="K408" s="99"/>
      <c r="L408" s="99"/>
      <c r="M408" s="99"/>
      <c r="N408" s="99"/>
      <c r="O408" s="99"/>
      <c r="P408" s="99"/>
      <c r="Q408" s="99"/>
      <c r="R408" s="99"/>
      <c r="S408" s="99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</row>
    <row r="409" spans="2:33" ht="18.75" customHeight="1">
      <c r="B409" s="14"/>
      <c r="C409" s="98"/>
      <c r="D409" s="98"/>
      <c r="E409" s="14"/>
      <c r="F409" s="99"/>
      <c r="G409" s="99"/>
      <c r="H409" s="99"/>
      <c r="I409" s="99"/>
      <c r="J409" s="99"/>
      <c r="K409" s="99"/>
      <c r="L409" s="99"/>
      <c r="M409" s="99"/>
      <c r="N409" s="99"/>
      <c r="O409" s="99"/>
      <c r="P409" s="99"/>
      <c r="Q409" s="99"/>
      <c r="R409" s="99"/>
      <c r="S409" s="99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</row>
    <row r="410" spans="2:33" ht="18.75" customHeight="1">
      <c r="B410" s="14"/>
      <c r="C410" s="98"/>
      <c r="D410" s="98"/>
      <c r="E410" s="14"/>
      <c r="F410" s="99"/>
      <c r="G410" s="99"/>
      <c r="H410" s="99"/>
      <c r="I410" s="99"/>
      <c r="J410" s="99"/>
      <c r="K410" s="99"/>
      <c r="L410" s="99"/>
      <c r="M410" s="99"/>
      <c r="N410" s="99"/>
      <c r="O410" s="99"/>
      <c r="P410" s="99"/>
      <c r="Q410" s="99"/>
      <c r="R410" s="99"/>
      <c r="S410" s="99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</row>
    <row r="411" spans="2:33" ht="18.75" customHeight="1">
      <c r="B411" s="14"/>
      <c r="C411" s="98"/>
      <c r="D411" s="98"/>
      <c r="E411" s="14"/>
      <c r="F411" s="99"/>
      <c r="G411" s="99"/>
      <c r="H411" s="99"/>
      <c r="I411" s="99"/>
      <c r="J411" s="99"/>
      <c r="K411" s="99"/>
      <c r="L411" s="99"/>
      <c r="M411" s="99"/>
      <c r="N411" s="99"/>
      <c r="O411" s="99"/>
      <c r="P411" s="99"/>
      <c r="Q411" s="99"/>
      <c r="R411" s="99"/>
      <c r="S411" s="99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</row>
    <row r="412" spans="2:33" ht="18.75" customHeight="1">
      <c r="B412" s="14"/>
      <c r="C412" s="98"/>
      <c r="D412" s="98"/>
      <c r="E412" s="14"/>
      <c r="F412" s="99"/>
      <c r="G412" s="99"/>
      <c r="H412" s="99"/>
      <c r="I412" s="99"/>
      <c r="J412" s="99"/>
      <c r="K412" s="99"/>
      <c r="L412" s="99"/>
      <c r="M412" s="99"/>
      <c r="N412" s="99"/>
      <c r="O412" s="99"/>
      <c r="P412" s="99"/>
      <c r="Q412" s="99"/>
      <c r="R412" s="99"/>
      <c r="S412" s="99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</row>
    <row r="413" spans="2:33" ht="18.75" customHeight="1">
      <c r="B413" s="14"/>
      <c r="C413" s="98"/>
      <c r="D413" s="98"/>
      <c r="E413" s="14"/>
      <c r="F413" s="99"/>
      <c r="G413" s="99"/>
      <c r="H413" s="99"/>
      <c r="I413" s="99"/>
      <c r="J413" s="99"/>
      <c r="K413" s="99"/>
      <c r="L413" s="99"/>
      <c r="M413" s="99"/>
      <c r="N413" s="99"/>
      <c r="O413" s="99"/>
      <c r="P413" s="99"/>
      <c r="Q413" s="99"/>
      <c r="R413" s="99"/>
      <c r="S413" s="99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</row>
    <row r="414" spans="2:33" ht="18.75" customHeight="1">
      <c r="B414" s="14"/>
      <c r="C414" s="98"/>
      <c r="D414" s="98"/>
      <c r="E414" s="14"/>
      <c r="F414" s="99"/>
      <c r="G414" s="99"/>
      <c r="H414" s="99"/>
      <c r="I414" s="99"/>
      <c r="J414" s="99"/>
      <c r="K414" s="99"/>
      <c r="L414" s="99"/>
      <c r="M414" s="99"/>
      <c r="N414" s="99"/>
      <c r="O414" s="99"/>
      <c r="P414" s="99"/>
      <c r="Q414" s="99"/>
      <c r="R414" s="99"/>
      <c r="S414" s="99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</row>
    <row r="415" spans="2:33" ht="18.75" customHeight="1">
      <c r="B415" s="14"/>
      <c r="C415" s="98"/>
      <c r="D415" s="98"/>
      <c r="E415" s="14"/>
      <c r="F415" s="99"/>
      <c r="G415" s="99"/>
      <c r="H415" s="99"/>
      <c r="I415" s="99"/>
      <c r="J415" s="99"/>
      <c r="K415" s="99"/>
      <c r="L415" s="99"/>
      <c r="M415" s="99"/>
      <c r="N415" s="99"/>
      <c r="O415" s="99"/>
      <c r="P415" s="99"/>
      <c r="Q415" s="99"/>
      <c r="R415" s="99"/>
      <c r="S415" s="99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</row>
    <row r="416" spans="2:33" ht="18.75" customHeight="1">
      <c r="B416" s="14"/>
      <c r="C416" s="98"/>
      <c r="D416" s="98"/>
      <c r="E416" s="14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99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</row>
    <row r="417" spans="2:33" ht="18.75" customHeight="1">
      <c r="B417" s="14"/>
      <c r="C417" s="98"/>
      <c r="D417" s="98"/>
      <c r="E417" s="14"/>
      <c r="F417" s="99"/>
      <c r="G417" s="99"/>
      <c r="H417" s="99"/>
      <c r="I417" s="99"/>
      <c r="J417" s="99"/>
      <c r="K417" s="99"/>
      <c r="L417" s="99"/>
      <c r="M417" s="99"/>
      <c r="N417" s="99"/>
      <c r="O417" s="99"/>
      <c r="P417" s="99"/>
      <c r="Q417" s="99"/>
      <c r="R417" s="99"/>
      <c r="S417" s="99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</row>
    <row r="418" spans="2:33" ht="18.75" customHeight="1">
      <c r="B418" s="14"/>
      <c r="C418" s="98"/>
      <c r="D418" s="98"/>
      <c r="E418" s="14"/>
      <c r="F418" s="99"/>
      <c r="G418" s="99"/>
      <c r="H418" s="99"/>
      <c r="I418" s="99"/>
      <c r="J418" s="99"/>
      <c r="K418" s="99"/>
      <c r="L418" s="99"/>
      <c r="M418" s="99"/>
      <c r="N418" s="99"/>
      <c r="O418" s="99"/>
      <c r="P418" s="99"/>
      <c r="Q418" s="99"/>
      <c r="R418" s="99"/>
      <c r="S418" s="99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</row>
    <row r="419" spans="2:33" ht="18.75" customHeight="1">
      <c r="B419" s="14"/>
      <c r="C419" s="98"/>
      <c r="D419" s="98"/>
      <c r="E419" s="14"/>
      <c r="F419" s="99"/>
      <c r="G419" s="99"/>
      <c r="H419" s="99"/>
      <c r="I419" s="99"/>
      <c r="J419" s="99"/>
      <c r="K419" s="99"/>
      <c r="L419" s="99"/>
      <c r="M419" s="99"/>
      <c r="N419" s="99"/>
      <c r="O419" s="99"/>
      <c r="P419" s="99"/>
      <c r="Q419" s="99"/>
      <c r="R419" s="99"/>
      <c r="S419" s="99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</row>
    <row r="420" spans="2:33" ht="18.75" customHeight="1">
      <c r="B420" s="14"/>
      <c r="C420" s="98"/>
      <c r="D420" s="98"/>
      <c r="E420" s="14"/>
      <c r="F420" s="99"/>
      <c r="G420" s="99"/>
      <c r="H420" s="99"/>
      <c r="I420" s="99"/>
      <c r="J420" s="99"/>
      <c r="K420" s="99"/>
      <c r="L420" s="99"/>
      <c r="M420" s="99"/>
      <c r="N420" s="99"/>
      <c r="O420" s="99"/>
      <c r="P420" s="99"/>
      <c r="Q420" s="99"/>
      <c r="R420" s="99"/>
      <c r="S420" s="99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</row>
    <row r="421" spans="2:33" ht="18.75" customHeight="1">
      <c r="B421" s="14"/>
      <c r="C421" s="98"/>
      <c r="D421" s="98"/>
      <c r="E421" s="14"/>
      <c r="F421" s="99"/>
      <c r="G421" s="99"/>
      <c r="H421" s="99"/>
      <c r="I421" s="99"/>
      <c r="J421" s="99"/>
      <c r="K421" s="99"/>
      <c r="L421" s="99"/>
      <c r="M421" s="99"/>
      <c r="N421" s="99"/>
      <c r="O421" s="99"/>
      <c r="P421" s="99"/>
      <c r="Q421" s="99"/>
      <c r="R421" s="99"/>
      <c r="S421" s="99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</row>
    <row r="422" spans="2:33" ht="18.75" customHeight="1">
      <c r="B422" s="14"/>
      <c r="C422" s="98"/>
      <c r="D422" s="98"/>
      <c r="E422" s="14"/>
      <c r="F422" s="99"/>
      <c r="G422" s="99"/>
      <c r="H422" s="99"/>
      <c r="I422" s="99"/>
      <c r="J422" s="99"/>
      <c r="K422" s="99"/>
      <c r="L422" s="99"/>
      <c r="M422" s="99"/>
      <c r="N422" s="99"/>
      <c r="O422" s="99"/>
      <c r="P422" s="99"/>
      <c r="Q422" s="99"/>
      <c r="R422" s="99"/>
      <c r="S422" s="99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</row>
    <row r="423" spans="2:33" ht="18.75" customHeight="1">
      <c r="B423" s="14"/>
      <c r="C423" s="98"/>
      <c r="D423" s="98"/>
      <c r="E423" s="14"/>
      <c r="F423" s="99"/>
      <c r="G423" s="99"/>
      <c r="H423" s="99"/>
      <c r="I423" s="99"/>
      <c r="J423" s="99"/>
      <c r="K423" s="99"/>
      <c r="L423" s="99"/>
      <c r="M423" s="99"/>
      <c r="N423" s="99"/>
      <c r="O423" s="99"/>
      <c r="P423" s="99"/>
      <c r="Q423" s="99"/>
      <c r="R423" s="99"/>
      <c r="S423" s="99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</row>
    <row r="424" spans="2:33" ht="18.75" customHeight="1">
      <c r="B424" s="14"/>
      <c r="C424" s="98"/>
      <c r="D424" s="98"/>
      <c r="E424" s="14"/>
      <c r="F424" s="99"/>
      <c r="G424" s="99"/>
      <c r="H424" s="99"/>
      <c r="I424" s="99"/>
      <c r="J424" s="99"/>
      <c r="K424" s="99"/>
      <c r="L424" s="99"/>
      <c r="M424" s="99"/>
      <c r="N424" s="99"/>
      <c r="O424" s="99"/>
      <c r="P424" s="99"/>
      <c r="Q424" s="99"/>
      <c r="R424" s="99"/>
      <c r="S424" s="99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</row>
    <row r="425" spans="2:33" ht="18.75" customHeight="1">
      <c r="B425" s="14"/>
      <c r="C425" s="98"/>
      <c r="D425" s="98"/>
      <c r="E425" s="14"/>
      <c r="F425" s="99"/>
      <c r="G425" s="99"/>
      <c r="H425" s="99"/>
      <c r="I425" s="99"/>
      <c r="J425" s="99"/>
      <c r="K425" s="99"/>
      <c r="L425" s="99"/>
      <c r="M425" s="99"/>
      <c r="N425" s="99"/>
      <c r="O425" s="99"/>
      <c r="P425" s="99"/>
      <c r="Q425" s="99"/>
      <c r="R425" s="99"/>
      <c r="S425" s="99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</row>
    <row r="426" spans="2:33" ht="18.75" customHeight="1">
      <c r="B426" s="14"/>
      <c r="C426" s="98"/>
      <c r="D426" s="98"/>
      <c r="E426" s="14"/>
      <c r="F426" s="99"/>
      <c r="G426" s="99"/>
      <c r="H426" s="99"/>
      <c r="I426" s="99"/>
      <c r="J426" s="99"/>
      <c r="K426" s="99"/>
      <c r="L426" s="99"/>
      <c r="M426" s="99"/>
      <c r="N426" s="99"/>
      <c r="O426" s="99"/>
      <c r="P426" s="99"/>
      <c r="Q426" s="99"/>
      <c r="R426" s="99"/>
      <c r="S426" s="99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</row>
    <row r="427" spans="2:33" ht="18.75" customHeight="1">
      <c r="B427" s="14"/>
      <c r="C427" s="98"/>
      <c r="D427" s="98"/>
      <c r="E427" s="14"/>
      <c r="F427" s="99"/>
      <c r="G427" s="99"/>
      <c r="H427" s="99"/>
      <c r="I427" s="99"/>
      <c r="J427" s="99"/>
      <c r="K427" s="99"/>
      <c r="L427" s="99"/>
      <c r="M427" s="99"/>
      <c r="N427" s="99"/>
      <c r="O427" s="99"/>
      <c r="P427" s="99"/>
      <c r="Q427" s="99"/>
      <c r="R427" s="99"/>
      <c r="S427" s="99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</row>
    <row r="428" spans="2:33" ht="18.75" customHeight="1">
      <c r="B428" s="14"/>
      <c r="C428" s="98"/>
      <c r="D428" s="98"/>
      <c r="E428" s="14"/>
      <c r="F428" s="99"/>
      <c r="G428" s="99"/>
      <c r="H428" s="99"/>
      <c r="I428" s="99"/>
      <c r="J428" s="99"/>
      <c r="K428" s="99"/>
      <c r="L428" s="99"/>
      <c r="M428" s="99"/>
      <c r="N428" s="99"/>
      <c r="O428" s="99"/>
      <c r="P428" s="99"/>
      <c r="Q428" s="99"/>
      <c r="R428" s="99"/>
      <c r="S428" s="99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</row>
    <row r="429" spans="2:33" ht="18.75" customHeight="1">
      <c r="B429" s="14"/>
      <c r="C429" s="98"/>
      <c r="D429" s="98"/>
      <c r="E429" s="14"/>
      <c r="F429" s="99"/>
      <c r="G429" s="99"/>
      <c r="H429" s="99"/>
      <c r="I429" s="99"/>
      <c r="J429" s="99"/>
      <c r="K429" s="99"/>
      <c r="L429" s="99"/>
      <c r="M429" s="99"/>
      <c r="N429" s="99"/>
      <c r="O429" s="99"/>
      <c r="P429" s="99"/>
      <c r="Q429" s="99"/>
      <c r="R429" s="99"/>
      <c r="S429" s="99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</row>
    <row r="430" spans="2:33" ht="18.75" customHeight="1">
      <c r="B430" s="14"/>
      <c r="C430" s="98"/>
      <c r="D430" s="98"/>
      <c r="E430" s="14"/>
      <c r="F430" s="99"/>
      <c r="G430" s="99"/>
      <c r="H430" s="99"/>
      <c r="I430" s="99"/>
      <c r="J430" s="99"/>
      <c r="K430" s="99"/>
      <c r="L430" s="99"/>
      <c r="M430" s="99"/>
      <c r="N430" s="99"/>
      <c r="O430" s="99"/>
      <c r="P430" s="99"/>
      <c r="Q430" s="99"/>
      <c r="R430" s="99"/>
      <c r="S430" s="99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</row>
    <row r="431" spans="2:33" ht="18.75" customHeight="1">
      <c r="B431" s="14"/>
      <c r="C431" s="98"/>
      <c r="D431" s="98"/>
      <c r="E431" s="14"/>
      <c r="F431" s="99"/>
      <c r="G431" s="99"/>
      <c r="H431" s="99"/>
      <c r="I431" s="99"/>
      <c r="J431" s="99"/>
      <c r="K431" s="99"/>
      <c r="L431" s="99"/>
      <c r="M431" s="99"/>
      <c r="N431" s="99"/>
      <c r="O431" s="99"/>
      <c r="P431" s="99"/>
      <c r="Q431" s="99"/>
      <c r="R431" s="99"/>
      <c r="S431" s="99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</row>
    <row r="432" spans="2:33" ht="18.75" customHeight="1">
      <c r="B432" s="14"/>
      <c r="C432" s="98"/>
      <c r="D432" s="98"/>
      <c r="E432" s="14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99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</row>
    <row r="433" spans="2:33" ht="18.75" customHeight="1">
      <c r="B433" s="14"/>
      <c r="C433" s="98"/>
      <c r="D433" s="98"/>
      <c r="E433" s="14"/>
      <c r="F433" s="99"/>
      <c r="G433" s="99"/>
      <c r="H433" s="99"/>
      <c r="I433" s="99"/>
      <c r="J433" s="99"/>
      <c r="K433" s="99"/>
      <c r="L433" s="99"/>
      <c r="M433" s="99"/>
      <c r="N433" s="99"/>
      <c r="O433" s="99"/>
      <c r="P433" s="99"/>
      <c r="Q433" s="99"/>
      <c r="R433" s="99"/>
      <c r="S433" s="99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</row>
    <row r="434" spans="2:33" ht="18.75" customHeight="1">
      <c r="B434" s="14"/>
      <c r="C434" s="98"/>
      <c r="D434" s="98"/>
      <c r="E434" s="14"/>
      <c r="F434" s="99"/>
      <c r="G434" s="99"/>
      <c r="H434" s="99"/>
      <c r="I434" s="99"/>
      <c r="J434" s="99"/>
      <c r="K434" s="99"/>
      <c r="L434" s="99"/>
      <c r="M434" s="99"/>
      <c r="N434" s="99"/>
      <c r="O434" s="99"/>
      <c r="P434" s="99"/>
      <c r="Q434" s="99"/>
      <c r="R434" s="99"/>
      <c r="S434" s="99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</row>
    <row r="435" spans="2:33" ht="18.75" customHeight="1">
      <c r="B435" s="14"/>
      <c r="C435" s="98"/>
      <c r="D435" s="98"/>
      <c r="E435" s="14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99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</row>
    <row r="436" spans="2:33" ht="18.75" customHeight="1">
      <c r="B436" s="14"/>
      <c r="C436" s="98"/>
      <c r="D436" s="98"/>
      <c r="E436" s="14"/>
      <c r="F436" s="99"/>
      <c r="G436" s="99"/>
      <c r="H436" s="99"/>
      <c r="I436" s="99"/>
      <c r="J436" s="99"/>
      <c r="K436" s="99"/>
      <c r="L436" s="99"/>
      <c r="M436" s="99"/>
      <c r="N436" s="99"/>
      <c r="O436" s="99"/>
      <c r="P436" s="99"/>
      <c r="Q436" s="99"/>
      <c r="R436" s="99"/>
      <c r="S436" s="99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</row>
    <row r="437" spans="2:33" ht="18.75" customHeight="1">
      <c r="B437" s="14"/>
      <c r="C437" s="98"/>
      <c r="D437" s="98"/>
      <c r="E437" s="14"/>
      <c r="F437" s="99"/>
      <c r="G437" s="99"/>
      <c r="H437" s="99"/>
      <c r="I437" s="99"/>
      <c r="J437" s="99"/>
      <c r="K437" s="99"/>
      <c r="L437" s="99"/>
      <c r="M437" s="99"/>
      <c r="N437" s="99"/>
      <c r="O437" s="99"/>
      <c r="P437" s="99"/>
      <c r="Q437" s="99"/>
      <c r="R437" s="99"/>
      <c r="S437" s="99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</row>
    <row r="438" spans="2:33" ht="18.75" customHeight="1">
      <c r="B438" s="14"/>
      <c r="C438" s="98"/>
      <c r="D438" s="98"/>
      <c r="E438" s="14"/>
      <c r="F438" s="99"/>
      <c r="G438" s="99"/>
      <c r="H438" s="99"/>
      <c r="I438" s="99"/>
      <c r="J438" s="99"/>
      <c r="K438" s="99"/>
      <c r="L438" s="99"/>
      <c r="M438" s="99"/>
      <c r="N438" s="99"/>
      <c r="O438" s="99"/>
      <c r="P438" s="99"/>
      <c r="Q438" s="99"/>
      <c r="R438" s="99"/>
      <c r="S438" s="99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</row>
    <row r="439" spans="2:33" ht="18.75" customHeight="1">
      <c r="B439" s="14"/>
      <c r="C439" s="98"/>
      <c r="D439" s="98"/>
      <c r="E439" s="14"/>
      <c r="F439" s="99"/>
      <c r="G439" s="99"/>
      <c r="H439" s="99"/>
      <c r="I439" s="99"/>
      <c r="J439" s="99"/>
      <c r="K439" s="99"/>
      <c r="L439" s="99"/>
      <c r="M439" s="99"/>
      <c r="N439" s="99"/>
      <c r="O439" s="99"/>
      <c r="P439" s="99"/>
      <c r="Q439" s="99"/>
      <c r="R439" s="99"/>
      <c r="S439" s="99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</row>
    <row r="440" spans="2:33" ht="18.75" customHeight="1">
      <c r="B440" s="14"/>
      <c r="C440" s="98"/>
      <c r="D440" s="98"/>
      <c r="E440" s="14"/>
      <c r="F440" s="99"/>
      <c r="G440" s="99"/>
      <c r="H440" s="99"/>
      <c r="I440" s="99"/>
      <c r="J440" s="99"/>
      <c r="K440" s="99"/>
      <c r="L440" s="99"/>
      <c r="M440" s="99"/>
      <c r="N440" s="99"/>
      <c r="O440" s="99"/>
      <c r="P440" s="99"/>
      <c r="Q440" s="99"/>
      <c r="R440" s="99"/>
      <c r="S440" s="99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</row>
    <row r="441" spans="2:33" ht="18.75" customHeight="1">
      <c r="B441" s="14"/>
      <c r="C441" s="98"/>
      <c r="D441" s="98"/>
      <c r="E441" s="14"/>
      <c r="F441" s="99"/>
      <c r="G441" s="99"/>
      <c r="H441" s="99"/>
      <c r="I441" s="99"/>
      <c r="J441" s="99"/>
      <c r="K441" s="99"/>
      <c r="L441" s="99"/>
      <c r="M441" s="99"/>
      <c r="N441" s="99"/>
      <c r="O441" s="99"/>
      <c r="P441" s="99"/>
      <c r="Q441" s="99"/>
      <c r="R441" s="99"/>
      <c r="S441" s="99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</row>
    <row r="442" spans="2:33" ht="18.75" customHeight="1">
      <c r="B442" s="14"/>
      <c r="C442" s="98"/>
      <c r="D442" s="98"/>
      <c r="E442" s="14"/>
      <c r="F442" s="99"/>
      <c r="G442" s="99"/>
      <c r="H442" s="99"/>
      <c r="I442" s="99"/>
      <c r="J442" s="99"/>
      <c r="K442" s="99"/>
      <c r="L442" s="99"/>
      <c r="M442" s="99"/>
      <c r="N442" s="99"/>
      <c r="O442" s="99"/>
      <c r="P442" s="99"/>
      <c r="Q442" s="99"/>
      <c r="R442" s="99"/>
      <c r="S442" s="99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</row>
    <row r="443" spans="2:33" ht="18.75" customHeight="1">
      <c r="B443" s="14"/>
      <c r="C443" s="98"/>
      <c r="D443" s="98"/>
      <c r="E443" s="14"/>
      <c r="F443" s="99"/>
      <c r="G443" s="99"/>
      <c r="H443" s="99"/>
      <c r="I443" s="99"/>
      <c r="J443" s="99"/>
      <c r="K443" s="99"/>
      <c r="L443" s="99"/>
      <c r="M443" s="99"/>
      <c r="N443" s="99"/>
      <c r="O443" s="99"/>
      <c r="P443" s="99"/>
      <c r="Q443" s="99"/>
      <c r="R443" s="99"/>
      <c r="S443" s="99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</row>
    <row r="444" spans="2:33" ht="18.75" customHeight="1">
      <c r="B444" s="14"/>
      <c r="C444" s="98"/>
      <c r="D444" s="98"/>
      <c r="E444" s="14"/>
      <c r="F444" s="99"/>
      <c r="G444" s="99"/>
      <c r="H444" s="99"/>
      <c r="I444" s="99"/>
      <c r="J444" s="99"/>
      <c r="K444" s="99"/>
      <c r="L444" s="99"/>
      <c r="M444" s="99"/>
      <c r="N444" s="99"/>
      <c r="O444" s="99"/>
      <c r="P444" s="99"/>
      <c r="Q444" s="99"/>
      <c r="R444" s="99"/>
      <c r="S444" s="99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</row>
    <row r="445" spans="2:33" ht="18.75" customHeight="1">
      <c r="B445" s="14"/>
      <c r="C445" s="98"/>
      <c r="D445" s="98"/>
      <c r="E445" s="14"/>
      <c r="F445" s="99"/>
      <c r="G445" s="99"/>
      <c r="H445" s="99"/>
      <c r="I445" s="99"/>
      <c r="J445" s="99"/>
      <c r="K445" s="99"/>
      <c r="L445" s="99"/>
      <c r="M445" s="99"/>
      <c r="N445" s="99"/>
      <c r="O445" s="99"/>
      <c r="P445" s="99"/>
      <c r="Q445" s="99"/>
      <c r="R445" s="99"/>
      <c r="S445" s="99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</row>
    <row r="446" spans="2:33" ht="18.75" customHeight="1">
      <c r="B446" s="14"/>
      <c r="C446" s="98"/>
      <c r="D446" s="98"/>
      <c r="E446" s="14"/>
      <c r="F446" s="99"/>
      <c r="G446" s="99"/>
      <c r="H446" s="99"/>
      <c r="I446" s="99"/>
      <c r="J446" s="99"/>
      <c r="K446" s="99"/>
      <c r="L446" s="99"/>
      <c r="M446" s="99"/>
      <c r="N446" s="99"/>
      <c r="O446" s="99"/>
      <c r="P446" s="99"/>
      <c r="Q446" s="99"/>
      <c r="R446" s="99"/>
      <c r="S446" s="99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</row>
    <row r="447" spans="2:33" ht="18.75" customHeight="1">
      <c r="B447" s="14"/>
      <c r="C447" s="98"/>
      <c r="D447" s="98"/>
      <c r="E447" s="14"/>
      <c r="F447" s="99"/>
      <c r="G447" s="99"/>
      <c r="H447" s="99"/>
      <c r="I447" s="99"/>
      <c r="J447" s="99"/>
      <c r="K447" s="99"/>
      <c r="L447" s="99"/>
      <c r="M447" s="99"/>
      <c r="N447" s="99"/>
      <c r="O447" s="99"/>
      <c r="P447" s="99"/>
      <c r="Q447" s="99"/>
      <c r="R447" s="99"/>
      <c r="S447" s="99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</row>
    <row r="448" spans="2:33" ht="18.75" customHeight="1">
      <c r="B448" s="14"/>
      <c r="C448" s="98"/>
      <c r="D448" s="98"/>
      <c r="E448" s="14"/>
      <c r="F448" s="99"/>
      <c r="G448" s="99"/>
      <c r="H448" s="99"/>
      <c r="I448" s="99"/>
      <c r="J448" s="99"/>
      <c r="K448" s="99"/>
      <c r="L448" s="99"/>
      <c r="M448" s="99"/>
      <c r="N448" s="99"/>
      <c r="O448" s="99"/>
      <c r="P448" s="99"/>
      <c r="Q448" s="99"/>
      <c r="R448" s="99"/>
      <c r="S448" s="99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</row>
    <row r="449" spans="2:33" ht="18.75" customHeight="1">
      <c r="B449" s="14"/>
      <c r="C449" s="98"/>
      <c r="D449" s="98"/>
      <c r="E449" s="14"/>
      <c r="F449" s="99"/>
      <c r="G449" s="99"/>
      <c r="H449" s="99"/>
      <c r="I449" s="99"/>
      <c r="J449" s="99"/>
      <c r="K449" s="99"/>
      <c r="L449" s="99"/>
      <c r="M449" s="99"/>
      <c r="N449" s="99"/>
      <c r="O449" s="99"/>
      <c r="P449" s="99"/>
      <c r="Q449" s="99"/>
      <c r="R449" s="99"/>
      <c r="S449" s="99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</row>
    <row r="450" spans="2:33" ht="18.75" customHeight="1">
      <c r="B450" s="14"/>
      <c r="C450" s="98"/>
      <c r="D450" s="98"/>
      <c r="E450" s="14"/>
      <c r="F450" s="99"/>
      <c r="G450" s="99"/>
      <c r="H450" s="99"/>
      <c r="I450" s="99"/>
      <c r="J450" s="99"/>
      <c r="K450" s="99"/>
      <c r="L450" s="99"/>
      <c r="M450" s="99"/>
      <c r="N450" s="99"/>
      <c r="O450" s="99"/>
      <c r="P450" s="99"/>
      <c r="Q450" s="99"/>
      <c r="R450" s="99"/>
      <c r="S450" s="99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</row>
    <row r="451" spans="2:33" ht="18.75" customHeight="1">
      <c r="B451" s="14"/>
      <c r="C451" s="98"/>
      <c r="D451" s="98"/>
      <c r="E451" s="14"/>
      <c r="F451" s="99"/>
      <c r="G451" s="99"/>
      <c r="H451" s="99"/>
      <c r="I451" s="99"/>
      <c r="J451" s="99"/>
      <c r="K451" s="99"/>
      <c r="L451" s="99"/>
      <c r="M451" s="99"/>
      <c r="N451" s="99"/>
      <c r="O451" s="99"/>
      <c r="P451" s="99"/>
      <c r="Q451" s="99"/>
      <c r="R451" s="99"/>
      <c r="S451" s="99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</row>
    <row r="452" spans="2:33" ht="18.75" customHeight="1">
      <c r="B452" s="14"/>
      <c r="C452" s="98"/>
      <c r="D452" s="98"/>
      <c r="E452" s="14"/>
      <c r="F452" s="99"/>
      <c r="G452" s="99"/>
      <c r="H452" s="99"/>
      <c r="I452" s="99"/>
      <c r="J452" s="99"/>
      <c r="K452" s="99"/>
      <c r="L452" s="99"/>
      <c r="M452" s="99"/>
      <c r="N452" s="99"/>
      <c r="O452" s="99"/>
      <c r="P452" s="99"/>
      <c r="Q452" s="99"/>
      <c r="R452" s="99"/>
      <c r="S452" s="99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</row>
    <row r="453" spans="2:33" ht="18.75" customHeight="1">
      <c r="B453" s="14"/>
      <c r="C453" s="98"/>
      <c r="D453" s="98"/>
      <c r="E453" s="14"/>
      <c r="F453" s="99"/>
      <c r="G453" s="99"/>
      <c r="H453" s="99"/>
      <c r="I453" s="99"/>
      <c r="J453" s="99"/>
      <c r="K453" s="99"/>
      <c r="L453" s="99"/>
      <c r="M453" s="99"/>
      <c r="N453" s="99"/>
      <c r="O453" s="99"/>
      <c r="P453" s="99"/>
      <c r="Q453" s="99"/>
      <c r="R453" s="99"/>
      <c r="S453" s="99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</row>
    <row r="454" spans="2:33" ht="18.75" customHeight="1">
      <c r="B454" s="14"/>
      <c r="C454" s="98"/>
      <c r="D454" s="98"/>
      <c r="E454" s="14"/>
      <c r="F454" s="99"/>
      <c r="G454" s="99"/>
      <c r="H454" s="99"/>
      <c r="I454" s="99"/>
      <c r="J454" s="99"/>
      <c r="K454" s="99"/>
      <c r="L454" s="99"/>
      <c r="M454" s="99"/>
      <c r="N454" s="99"/>
      <c r="O454" s="99"/>
      <c r="P454" s="99"/>
      <c r="Q454" s="99"/>
      <c r="R454" s="99"/>
      <c r="S454" s="99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</row>
    <row r="455" spans="2:33" ht="18.75" customHeight="1">
      <c r="B455" s="14"/>
      <c r="C455" s="98"/>
      <c r="D455" s="98"/>
      <c r="E455" s="14"/>
      <c r="F455" s="99"/>
      <c r="G455" s="99"/>
      <c r="H455" s="99"/>
      <c r="I455" s="99"/>
      <c r="J455" s="99"/>
      <c r="K455" s="99"/>
      <c r="L455" s="99"/>
      <c r="M455" s="99"/>
      <c r="N455" s="99"/>
      <c r="O455" s="99"/>
      <c r="P455" s="99"/>
      <c r="Q455" s="99"/>
      <c r="R455" s="99"/>
      <c r="S455" s="99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</row>
    <row r="456" spans="2:33" ht="18.75" customHeight="1">
      <c r="B456" s="14"/>
      <c r="C456" s="98"/>
      <c r="D456" s="98"/>
      <c r="E456" s="14"/>
      <c r="F456" s="99"/>
      <c r="G456" s="99"/>
      <c r="H456" s="99"/>
      <c r="I456" s="99"/>
      <c r="J456" s="99"/>
      <c r="K456" s="99"/>
      <c r="L456" s="99"/>
      <c r="M456" s="99"/>
      <c r="N456" s="99"/>
      <c r="O456" s="99"/>
      <c r="P456" s="99"/>
      <c r="Q456" s="99"/>
      <c r="R456" s="99"/>
      <c r="S456" s="99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</row>
    <row r="457" spans="2:33" ht="18.75" customHeight="1">
      <c r="B457" s="14"/>
      <c r="C457" s="98"/>
      <c r="D457" s="98"/>
      <c r="E457" s="14"/>
      <c r="F457" s="99"/>
      <c r="G457" s="99"/>
      <c r="H457" s="99"/>
      <c r="I457" s="99"/>
      <c r="J457" s="99"/>
      <c r="K457" s="99"/>
      <c r="L457" s="99"/>
      <c r="M457" s="99"/>
      <c r="N457" s="99"/>
      <c r="O457" s="99"/>
      <c r="P457" s="99"/>
      <c r="Q457" s="99"/>
      <c r="R457" s="99"/>
      <c r="S457" s="99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</row>
    <row r="458" spans="2:33" ht="18.75" customHeight="1">
      <c r="B458" s="14"/>
      <c r="C458" s="98"/>
      <c r="D458" s="98"/>
      <c r="E458" s="14"/>
      <c r="F458" s="99"/>
      <c r="G458" s="99"/>
      <c r="H458" s="99"/>
      <c r="I458" s="99"/>
      <c r="J458" s="99"/>
      <c r="K458" s="99"/>
      <c r="L458" s="99"/>
      <c r="M458" s="99"/>
      <c r="N458" s="99"/>
      <c r="O458" s="99"/>
      <c r="P458" s="99"/>
      <c r="Q458" s="99"/>
      <c r="R458" s="99"/>
      <c r="S458" s="99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</row>
    <row r="459" spans="2:33" ht="18.75" customHeight="1">
      <c r="B459" s="14"/>
      <c r="C459" s="98"/>
      <c r="D459" s="98"/>
      <c r="E459" s="14"/>
      <c r="F459" s="99"/>
      <c r="G459" s="99"/>
      <c r="H459" s="99"/>
      <c r="I459" s="99"/>
      <c r="J459" s="99"/>
      <c r="K459" s="99"/>
      <c r="L459" s="99"/>
      <c r="M459" s="99"/>
      <c r="N459" s="99"/>
      <c r="O459" s="99"/>
      <c r="P459" s="99"/>
      <c r="Q459" s="99"/>
      <c r="R459" s="99"/>
      <c r="S459" s="99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</row>
    <row r="460" spans="2:33" ht="18.75" customHeight="1">
      <c r="B460" s="14"/>
      <c r="C460" s="98"/>
      <c r="D460" s="98"/>
      <c r="E460" s="14"/>
      <c r="F460" s="99"/>
      <c r="G460" s="99"/>
      <c r="H460" s="99"/>
      <c r="I460" s="99"/>
      <c r="J460" s="99"/>
      <c r="K460" s="99"/>
      <c r="L460" s="99"/>
      <c r="M460" s="99"/>
      <c r="N460" s="99"/>
      <c r="O460" s="99"/>
      <c r="P460" s="99"/>
      <c r="Q460" s="99"/>
      <c r="R460" s="99"/>
      <c r="S460" s="99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</row>
    <row r="461" spans="2:33" ht="18.75" customHeight="1">
      <c r="B461" s="14"/>
      <c r="C461" s="98"/>
      <c r="D461" s="98"/>
      <c r="E461" s="14"/>
      <c r="F461" s="99"/>
      <c r="G461" s="99"/>
      <c r="H461" s="99"/>
      <c r="I461" s="99"/>
      <c r="J461" s="99"/>
      <c r="K461" s="99"/>
      <c r="L461" s="99"/>
      <c r="M461" s="99"/>
      <c r="N461" s="99"/>
      <c r="O461" s="99"/>
      <c r="P461" s="99"/>
      <c r="Q461" s="99"/>
      <c r="R461" s="99"/>
      <c r="S461" s="99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</row>
    <row r="462" spans="2:33" ht="18.75" customHeight="1">
      <c r="B462" s="14"/>
      <c r="C462" s="98"/>
      <c r="D462" s="98"/>
      <c r="E462" s="14"/>
      <c r="F462" s="99"/>
      <c r="G462" s="99"/>
      <c r="H462" s="99"/>
      <c r="I462" s="99"/>
      <c r="J462" s="99"/>
      <c r="K462" s="99"/>
      <c r="L462" s="99"/>
      <c r="M462" s="99"/>
      <c r="N462" s="99"/>
      <c r="O462" s="99"/>
      <c r="P462" s="99"/>
      <c r="Q462" s="99"/>
      <c r="R462" s="99"/>
      <c r="S462" s="99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</row>
    <row r="463" spans="2:33" ht="18.75" customHeight="1">
      <c r="B463" s="14"/>
      <c r="C463" s="98"/>
      <c r="D463" s="98"/>
      <c r="E463" s="14"/>
      <c r="F463" s="99"/>
      <c r="G463" s="99"/>
      <c r="H463" s="99"/>
      <c r="I463" s="99"/>
      <c r="J463" s="99"/>
      <c r="K463" s="99"/>
      <c r="L463" s="99"/>
      <c r="M463" s="99"/>
      <c r="N463" s="99"/>
      <c r="O463" s="99"/>
      <c r="P463" s="99"/>
      <c r="Q463" s="99"/>
      <c r="R463" s="99"/>
      <c r="S463" s="99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</row>
    <row r="464" spans="2:33" ht="18.75" customHeight="1">
      <c r="B464" s="14"/>
      <c r="C464" s="98"/>
      <c r="D464" s="98"/>
      <c r="E464" s="14"/>
      <c r="F464" s="99"/>
      <c r="G464" s="99"/>
      <c r="H464" s="99"/>
      <c r="I464" s="99"/>
      <c r="J464" s="99"/>
      <c r="K464" s="99"/>
      <c r="L464" s="99"/>
      <c r="M464" s="99"/>
      <c r="N464" s="99"/>
      <c r="O464" s="99"/>
      <c r="P464" s="99"/>
      <c r="Q464" s="99"/>
      <c r="R464" s="99"/>
      <c r="S464" s="99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</row>
    <row r="465" spans="2:33" ht="18.75" customHeight="1">
      <c r="B465" s="14"/>
      <c r="C465" s="98"/>
      <c r="D465" s="98"/>
      <c r="E465" s="14"/>
      <c r="F465" s="99"/>
      <c r="G465" s="99"/>
      <c r="H465" s="99"/>
      <c r="I465" s="99"/>
      <c r="J465" s="99"/>
      <c r="K465" s="99"/>
      <c r="L465" s="99"/>
      <c r="M465" s="99"/>
      <c r="N465" s="99"/>
      <c r="O465" s="99"/>
      <c r="P465" s="99"/>
      <c r="Q465" s="99"/>
      <c r="R465" s="99"/>
      <c r="S465" s="99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</row>
    <row r="466" spans="2:33" ht="18.75" customHeight="1">
      <c r="B466" s="14"/>
      <c r="C466" s="98"/>
      <c r="D466" s="98"/>
      <c r="E466" s="14"/>
      <c r="F466" s="99"/>
      <c r="G466" s="99"/>
      <c r="H466" s="99"/>
      <c r="I466" s="99"/>
      <c r="J466" s="99"/>
      <c r="K466" s="99"/>
      <c r="L466" s="99"/>
      <c r="M466" s="99"/>
      <c r="N466" s="99"/>
      <c r="O466" s="99"/>
      <c r="P466" s="99"/>
      <c r="Q466" s="99"/>
      <c r="R466" s="99"/>
      <c r="S466" s="99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</row>
    <row r="467" spans="2:33" ht="18.75" customHeight="1">
      <c r="B467" s="14"/>
      <c r="C467" s="98"/>
      <c r="D467" s="98"/>
      <c r="E467" s="14"/>
      <c r="F467" s="99"/>
      <c r="G467" s="99"/>
      <c r="H467" s="99"/>
      <c r="I467" s="99"/>
      <c r="J467" s="99"/>
      <c r="K467" s="99"/>
      <c r="L467" s="99"/>
      <c r="M467" s="99"/>
      <c r="N467" s="99"/>
      <c r="O467" s="99"/>
      <c r="P467" s="99"/>
      <c r="Q467" s="99"/>
      <c r="R467" s="99"/>
      <c r="S467" s="99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</row>
    <row r="468" spans="2:33" ht="18.75" customHeight="1">
      <c r="B468" s="14"/>
      <c r="C468" s="98"/>
      <c r="D468" s="98"/>
      <c r="E468" s="14"/>
      <c r="F468" s="99"/>
      <c r="G468" s="99"/>
      <c r="H468" s="99"/>
      <c r="I468" s="99"/>
      <c r="J468" s="99"/>
      <c r="K468" s="99"/>
      <c r="L468" s="99"/>
      <c r="M468" s="99"/>
      <c r="N468" s="99"/>
      <c r="O468" s="99"/>
      <c r="P468" s="99"/>
      <c r="Q468" s="99"/>
      <c r="R468" s="99"/>
      <c r="S468" s="99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</row>
    <row r="469" spans="2:33" ht="18.75" customHeight="1">
      <c r="B469" s="14"/>
      <c r="C469" s="98"/>
      <c r="D469" s="98"/>
      <c r="E469" s="14"/>
      <c r="F469" s="99"/>
      <c r="G469" s="99"/>
      <c r="H469" s="99"/>
      <c r="I469" s="99"/>
      <c r="J469" s="99"/>
      <c r="K469" s="99"/>
      <c r="L469" s="99"/>
      <c r="M469" s="99"/>
      <c r="N469" s="99"/>
      <c r="O469" s="99"/>
      <c r="P469" s="99"/>
      <c r="Q469" s="99"/>
      <c r="R469" s="99"/>
      <c r="S469" s="99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</row>
    <row r="470" spans="2:33" ht="18.75" customHeight="1">
      <c r="B470" s="14"/>
      <c r="C470" s="98"/>
      <c r="D470" s="98"/>
      <c r="E470" s="14"/>
      <c r="F470" s="99"/>
      <c r="G470" s="99"/>
      <c r="H470" s="99"/>
      <c r="I470" s="99"/>
      <c r="J470" s="99"/>
      <c r="K470" s="99"/>
      <c r="L470" s="99"/>
      <c r="M470" s="99"/>
      <c r="N470" s="99"/>
      <c r="O470" s="99"/>
      <c r="P470" s="99"/>
      <c r="Q470" s="99"/>
      <c r="R470" s="99"/>
      <c r="S470" s="99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</row>
    <row r="471" spans="2:33" ht="18.75" customHeight="1">
      <c r="B471" s="14"/>
      <c r="C471" s="98"/>
      <c r="D471" s="98"/>
      <c r="E471" s="14"/>
      <c r="F471" s="99"/>
      <c r="G471" s="99"/>
      <c r="H471" s="99"/>
      <c r="I471" s="99"/>
      <c r="J471" s="99"/>
      <c r="K471" s="99"/>
      <c r="L471" s="99"/>
      <c r="M471" s="99"/>
      <c r="N471" s="99"/>
      <c r="O471" s="99"/>
      <c r="P471" s="99"/>
      <c r="Q471" s="99"/>
      <c r="R471" s="99"/>
      <c r="S471" s="99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</row>
    <row r="472" spans="2:33" ht="18.75" customHeight="1">
      <c r="B472" s="14"/>
      <c r="C472" s="98"/>
      <c r="D472" s="98"/>
      <c r="E472" s="14"/>
      <c r="F472" s="99"/>
      <c r="G472" s="99"/>
      <c r="H472" s="99"/>
      <c r="I472" s="99"/>
      <c r="J472" s="99"/>
      <c r="K472" s="99"/>
      <c r="L472" s="99"/>
      <c r="M472" s="99"/>
      <c r="N472" s="99"/>
      <c r="O472" s="99"/>
      <c r="P472" s="99"/>
      <c r="Q472" s="99"/>
      <c r="R472" s="99"/>
      <c r="S472" s="99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</row>
    <row r="473" spans="2:33" ht="18.75" customHeight="1">
      <c r="B473" s="14"/>
      <c r="C473" s="98"/>
      <c r="D473" s="98"/>
      <c r="E473" s="14"/>
      <c r="F473" s="99"/>
      <c r="G473" s="99"/>
      <c r="H473" s="99"/>
      <c r="I473" s="99"/>
      <c r="J473" s="99"/>
      <c r="K473" s="99"/>
      <c r="L473" s="99"/>
      <c r="M473" s="99"/>
      <c r="N473" s="99"/>
      <c r="O473" s="99"/>
      <c r="P473" s="99"/>
      <c r="Q473" s="99"/>
      <c r="R473" s="99"/>
      <c r="S473" s="99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</row>
    <row r="474" spans="2:33" ht="18.75" customHeight="1">
      <c r="B474" s="14"/>
      <c r="C474" s="98"/>
      <c r="D474" s="98"/>
      <c r="E474" s="14"/>
      <c r="F474" s="99"/>
      <c r="G474" s="99"/>
      <c r="H474" s="99"/>
      <c r="I474" s="99"/>
      <c r="J474" s="99"/>
      <c r="K474" s="99"/>
      <c r="L474" s="99"/>
      <c r="M474" s="99"/>
      <c r="N474" s="99"/>
      <c r="O474" s="99"/>
      <c r="P474" s="99"/>
      <c r="Q474" s="99"/>
      <c r="R474" s="99"/>
      <c r="S474" s="99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</row>
    <row r="475" spans="2:33" ht="18.75" customHeight="1">
      <c r="B475" s="14"/>
      <c r="C475" s="98"/>
      <c r="D475" s="98"/>
      <c r="E475" s="14"/>
      <c r="F475" s="99"/>
      <c r="G475" s="99"/>
      <c r="H475" s="99"/>
      <c r="I475" s="99"/>
      <c r="J475" s="99"/>
      <c r="K475" s="99"/>
      <c r="L475" s="99"/>
      <c r="M475" s="99"/>
      <c r="N475" s="99"/>
      <c r="O475" s="99"/>
      <c r="P475" s="99"/>
      <c r="Q475" s="99"/>
      <c r="R475" s="99"/>
      <c r="S475" s="99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</row>
    <row r="476" spans="2:33" ht="18.75" customHeight="1">
      <c r="B476" s="14"/>
      <c r="C476" s="98"/>
      <c r="D476" s="98"/>
      <c r="E476" s="14"/>
      <c r="F476" s="99"/>
      <c r="G476" s="99"/>
      <c r="H476" s="99"/>
      <c r="I476" s="99"/>
      <c r="J476" s="99"/>
      <c r="K476" s="99"/>
      <c r="L476" s="99"/>
      <c r="M476" s="99"/>
      <c r="N476" s="99"/>
      <c r="O476" s="99"/>
      <c r="P476" s="99"/>
      <c r="Q476" s="99"/>
      <c r="R476" s="99"/>
      <c r="S476" s="99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</row>
    <row r="477" spans="2:33" ht="18.75" customHeight="1">
      <c r="B477" s="14"/>
      <c r="C477" s="98"/>
      <c r="D477" s="98"/>
      <c r="E477" s="14"/>
      <c r="F477" s="99"/>
      <c r="G477" s="99"/>
      <c r="H477" s="99"/>
      <c r="I477" s="99"/>
      <c r="J477" s="99"/>
      <c r="K477" s="99"/>
      <c r="L477" s="99"/>
      <c r="M477" s="99"/>
      <c r="N477" s="99"/>
      <c r="O477" s="99"/>
      <c r="P477" s="99"/>
      <c r="Q477" s="99"/>
      <c r="R477" s="99"/>
      <c r="S477" s="99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</row>
    <row r="478" spans="2:33" ht="18.75" customHeight="1">
      <c r="B478" s="14"/>
      <c r="C478" s="98"/>
      <c r="D478" s="98"/>
      <c r="E478" s="14"/>
      <c r="F478" s="99"/>
      <c r="G478" s="99"/>
      <c r="H478" s="99"/>
      <c r="I478" s="99"/>
      <c r="J478" s="99"/>
      <c r="K478" s="99"/>
      <c r="L478" s="99"/>
      <c r="M478" s="99"/>
      <c r="N478" s="99"/>
      <c r="O478" s="99"/>
      <c r="P478" s="99"/>
      <c r="Q478" s="99"/>
      <c r="R478" s="99"/>
      <c r="S478" s="99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</row>
    <row r="479" spans="2:33" ht="18.75" customHeight="1">
      <c r="B479" s="14"/>
      <c r="C479" s="98"/>
      <c r="D479" s="98"/>
      <c r="E479" s="14"/>
      <c r="F479" s="99"/>
      <c r="G479" s="99"/>
      <c r="H479" s="99"/>
      <c r="I479" s="99"/>
      <c r="J479" s="99"/>
      <c r="K479" s="99"/>
      <c r="L479" s="99"/>
      <c r="M479" s="99"/>
      <c r="N479" s="99"/>
      <c r="O479" s="99"/>
      <c r="P479" s="99"/>
      <c r="Q479" s="99"/>
      <c r="R479" s="99"/>
      <c r="S479" s="99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</row>
    <row r="480" spans="2:33" ht="18.75" customHeight="1">
      <c r="B480" s="14"/>
      <c r="C480" s="98"/>
      <c r="D480" s="98"/>
      <c r="E480" s="14"/>
      <c r="F480" s="99"/>
      <c r="G480" s="99"/>
      <c r="H480" s="99"/>
      <c r="I480" s="99"/>
      <c r="J480" s="99"/>
      <c r="K480" s="99"/>
      <c r="L480" s="99"/>
      <c r="M480" s="99"/>
      <c r="N480" s="99"/>
      <c r="O480" s="99"/>
      <c r="P480" s="99"/>
      <c r="Q480" s="99"/>
      <c r="R480" s="99"/>
      <c r="S480" s="99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</row>
    <row r="481" spans="2:33" ht="18.75" customHeight="1">
      <c r="B481" s="14"/>
      <c r="C481" s="98"/>
      <c r="D481" s="98"/>
      <c r="E481" s="14"/>
      <c r="F481" s="99"/>
      <c r="G481" s="99"/>
      <c r="H481" s="99"/>
      <c r="I481" s="99"/>
      <c r="J481" s="99"/>
      <c r="K481" s="99"/>
      <c r="L481" s="99"/>
      <c r="M481" s="99"/>
      <c r="N481" s="99"/>
      <c r="O481" s="99"/>
      <c r="P481" s="99"/>
      <c r="Q481" s="99"/>
      <c r="R481" s="99"/>
      <c r="S481" s="99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</row>
    <row r="482" spans="2:33" ht="18.75" customHeight="1">
      <c r="B482" s="14"/>
      <c r="C482" s="98"/>
      <c r="D482" s="98"/>
      <c r="E482" s="14"/>
      <c r="F482" s="99"/>
      <c r="G482" s="99"/>
      <c r="H482" s="99"/>
      <c r="I482" s="99"/>
      <c r="J482" s="99"/>
      <c r="K482" s="99"/>
      <c r="L482" s="99"/>
      <c r="M482" s="99"/>
      <c r="N482" s="99"/>
      <c r="O482" s="99"/>
      <c r="P482" s="99"/>
      <c r="Q482" s="99"/>
      <c r="R482" s="99"/>
      <c r="S482" s="99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</row>
    <row r="483" spans="2:33" ht="18.75" customHeight="1">
      <c r="B483" s="14"/>
      <c r="C483" s="98"/>
      <c r="D483" s="98"/>
      <c r="E483" s="14"/>
      <c r="F483" s="99"/>
      <c r="G483" s="99"/>
      <c r="H483" s="99"/>
      <c r="I483" s="99"/>
      <c r="J483" s="99"/>
      <c r="K483" s="99"/>
      <c r="L483" s="99"/>
      <c r="M483" s="99"/>
      <c r="N483" s="99"/>
      <c r="O483" s="99"/>
      <c r="P483" s="99"/>
      <c r="Q483" s="99"/>
      <c r="R483" s="99"/>
      <c r="S483" s="99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</row>
    <row r="484" spans="2:33" ht="18.75" customHeight="1">
      <c r="B484" s="14"/>
      <c r="C484" s="98"/>
      <c r="D484" s="98"/>
      <c r="E484" s="14"/>
      <c r="F484" s="99"/>
      <c r="G484" s="99"/>
      <c r="H484" s="99"/>
      <c r="I484" s="99"/>
      <c r="J484" s="99"/>
      <c r="K484" s="99"/>
      <c r="L484" s="99"/>
      <c r="M484" s="99"/>
      <c r="N484" s="99"/>
      <c r="O484" s="99"/>
      <c r="P484" s="99"/>
      <c r="Q484" s="99"/>
      <c r="R484" s="99"/>
      <c r="S484" s="99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</row>
    <row r="485" spans="2:33" ht="18.75" customHeight="1">
      <c r="B485" s="14"/>
      <c r="C485" s="98"/>
      <c r="D485" s="98"/>
      <c r="E485" s="14"/>
      <c r="F485" s="99"/>
      <c r="G485" s="99"/>
      <c r="H485" s="99"/>
      <c r="I485" s="99"/>
      <c r="J485" s="99"/>
      <c r="K485" s="99"/>
      <c r="L485" s="99"/>
      <c r="M485" s="99"/>
      <c r="N485" s="99"/>
      <c r="O485" s="99"/>
      <c r="P485" s="99"/>
      <c r="Q485" s="99"/>
      <c r="R485" s="99"/>
      <c r="S485" s="99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</row>
    <row r="486" spans="2:33" ht="18.75" customHeight="1">
      <c r="B486" s="14"/>
      <c r="C486" s="98"/>
      <c r="D486" s="98"/>
      <c r="E486" s="14"/>
      <c r="F486" s="99"/>
      <c r="G486" s="99"/>
      <c r="H486" s="99"/>
      <c r="I486" s="99"/>
      <c r="J486" s="99"/>
      <c r="K486" s="99"/>
      <c r="L486" s="99"/>
      <c r="M486" s="99"/>
      <c r="N486" s="99"/>
      <c r="O486" s="99"/>
      <c r="P486" s="99"/>
      <c r="Q486" s="99"/>
      <c r="R486" s="99"/>
      <c r="S486" s="99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</row>
    <row r="487" spans="2:33" ht="18.75" customHeight="1">
      <c r="B487" s="14"/>
      <c r="C487" s="98"/>
      <c r="D487" s="98"/>
      <c r="E487" s="14"/>
      <c r="F487" s="99"/>
      <c r="G487" s="99"/>
      <c r="H487" s="99"/>
      <c r="I487" s="99"/>
      <c r="J487" s="99"/>
      <c r="K487" s="99"/>
      <c r="L487" s="99"/>
      <c r="M487" s="99"/>
      <c r="N487" s="99"/>
      <c r="O487" s="99"/>
      <c r="P487" s="99"/>
      <c r="Q487" s="99"/>
      <c r="R487" s="99"/>
      <c r="S487" s="99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</row>
    <row r="488" spans="2:33" ht="18.75" customHeight="1">
      <c r="B488" s="14"/>
      <c r="C488" s="98"/>
      <c r="D488" s="98"/>
      <c r="E488" s="14"/>
      <c r="F488" s="99"/>
      <c r="G488" s="99"/>
      <c r="H488" s="99"/>
      <c r="I488" s="99"/>
      <c r="J488" s="99"/>
      <c r="K488" s="99"/>
      <c r="L488" s="99"/>
      <c r="M488" s="99"/>
      <c r="N488" s="99"/>
      <c r="O488" s="99"/>
      <c r="P488" s="99"/>
      <c r="Q488" s="99"/>
      <c r="R488" s="99"/>
      <c r="S488" s="99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</row>
    <row r="489" spans="2:33" ht="18.75" customHeight="1">
      <c r="B489" s="14"/>
      <c r="C489" s="98"/>
      <c r="D489" s="98"/>
      <c r="E489" s="14"/>
      <c r="F489" s="99"/>
      <c r="G489" s="99"/>
      <c r="H489" s="99"/>
      <c r="I489" s="99"/>
      <c r="J489" s="99"/>
      <c r="K489" s="99"/>
      <c r="L489" s="99"/>
      <c r="M489" s="99"/>
      <c r="N489" s="99"/>
      <c r="O489" s="99"/>
      <c r="P489" s="99"/>
      <c r="Q489" s="99"/>
      <c r="R489" s="99"/>
      <c r="S489" s="99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</row>
    <row r="490" spans="2:33" ht="18.75" customHeight="1">
      <c r="B490" s="14"/>
      <c r="C490" s="98"/>
      <c r="D490" s="98"/>
      <c r="E490" s="14"/>
      <c r="F490" s="99"/>
      <c r="G490" s="99"/>
      <c r="H490" s="99"/>
      <c r="I490" s="99"/>
      <c r="J490" s="99"/>
      <c r="K490" s="99"/>
      <c r="L490" s="99"/>
      <c r="M490" s="99"/>
      <c r="N490" s="99"/>
      <c r="O490" s="99"/>
      <c r="P490" s="99"/>
      <c r="Q490" s="99"/>
      <c r="R490" s="99"/>
      <c r="S490" s="99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</row>
    <row r="491" spans="2:33" ht="18.75" customHeight="1">
      <c r="B491" s="14"/>
      <c r="C491" s="98"/>
      <c r="D491" s="98"/>
      <c r="E491" s="14"/>
      <c r="F491" s="99"/>
      <c r="G491" s="99"/>
      <c r="H491" s="99"/>
      <c r="I491" s="99"/>
      <c r="J491" s="99"/>
      <c r="K491" s="99"/>
      <c r="L491" s="99"/>
      <c r="M491" s="99"/>
      <c r="N491" s="99"/>
      <c r="O491" s="99"/>
      <c r="P491" s="99"/>
      <c r="Q491" s="99"/>
      <c r="R491" s="99"/>
      <c r="S491" s="99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</row>
    <row r="492" spans="2:33" ht="18.75" customHeight="1">
      <c r="B492" s="14"/>
      <c r="C492" s="98"/>
      <c r="D492" s="98"/>
      <c r="E492" s="14"/>
      <c r="F492" s="99"/>
      <c r="G492" s="99"/>
      <c r="H492" s="99"/>
      <c r="I492" s="99"/>
      <c r="J492" s="99"/>
      <c r="K492" s="99"/>
      <c r="L492" s="99"/>
      <c r="M492" s="99"/>
      <c r="N492" s="99"/>
      <c r="O492" s="99"/>
      <c r="P492" s="99"/>
      <c r="Q492" s="99"/>
      <c r="R492" s="99"/>
      <c r="S492" s="99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</row>
    <row r="493" spans="2:33" ht="18.75" customHeight="1">
      <c r="B493" s="14"/>
      <c r="C493" s="98"/>
      <c r="D493" s="98"/>
      <c r="E493" s="14"/>
      <c r="F493" s="99"/>
      <c r="G493" s="99"/>
      <c r="H493" s="99"/>
      <c r="I493" s="99"/>
      <c r="J493" s="99"/>
      <c r="K493" s="99"/>
      <c r="L493" s="99"/>
      <c r="M493" s="99"/>
      <c r="N493" s="99"/>
      <c r="O493" s="99"/>
      <c r="P493" s="99"/>
      <c r="Q493" s="99"/>
      <c r="R493" s="99"/>
      <c r="S493" s="99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</row>
    <row r="494" spans="2:33" ht="18.75" customHeight="1">
      <c r="B494" s="14"/>
      <c r="C494" s="98"/>
      <c r="D494" s="98"/>
      <c r="E494" s="14"/>
      <c r="F494" s="99"/>
      <c r="G494" s="99"/>
      <c r="H494" s="99"/>
      <c r="I494" s="99"/>
      <c r="J494" s="99"/>
      <c r="K494" s="99"/>
      <c r="L494" s="99"/>
      <c r="M494" s="99"/>
      <c r="N494" s="99"/>
      <c r="O494" s="99"/>
      <c r="P494" s="99"/>
      <c r="Q494" s="99"/>
      <c r="R494" s="99"/>
      <c r="S494" s="99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</row>
    <row r="495" spans="2:33" ht="18.75" customHeight="1">
      <c r="B495" s="14"/>
      <c r="C495" s="98"/>
      <c r="D495" s="98"/>
      <c r="E495" s="14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99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</row>
    <row r="496" spans="2:33" ht="18.75" customHeight="1">
      <c r="B496" s="14"/>
      <c r="C496" s="98"/>
      <c r="D496" s="98"/>
      <c r="E496" s="14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99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</row>
    <row r="497" spans="2:33" ht="18.75" customHeight="1">
      <c r="B497" s="14"/>
      <c r="C497" s="98"/>
      <c r="D497" s="98"/>
      <c r="E497" s="14"/>
      <c r="F497" s="99"/>
      <c r="G497" s="99"/>
      <c r="H497" s="99"/>
      <c r="I497" s="99"/>
      <c r="J497" s="99"/>
      <c r="K497" s="99"/>
      <c r="L497" s="99"/>
      <c r="M497" s="99"/>
      <c r="N497" s="99"/>
      <c r="O497" s="99"/>
      <c r="P497" s="99"/>
      <c r="Q497" s="99"/>
      <c r="R497" s="99"/>
      <c r="S497" s="99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</row>
    <row r="498" spans="2:33" ht="18.75" customHeight="1">
      <c r="B498" s="14"/>
      <c r="C498" s="98"/>
      <c r="D498" s="98"/>
      <c r="E498" s="14"/>
      <c r="F498" s="99"/>
      <c r="G498" s="99"/>
      <c r="H498" s="99"/>
      <c r="I498" s="99"/>
      <c r="J498" s="99"/>
      <c r="K498" s="99"/>
      <c r="L498" s="99"/>
      <c r="M498" s="99"/>
      <c r="N498" s="99"/>
      <c r="O498" s="99"/>
      <c r="P498" s="99"/>
      <c r="Q498" s="99"/>
      <c r="R498" s="99"/>
      <c r="S498" s="99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</row>
    <row r="499" spans="2:33" ht="18.75" customHeight="1">
      <c r="B499" s="14"/>
      <c r="C499" s="98"/>
      <c r="D499" s="98"/>
      <c r="E499" s="14"/>
      <c r="F499" s="99"/>
      <c r="G499" s="99"/>
      <c r="H499" s="99"/>
      <c r="I499" s="99"/>
      <c r="J499" s="99"/>
      <c r="K499" s="99"/>
      <c r="L499" s="99"/>
      <c r="M499" s="99"/>
      <c r="N499" s="99"/>
      <c r="O499" s="99"/>
      <c r="P499" s="99"/>
      <c r="Q499" s="99"/>
      <c r="R499" s="99"/>
      <c r="S499" s="99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</row>
    <row r="500" spans="2:33" ht="18.75" customHeight="1">
      <c r="B500" s="14"/>
      <c r="C500" s="98"/>
      <c r="D500" s="98"/>
      <c r="E500" s="14"/>
      <c r="F500" s="99"/>
      <c r="G500" s="99"/>
      <c r="H500" s="99"/>
      <c r="I500" s="99"/>
      <c r="J500" s="99"/>
      <c r="K500" s="99"/>
      <c r="L500" s="99"/>
      <c r="M500" s="99"/>
      <c r="N500" s="99"/>
      <c r="O500" s="99"/>
      <c r="P500" s="99"/>
      <c r="Q500" s="99"/>
      <c r="R500" s="99"/>
      <c r="S500" s="99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</row>
    <row r="501" spans="2:33" ht="18.75" customHeight="1">
      <c r="B501" s="14"/>
      <c r="C501" s="98"/>
      <c r="D501" s="98"/>
      <c r="E501" s="14"/>
      <c r="F501" s="99"/>
      <c r="G501" s="99"/>
      <c r="H501" s="99"/>
      <c r="I501" s="99"/>
      <c r="J501" s="99"/>
      <c r="K501" s="99"/>
      <c r="L501" s="99"/>
      <c r="M501" s="99"/>
      <c r="N501" s="99"/>
      <c r="O501" s="99"/>
      <c r="P501" s="99"/>
      <c r="Q501" s="99"/>
      <c r="R501" s="99"/>
      <c r="S501" s="99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</row>
    <row r="502" spans="2:33" ht="18.75" customHeight="1">
      <c r="B502" s="14"/>
      <c r="C502" s="98"/>
      <c r="D502" s="98"/>
      <c r="E502" s="14"/>
      <c r="F502" s="99"/>
      <c r="G502" s="99"/>
      <c r="H502" s="99"/>
      <c r="I502" s="99"/>
      <c r="J502" s="99"/>
      <c r="K502" s="99"/>
      <c r="L502" s="99"/>
      <c r="M502" s="99"/>
      <c r="N502" s="99"/>
      <c r="O502" s="99"/>
      <c r="P502" s="99"/>
      <c r="Q502" s="99"/>
      <c r="R502" s="99"/>
      <c r="S502" s="99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</row>
    <row r="503" spans="2:33" ht="18.75" customHeight="1">
      <c r="B503" s="14"/>
      <c r="C503" s="98"/>
      <c r="D503" s="98"/>
      <c r="E503" s="14"/>
      <c r="F503" s="99"/>
      <c r="G503" s="99"/>
      <c r="H503" s="99"/>
      <c r="I503" s="99"/>
      <c r="J503" s="99"/>
      <c r="K503" s="99"/>
      <c r="L503" s="99"/>
      <c r="M503" s="99"/>
      <c r="N503" s="99"/>
      <c r="O503" s="99"/>
      <c r="P503" s="99"/>
      <c r="Q503" s="99"/>
      <c r="R503" s="99"/>
      <c r="S503" s="99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</row>
    <row r="504" spans="2:33" ht="18.75" customHeight="1">
      <c r="B504" s="14"/>
      <c r="C504" s="98"/>
      <c r="D504" s="98"/>
      <c r="E504" s="14"/>
      <c r="F504" s="99"/>
      <c r="G504" s="99"/>
      <c r="H504" s="99"/>
      <c r="I504" s="99"/>
      <c r="J504" s="99"/>
      <c r="K504" s="99"/>
      <c r="L504" s="99"/>
      <c r="M504" s="99"/>
      <c r="N504" s="99"/>
      <c r="O504" s="99"/>
      <c r="P504" s="99"/>
      <c r="Q504" s="99"/>
      <c r="R504" s="99"/>
      <c r="S504" s="99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</row>
    <row r="505" spans="2:33" ht="18.75" customHeight="1">
      <c r="B505" s="14"/>
      <c r="C505" s="98"/>
      <c r="D505" s="98"/>
      <c r="E505" s="14"/>
      <c r="F505" s="99"/>
      <c r="G505" s="99"/>
      <c r="H505" s="99"/>
      <c r="I505" s="99"/>
      <c r="J505" s="99"/>
      <c r="K505" s="99"/>
      <c r="L505" s="99"/>
      <c r="M505" s="99"/>
      <c r="N505" s="99"/>
      <c r="O505" s="99"/>
      <c r="P505" s="99"/>
      <c r="Q505" s="99"/>
      <c r="R505" s="99"/>
      <c r="S505" s="99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</row>
    <row r="506" spans="2:33" ht="18.75" customHeight="1">
      <c r="B506" s="14"/>
      <c r="C506" s="98"/>
      <c r="D506" s="98"/>
      <c r="E506" s="14"/>
      <c r="F506" s="99"/>
      <c r="G506" s="99"/>
      <c r="H506" s="99"/>
      <c r="I506" s="99"/>
      <c r="J506" s="99"/>
      <c r="K506" s="99"/>
      <c r="L506" s="99"/>
      <c r="M506" s="99"/>
      <c r="N506" s="99"/>
      <c r="O506" s="99"/>
      <c r="P506" s="99"/>
      <c r="Q506" s="99"/>
      <c r="R506" s="99"/>
      <c r="S506" s="99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</row>
    <row r="507" spans="2:33" ht="18.75" customHeight="1">
      <c r="B507" s="14"/>
      <c r="C507" s="98"/>
      <c r="D507" s="98"/>
      <c r="E507" s="14"/>
      <c r="F507" s="99"/>
      <c r="G507" s="99"/>
      <c r="H507" s="99"/>
      <c r="I507" s="99"/>
      <c r="J507" s="99"/>
      <c r="K507" s="99"/>
      <c r="L507" s="99"/>
      <c r="M507" s="99"/>
      <c r="N507" s="99"/>
      <c r="O507" s="99"/>
      <c r="P507" s="99"/>
      <c r="Q507" s="99"/>
      <c r="R507" s="99"/>
      <c r="S507" s="99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</row>
    <row r="508" spans="2:33" ht="18.75" customHeight="1">
      <c r="B508" s="14"/>
      <c r="C508" s="98"/>
      <c r="D508" s="98"/>
      <c r="E508" s="14"/>
      <c r="F508" s="99"/>
      <c r="G508" s="99"/>
      <c r="H508" s="99"/>
      <c r="I508" s="99"/>
      <c r="J508" s="99"/>
      <c r="K508" s="99"/>
      <c r="L508" s="99"/>
      <c r="M508" s="99"/>
      <c r="N508" s="99"/>
      <c r="O508" s="99"/>
      <c r="P508" s="99"/>
      <c r="Q508" s="99"/>
      <c r="R508" s="99"/>
      <c r="S508" s="99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</row>
    <row r="509" spans="2:33" ht="18.75" customHeight="1">
      <c r="B509" s="14"/>
      <c r="C509" s="98"/>
      <c r="D509" s="98"/>
      <c r="E509" s="14"/>
      <c r="F509" s="99"/>
      <c r="G509" s="99"/>
      <c r="H509" s="99"/>
      <c r="I509" s="99"/>
      <c r="J509" s="99"/>
      <c r="K509" s="99"/>
      <c r="L509" s="99"/>
      <c r="M509" s="99"/>
      <c r="N509" s="99"/>
      <c r="O509" s="99"/>
      <c r="P509" s="99"/>
      <c r="Q509" s="99"/>
      <c r="R509" s="99"/>
      <c r="S509" s="99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</row>
    <row r="510" spans="2:33" ht="18.75" customHeight="1">
      <c r="B510" s="14"/>
      <c r="C510" s="98"/>
      <c r="D510" s="98"/>
      <c r="E510" s="14"/>
      <c r="F510" s="99"/>
      <c r="G510" s="99"/>
      <c r="H510" s="99"/>
      <c r="I510" s="99"/>
      <c r="J510" s="99"/>
      <c r="K510" s="99"/>
      <c r="L510" s="99"/>
      <c r="M510" s="99"/>
      <c r="N510" s="99"/>
      <c r="O510" s="99"/>
      <c r="P510" s="99"/>
      <c r="Q510" s="99"/>
      <c r="R510" s="99"/>
      <c r="S510" s="99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</row>
    <row r="511" spans="2:33" ht="18.75" customHeight="1">
      <c r="B511" s="14"/>
      <c r="C511" s="98"/>
      <c r="D511" s="98"/>
      <c r="E511" s="14"/>
      <c r="F511" s="99"/>
      <c r="G511" s="99"/>
      <c r="H511" s="99"/>
      <c r="I511" s="99"/>
      <c r="J511" s="99"/>
      <c r="K511" s="99"/>
      <c r="L511" s="99"/>
      <c r="M511" s="99"/>
      <c r="N511" s="99"/>
      <c r="O511" s="99"/>
      <c r="P511" s="99"/>
      <c r="Q511" s="99"/>
      <c r="R511" s="99"/>
      <c r="S511" s="99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</row>
    <row r="512" spans="2:33" ht="18.75" customHeight="1">
      <c r="B512" s="14"/>
      <c r="C512" s="98"/>
      <c r="D512" s="98"/>
      <c r="E512" s="14"/>
      <c r="F512" s="99"/>
      <c r="G512" s="99"/>
      <c r="H512" s="99"/>
      <c r="I512" s="99"/>
      <c r="J512" s="99"/>
      <c r="K512" s="99"/>
      <c r="L512" s="99"/>
      <c r="M512" s="99"/>
      <c r="N512" s="99"/>
      <c r="O512" s="99"/>
      <c r="P512" s="99"/>
      <c r="Q512" s="99"/>
      <c r="R512" s="99"/>
      <c r="S512" s="99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</row>
    <row r="513" spans="2:33" ht="18.75" customHeight="1">
      <c r="B513" s="14"/>
      <c r="C513" s="98"/>
      <c r="D513" s="98"/>
      <c r="E513" s="14"/>
      <c r="F513" s="99"/>
      <c r="G513" s="99"/>
      <c r="H513" s="99"/>
      <c r="I513" s="99"/>
      <c r="J513" s="99"/>
      <c r="K513" s="99"/>
      <c r="L513" s="99"/>
      <c r="M513" s="99"/>
      <c r="N513" s="99"/>
      <c r="O513" s="99"/>
      <c r="P513" s="99"/>
      <c r="Q513" s="99"/>
      <c r="R513" s="99"/>
      <c r="S513" s="99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</row>
    <row r="514" spans="2:33" ht="18.75" customHeight="1">
      <c r="B514" s="14"/>
      <c r="C514" s="98"/>
      <c r="D514" s="98"/>
      <c r="E514" s="14"/>
      <c r="F514" s="99"/>
      <c r="G514" s="99"/>
      <c r="H514" s="99"/>
      <c r="I514" s="99"/>
      <c r="J514" s="99"/>
      <c r="K514" s="99"/>
      <c r="L514" s="99"/>
      <c r="M514" s="99"/>
      <c r="N514" s="99"/>
      <c r="O514" s="99"/>
      <c r="P514" s="99"/>
      <c r="Q514" s="99"/>
      <c r="R514" s="99"/>
      <c r="S514" s="99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</row>
    <row r="515" spans="2:33" ht="18.75" customHeight="1">
      <c r="B515" s="14"/>
      <c r="C515" s="98"/>
      <c r="D515" s="98"/>
      <c r="E515" s="14"/>
      <c r="F515" s="99"/>
      <c r="G515" s="99"/>
      <c r="H515" s="99"/>
      <c r="I515" s="99"/>
      <c r="J515" s="99"/>
      <c r="K515" s="99"/>
      <c r="L515" s="99"/>
      <c r="M515" s="99"/>
      <c r="N515" s="99"/>
      <c r="O515" s="99"/>
      <c r="P515" s="99"/>
      <c r="Q515" s="99"/>
      <c r="R515" s="99"/>
      <c r="S515" s="99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</row>
    <row r="516" spans="2:33" ht="18.75" customHeight="1">
      <c r="B516" s="14"/>
      <c r="C516" s="98"/>
      <c r="D516" s="98"/>
      <c r="E516" s="14"/>
      <c r="F516" s="99"/>
      <c r="G516" s="99"/>
      <c r="H516" s="99"/>
      <c r="I516" s="99"/>
      <c r="J516" s="99"/>
      <c r="K516" s="99"/>
      <c r="L516" s="99"/>
      <c r="M516" s="99"/>
      <c r="N516" s="99"/>
      <c r="O516" s="99"/>
      <c r="P516" s="99"/>
      <c r="Q516" s="99"/>
      <c r="R516" s="99"/>
      <c r="S516" s="99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</row>
    <row r="517" spans="2:33" ht="18.75" customHeight="1">
      <c r="B517" s="14"/>
      <c r="C517" s="98"/>
      <c r="D517" s="98"/>
      <c r="E517" s="14"/>
      <c r="F517" s="99"/>
      <c r="G517" s="99"/>
      <c r="H517" s="99"/>
      <c r="I517" s="99"/>
      <c r="J517" s="99"/>
      <c r="K517" s="99"/>
      <c r="L517" s="99"/>
      <c r="M517" s="99"/>
      <c r="N517" s="99"/>
      <c r="O517" s="99"/>
      <c r="P517" s="99"/>
      <c r="Q517" s="99"/>
      <c r="R517" s="99"/>
      <c r="S517" s="99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</row>
    <row r="518" spans="2:33" ht="18.75" customHeight="1">
      <c r="B518" s="14"/>
      <c r="C518" s="98"/>
      <c r="D518" s="98"/>
      <c r="E518" s="14"/>
      <c r="F518" s="99"/>
      <c r="G518" s="99"/>
      <c r="H518" s="99"/>
      <c r="I518" s="99"/>
      <c r="J518" s="99"/>
      <c r="K518" s="99"/>
      <c r="L518" s="99"/>
      <c r="M518" s="99"/>
      <c r="N518" s="99"/>
      <c r="O518" s="99"/>
      <c r="P518" s="99"/>
      <c r="Q518" s="99"/>
      <c r="R518" s="99"/>
      <c r="S518" s="99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</row>
    <row r="519" spans="2:33" ht="18.75" customHeight="1">
      <c r="B519" s="14"/>
      <c r="C519" s="98"/>
      <c r="D519" s="98"/>
      <c r="E519" s="14"/>
      <c r="F519" s="99"/>
      <c r="G519" s="99"/>
      <c r="H519" s="99"/>
      <c r="I519" s="99"/>
      <c r="J519" s="99"/>
      <c r="K519" s="99"/>
      <c r="L519" s="99"/>
      <c r="M519" s="99"/>
      <c r="N519" s="99"/>
      <c r="O519" s="99"/>
      <c r="P519" s="99"/>
      <c r="Q519" s="99"/>
      <c r="R519" s="99"/>
      <c r="S519" s="99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</row>
    <row r="520" spans="2:33" ht="18.75" customHeight="1">
      <c r="B520" s="14"/>
      <c r="C520" s="98"/>
      <c r="D520" s="98"/>
      <c r="E520" s="14"/>
      <c r="F520" s="99"/>
      <c r="G520" s="99"/>
      <c r="H520" s="99"/>
      <c r="I520" s="99"/>
      <c r="J520" s="99"/>
      <c r="K520" s="99"/>
      <c r="L520" s="99"/>
      <c r="M520" s="99"/>
      <c r="N520" s="99"/>
      <c r="O520" s="99"/>
      <c r="P520" s="99"/>
      <c r="Q520" s="99"/>
      <c r="R520" s="99"/>
      <c r="S520" s="99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</row>
    <row r="521" spans="2:33" ht="18.75" customHeight="1">
      <c r="B521" s="14"/>
      <c r="C521" s="98"/>
      <c r="D521" s="98"/>
      <c r="E521" s="14"/>
      <c r="F521" s="99"/>
      <c r="G521" s="99"/>
      <c r="H521" s="99"/>
      <c r="I521" s="99"/>
      <c r="J521" s="99"/>
      <c r="K521" s="99"/>
      <c r="L521" s="99"/>
      <c r="M521" s="99"/>
      <c r="N521" s="99"/>
      <c r="O521" s="99"/>
      <c r="P521" s="99"/>
      <c r="Q521" s="99"/>
      <c r="R521" s="99"/>
      <c r="S521" s="99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</row>
    <row r="522" spans="2:33" ht="18.75" customHeight="1">
      <c r="B522" s="14"/>
      <c r="C522" s="98"/>
      <c r="D522" s="98"/>
      <c r="E522" s="14"/>
      <c r="F522" s="99"/>
      <c r="G522" s="99"/>
      <c r="H522" s="99"/>
      <c r="I522" s="99"/>
      <c r="J522" s="99"/>
      <c r="K522" s="99"/>
      <c r="L522" s="99"/>
      <c r="M522" s="99"/>
      <c r="N522" s="99"/>
      <c r="O522" s="99"/>
      <c r="P522" s="99"/>
      <c r="Q522" s="99"/>
      <c r="R522" s="99"/>
      <c r="S522" s="99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</row>
    <row r="523" spans="2:33" ht="18.75" customHeight="1">
      <c r="B523" s="14"/>
      <c r="C523" s="98"/>
      <c r="D523" s="98"/>
      <c r="E523" s="14"/>
      <c r="F523" s="99"/>
      <c r="G523" s="99"/>
      <c r="H523" s="99"/>
      <c r="I523" s="99"/>
      <c r="J523" s="99"/>
      <c r="K523" s="99"/>
      <c r="L523" s="99"/>
      <c r="M523" s="99"/>
      <c r="N523" s="99"/>
      <c r="O523" s="99"/>
      <c r="P523" s="99"/>
      <c r="Q523" s="99"/>
      <c r="R523" s="99"/>
      <c r="S523" s="99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</row>
    <row r="524" spans="2:33" ht="18.75" customHeight="1">
      <c r="B524" s="14"/>
      <c r="C524" s="98"/>
      <c r="D524" s="98"/>
      <c r="E524" s="14"/>
      <c r="F524" s="99"/>
      <c r="G524" s="99"/>
      <c r="H524" s="99"/>
      <c r="I524" s="99"/>
      <c r="J524" s="99"/>
      <c r="K524" s="99"/>
      <c r="L524" s="99"/>
      <c r="M524" s="99"/>
      <c r="N524" s="99"/>
      <c r="O524" s="99"/>
      <c r="P524" s="99"/>
      <c r="Q524" s="99"/>
      <c r="R524" s="99"/>
      <c r="S524" s="99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</row>
    <row r="525" spans="2:33" ht="18.75" customHeight="1">
      <c r="B525" s="14"/>
      <c r="C525" s="98"/>
      <c r="D525" s="98"/>
      <c r="E525" s="14"/>
      <c r="F525" s="99"/>
      <c r="G525" s="99"/>
      <c r="H525" s="99"/>
      <c r="I525" s="99"/>
      <c r="J525" s="99"/>
      <c r="K525" s="99"/>
      <c r="L525" s="99"/>
      <c r="M525" s="99"/>
      <c r="N525" s="99"/>
      <c r="O525" s="99"/>
      <c r="P525" s="99"/>
      <c r="Q525" s="99"/>
      <c r="R525" s="99"/>
      <c r="S525" s="99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</row>
    <row r="526" spans="2:33" ht="18.75" customHeight="1">
      <c r="B526" s="14"/>
      <c r="C526" s="98"/>
      <c r="D526" s="98"/>
      <c r="E526" s="14"/>
      <c r="F526" s="99"/>
      <c r="G526" s="99"/>
      <c r="H526" s="99"/>
      <c r="I526" s="99"/>
      <c r="J526" s="99"/>
      <c r="K526" s="99"/>
      <c r="L526" s="99"/>
      <c r="M526" s="99"/>
      <c r="N526" s="99"/>
      <c r="O526" s="99"/>
      <c r="P526" s="99"/>
      <c r="Q526" s="99"/>
      <c r="R526" s="99"/>
      <c r="S526" s="99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</row>
    <row r="527" spans="2:33" ht="18.75" customHeight="1">
      <c r="B527" s="14"/>
      <c r="C527" s="98"/>
      <c r="D527" s="98"/>
      <c r="E527" s="14"/>
      <c r="F527" s="99"/>
      <c r="G527" s="99"/>
      <c r="H527" s="99"/>
      <c r="I527" s="99"/>
      <c r="J527" s="99"/>
      <c r="K527" s="99"/>
      <c r="L527" s="99"/>
      <c r="M527" s="99"/>
      <c r="N527" s="99"/>
      <c r="O527" s="99"/>
      <c r="P527" s="99"/>
      <c r="Q527" s="99"/>
      <c r="R527" s="99"/>
      <c r="S527" s="99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</row>
    <row r="528" spans="2:33" ht="18.75" customHeight="1">
      <c r="B528" s="14"/>
      <c r="C528" s="98"/>
      <c r="D528" s="98"/>
      <c r="E528" s="14"/>
      <c r="F528" s="99"/>
      <c r="G528" s="99"/>
      <c r="H528" s="99"/>
      <c r="I528" s="99"/>
      <c r="J528" s="99"/>
      <c r="K528" s="99"/>
      <c r="L528" s="99"/>
      <c r="M528" s="99"/>
      <c r="N528" s="99"/>
      <c r="O528" s="99"/>
      <c r="P528" s="99"/>
      <c r="Q528" s="99"/>
      <c r="R528" s="99"/>
      <c r="S528" s="99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</row>
    <row r="529" spans="2:33" ht="18.75" customHeight="1">
      <c r="B529" s="14"/>
      <c r="C529" s="98"/>
      <c r="D529" s="98"/>
      <c r="E529" s="14"/>
      <c r="F529" s="99"/>
      <c r="G529" s="99"/>
      <c r="H529" s="99"/>
      <c r="I529" s="99"/>
      <c r="J529" s="99"/>
      <c r="K529" s="99"/>
      <c r="L529" s="99"/>
      <c r="M529" s="99"/>
      <c r="N529" s="99"/>
      <c r="O529" s="99"/>
      <c r="P529" s="99"/>
      <c r="Q529" s="99"/>
      <c r="R529" s="99"/>
      <c r="S529" s="99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</row>
    <row r="530" spans="2:33" ht="18.75" customHeight="1">
      <c r="B530" s="14"/>
      <c r="C530" s="98"/>
      <c r="D530" s="98"/>
      <c r="E530" s="14"/>
      <c r="F530" s="99"/>
      <c r="G530" s="99"/>
      <c r="H530" s="99"/>
      <c r="I530" s="99"/>
      <c r="J530" s="99"/>
      <c r="K530" s="99"/>
      <c r="L530" s="99"/>
      <c r="M530" s="99"/>
      <c r="N530" s="99"/>
      <c r="O530" s="99"/>
      <c r="P530" s="99"/>
      <c r="Q530" s="99"/>
      <c r="R530" s="99"/>
      <c r="S530" s="99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</row>
    <row r="531" spans="2:33" ht="18.75" customHeight="1">
      <c r="B531" s="14"/>
      <c r="C531" s="98"/>
      <c r="D531" s="98"/>
      <c r="E531" s="14"/>
      <c r="F531" s="99"/>
      <c r="G531" s="99"/>
      <c r="H531" s="99"/>
      <c r="I531" s="99"/>
      <c r="J531" s="99"/>
      <c r="K531" s="99"/>
      <c r="L531" s="99"/>
      <c r="M531" s="99"/>
      <c r="N531" s="99"/>
      <c r="O531" s="99"/>
      <c r="P531" s="99"/>
      <c r="Q531" s="99"/>
      <c r="R531" s="99"/>
      <c r="S531" s="99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</row>
    <row r="532" spans="2:33" ht="18.75" customHeight="1">
      <c r="B532" s="14"/>
      <c r="C532" s="98"/>
      <c r="D532" s="98"/>
      <c r="E532" s="14"/>
      <c r="F532" s="99"/>
      <c r="G532" s="99"/>
      <c r="H532" s="99"/>
      <c r="I532" s="99"/>
      <c r="J532" s="99"/>
      <c r="K532" s="99"/>
      <c r="L532" s="99"/>
      <c r="M532" s="99"/>
      <c r="N532" s="99"/>
      <c r="O532" s="99"/>
      <c r="P532" s="99"/>
      <c r="Q532" s="99"/>
      <c r="R532" s="99"/>
      <c r="S532" s="99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</row>
    <row r="533" spans="2:33" ht="18.75" customHeight="1">
      <c r="B533" s="14"/>
      <c r="C533" s="98"/>
      <c r="D533" s="98"/>
      <c r="E533" s="14"/>
      <c r="F533" s="99"/>
      <c r="G533" s="99"/>
      <c r="H533" s="99"/>
      <c r="I533" s="99"/>
      <c r="J533" s="99"/>
      <c r="K533" s="99"/>
      <c r="L533" s="99"/>
      <c r="M533" s="99"/>
      <c r="N533" s="99"/>
      <c r="O533" s="99"/>
      <c r="P533" s="99"/>
      <c r="Q533" s="99"/>
      <c r="R533" s="99"/>
      <c r="S533" s="99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</row>
    <row r="534" spans="2:33" ht="18.75" customHeight="1">
      <c r="B534" s="14"/>
      <c r="C534" s="98"/>
      <c r="D534" s="98"/>
      <c r="E534" s="14"/>
      <c r="F534" s="99"/>
      <c r="G534" s="99"/>
      <c r="H534" s="99"/>
      <c r="I534" s="99"/>
      <c r="J534" s="99"/>
      <c r="K534" s="99"/>
      <c r="L534" s="99"/>
      <c r="M534" s="99"/>
      <c r="N534" s="99"/>
      <c r="O534" s="99"/>
      <c r="P534" s="99"/>
      <c r="Q534" s="99"/>
      <c r="R534" s="99"/>
      <c r="S534" s="99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</row>
    <row r="535" spans="2:33" ht="18.75" customHeight="1">
      <c r="B535" s="14"/>
      <c r="C535" s="98"/>
      <c r="D535" s="98"/>
      <c r="E535" s="14"/>
      <c r="F535" s="99"/>
      <c r="G535" s="99"/>
      <c r="H535" s="99"/>
      <c r="I535" s="99"/>
      <c r="J535" s="99"/>
      <c r="K535" s="99"/>
      <c r="L535" s="99"/>
      <c r="M535" s="99"/>
      <c r="N535" s="99"/>
      <c r="O535" s="99"/>
      <c r="P535" s="99"/>
      <c r="Q535" s="99"/>
      <c r="R535" s="99"/>
      <c r="S535" s="99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</row>
    <row r="536" spans="2:33" ht="18.75" customHeight="1">
      <c r="B536" s="14"/>
      <c r="C536" s="98"/>
      <c r="D536" s="98"/>
      <c r="E536" s="14"/>
      <c r="F536" s="99"/>
      <c r="G536" s="99"/>
      <c r="H536" s="99"/>
      <c r="I536" s="99"/>
      <c r="J536" s="99"/>
      <c r="K536" s="99"/>
      <c r="L536" s="99"/>
      <c r="M536" s="99"/>
      <c r="N536" s="99"/>
      <c r="O536" s="99"/>
      <c r="P536" s="99"/>
      <c r="Q536" s="99"/>
      <c r="R536" s="99"/>
      <c r="S536" s="99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</row>
    <row r="537" spans="2:33" ht="18.75" customHeight="1">
      <c r="B537" s="14"/>
      <c r="C537" s="98"/>
      <c r="D537" s="98"/>
      <c r="E537" s="14"/>
      <c r="F537" s="99"/>
      <c r="G537" s="99"/>
      <c r="H537" s="99"/>
      <c r="I537" s="99"/>
      <c r="J537" s="99"/>
      <c r="K537" s="99"/>
      <c r="L537" s="99"/>
      <c r="M537" s="99"/>
      <c r="N537" s="99"/>
      <c r="O537" s="99"/>
      <c r="P537" s="99"/>
      <c r="Q537" s="99"/>
      <c r="R537" s="99"/>
      <c r="S537" s="99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</row>
    <row r="538" spans="2:33" ht="18.75" customHeight="1">
      <c r="B538" s="14"/>
      <c r="C538" s="98"/>
      <c r="D538" s="98"/>
      <c r="E538" s="14"/>
      <c r="F538" s="99"/>
      <c r="G538" s="99"/>
      <c r="H538" s="99"/>
      <c r="I538" s="99"/>
      <c r="J538" s="99"/>
      <c r="K538" s="99"/>
      <c r="L538" s="99"/>
      <c r="M538" s="99"/>
      <c r="N538" s="99"/>
      <c r="O538" s="99"/>
      <c r="P538" s="99"/>
      <c r="Q538" s="99"/>
      <c r="R538" s="99"/>
      <c r="S538" s="99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</row>
    <row r="539" spans="2:33" ht="18.75" customHeight="1">
      <c r="B539" s="14"/>
      <c r="C539" s="98"/>
      <c r="D539" s="98"/>
      <c r="E539" s="14"/>
      <c r="F539" s="99"/>
      <c r="G539" s="99"/>
      <c r="H539" s="99"/>
      <c r="I539" s="99"/>
      <c r="J539" s="99"/>
      <c r="K539" s="99"/>
      <c r="L539" s="99"/>
      <c r="M539" s="99"/>
      <c r="N539" s="99"/>
      <c r="O539" s="99"/>
      <c r="P539" s="99"/>
      <c r="Q539" s="99"/>
      <c r="R539" s="99"/>
      <c r="S539" s="99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</row>
    <row r="540" spans="2:33" ht="18.75" customHeight="1">
      <c r="B540" s="14"/>
      <c r="C540" s="98"/>
      <c r="D540" s="98"/>
      <c r="E540" s="14"/>
      <c r="F540" s="99"/>
      <c r="G540" s="99"/>
      <c r="H540" s="99"/>
      <c r="I540" s="99"/>
      <c r="J540" s="99"/>
      <c r="K540" s="99"/>
      <c r="L540" s="99"/>
      <c r="M540" s="99"/>
      <c r="N540" s="99"/>
      <c r="O540" s="99"/>
      <c r="P540" s="99"/>
      <c r="Q540" s="99"/>
      <c r="R540" s="99"/>
      <c r="S540" s="99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</row>
    <row r="541" spans="2:33" ht="18.75" customHeight="1">
      <c r="B541" s="14"/>
      <c r="C541" s="98"/>
      <c r="D541" s="98"/>
      <c r="E541" s="14"/>
      <c r="F541" s="99"/>
      <c r="G541" s="99"/>
      <c r="H541" s="99"/>
      <c r="I541" s="99"/>
      <c r="J541" s="99"/>
      <c r="K541" s="99"/>
      <c r="L541" s="99"/>
      <c r="M541" s="99"/>
      <c r="N541" s="99"/>
      <c r="O541" s="99"/>
      <c r="P541" s="99"/>
      <c r="Q541" s="99"/>
      <c r="R541" s="99"/>
      <c r="S541" s="99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</row>
    <row r="542" spans="2:33" ht="18.75" customHeight="1">
      <c r="B542" s="14"/>
      <c r="C542" s="98"/>
      <c r="D542" s="98"/>
      <c r="E542" s="14"/>
      <c r="F542" s="99"/>
      <c r="G542" s="99"/>
      <c r="H542" s="99"/>
      <c r="I542" s="99"/>
      <c r="J542" s="99"/>
      <c r="K542" s="99"/>
      <c r="L542" s="99"/>
      <c r="M542" s="99"/>
      <c r="N542" s="99"/>
      <c r="O542" s="99"/>
      <c r="P542" s="99"/>
      <c r="Q542" s="99"/>
      <c r="R542" s="99"/>
      <c r="S542" s="99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</row>
    <row r="543" spans="2:33" ht="18.75" customHeight="1">
      <c r="B543" s="14"/>
      <c r="C543" s="98"/>
      <c r="D543" s="98"/>
      <c r="E543" s="14"/>
      <c r="F543" s="99"/>
      <c r="G543" s="99"/>
      <c r="H543" s="99"/>
      <c r="I543" s="99"/>
      <c r="J543" s="99"/>
      <c r="K543" s="99"/>
      <c r="L543" s="99"/>
      <c r="M543" s="99"/>
      <c r="N543" s="99"/>
      <c r="O543" s="99"/>
      <c r="P543" s="99"/>
      <c r="Q543" s="99"/>
      <c r="R543" s="99"/>
      <c r="S543" s="99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</row>
    <row r="544" spans="2:33" ht="18.75" customHeight="1">
      <c r="B544" s="14"/>
      <c r="C544" s="98"/>
      <c r="D544" s="98"/>
      <c r="E544" s="14"/>
      <c r="F544" s="99"/>
      <c r="G544" s="99"/>
      <c r="H544" s="99"/>
      <c r="I544" s="99"/>
      <c r="J544" s="99"/>
      <c r="K544" s="99"/>
      <c r="L544" s="99"/>
      <c r="M544" s="99"/>
      <c r="N544" s="99"/>
      <c r="O544" s="99"/>
      <c r="P544" s="99"/>
      <c r="Q544" s="99"/>
      <c r="R544" s="99"/>
      <c r="S544" s="99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</row>
    <row r="545" spans="2:33" ht="18.75" customHeight="1">
      <c r="B545" s="14"/>
      <c r="C545" s="98"/>
      <c r="D545" s="98"/>
      <c r="E545" s="14"/>
      <c r="F545" s="99"/>
      <c r="G545" s="99"/>
      <c r="H545" s="99"/>
      <c r="I545" s="99"/>
      <c r="J545" s="99"/>
      <c r="K545" s="99"/>
      <c r="L545" s="99"/>
      <c r="M545" s="99"/>
      <c r="N545" s="99"/>
      <c r="O545" s="99"/>
      <c r="P545" s="99"/>
      <c r="Q545" s="99"/>
      <c r="R545" s="99"/>
      <c r="S545" s="99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</row>
    <row r="546" spans="2:33" ht="18.75" customHeight="1">
      <c r="B546" s="14"/>
      <c r="C546" s="98"/>
      <c r="D546" s="98"/>
      <c r="E546" s="14"/>
      <c r="F546" s="99"/>
      <c r="G546" s="99"/>
      <c r="H546" s="99"/>
      <c r="I546" s="99"/>
      <c r="J546" s="99"/>
      <c r="K546" s="99"/>
      <c r="L546" s="99"/>
      <c r="M546" s="99"/>
      <c r="N546" s="99"/>
      <c r="O546" s="99"/>
      <c r="P546" s="99"/>
      <c r="Q546" s="99"/>
      <c r="R546" s="99"/>
      <c r="S546" s="99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</row>
    <row r="547" spans="2:33" ht="18.75" customHeight="1">
      <c r="B547" s="14"/>
      <c r="C547" s="98"/>
      <c r="D547" s="98"/>
      <c r="E547" s="14"/>
      <c r="F547" s="99"/>
      <c r="G547" s="99"/>
      <c r="H547" s="99"/>
      <c r="I547" s="99"/>
      <c r="J547" s="99"/>
      <c r="K547" s="99"/>
      <c r="L547" s="99"/>
      <c r="M547" s="99"/>
      <c r="N547" s="99"/>
      <c r="O547" s="99"/>
      <c r="P547" s="99"/>
      <c r="Q547" s="99"/>
      <c r="R547" s="99"/>
      <c r="S547" s="99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</row>
    <row r="548" spans="2:33" ht="18.75" customHeight="1">
      <c r="B548" s="14"/>
      <c r="C548" s="98"/>
      <c r="D548" s="98"/>
      <c r="E548" s="14"/>
      <c r="F548" s="99"/>
      <c r="G548" s="99"/>
      <c r="H548" s="99"/>
      <c r="I548" s="99"/>
      <c r="J548" s="99"/>
      <c r="K548" s="99"/>
      <c r="L548" s="99"/>
      <c r="M548" s="99"/>
      <c r="N548" s="99"/>
      <c r="O548" s="99"/>
      <c r="P548" s="99"/>
      <c r="Q548" s="99"/>
      <c r="R548" s="99"/>
      <c r="S548" s="99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</row>
    <row r="549" spans="2:33" ht="18.75" customHeight="1">
      <c r="B549" s="14"/>
      <c r="C549" s="98"/>
      <c r="D549" s="98"/>
      <c r="E549" s="14"/>
      <c r="F549" s="99"/>
      <c r="G549" s="99"/>
      <c r="H549" s="99"/>
      <c r="I549" s="99"/>
      <c r="J549" s="99"/>
      <c r="K549" s="99"/>
      <c r="L549" s="99"/>
      <c r="M549" s="99"/>
      <c r="N549" s="99"/>
      <c r="O549" s="99"/>
      <c r="P549" s="99"/>
      <c r="Q549" s="99"/>
      <c r="R549" s="99"/>
      <c r="S549" s="99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</row>
    <row r="550" spans="2:33" ht="18.75" customHeight="1">
      <c r="B550" s="14"/>
      <c r="C550" s="98"/>
      <c r="D550" s="98"/>
      <c r="E550" s="14"/>
      <c r="F550" s="99"/>
      <c r="G550" s="99"/>
      <c r="H550" s="99"/>
      <c r="I550" s="99"/>
      <c r="J550" s="99"/>
      <c r="K550" s="99"/>
      <c r="L550" s="99"/>
      <c r="M550" s="99"/>
      <c r="N550" s="99"/>
      <c r="O550" s="99"/>
      <c r="P550" s="99"/>
      <c r="Q550" s="99"/>
      <c r="R550" s="99"/>
      <c r="S550" s="99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</row>
    <row r="551" spans="2:33" ht="18.75" customHeight="1">
      <c r="B551" s="14"/>
      <c r="C551" s="98"/>
      <c r="D551" s="98"/>
      <c r="E551" s="14"/>
      <c r="F551" s="99"/>
      <c r="G551" s="99"/>
      <c r="H551" s="99"/>
      <c r="I551" s="99"/>
      <c r="J551" s="99"/>
      <c r="K551" s="99"/>
      <c r="L551" s="99"/>
      <c r="M551" s="99"/>
      <c r="N551" s="99"/>
      <c r="O551" s="99"/>
      <c r="P551" s="99"/>
      <c r="Q551" s="99"/>
      <c r="R551" s="99"/>
      <c r="S551" s="99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</row>
    <row r="552" spans="2:33" ht="18.75" customHeight="1">
      <c r="B552" s="14"/>
      <c r="C552" s="98"/>
      <c r="D552" s="98"/>
      <c r="E552" s="14"/>
      <c r="F552" s="99"/>
      <c r="G552" s="99"/>
      <c r="H552" s="99"/>
      <c r="I552" s="99"/>
      <c r="J552" s="99"/>
      <c r="K552" s="99"/>
      <c r="L552" s="99"/>
      <c r="M552" s="99"/>
      <c r="N552" s="99"/>
      <c r="O552" s="99"/>
      <c r="P552" s="99"/>
      <c r="Q552" s="99"/>
      <c r="R552" s="99"/>
      <c r="S552" s="99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</row>
    <row r="553" spans="2:33" ht="18.75" customHeight="1">
      <c r="B553" s="14"/>
      <c r="C553" s="98"/>
      <c r="D553" s="98"/>
      <c r="E553" s="14"/>
      <c r="F553" s="99"/>
      <c r="G553" s="99"/>
      <c r="H553" s="99"/>
      <c r="I553" s="99"/>
      <c r="J553" s="99"/>
      <c r="K553" s="99"/>
      <c r="L553" s="99"/>
      <c r="M553" s="99"/>
      <c r="N553" s="99"/>
      <c r="O553" s="99"/>
      <c r="P553" s="99"/>
      <c r="Q553" s="99"/>
      <c r="R553" s="99"/>
      <c r="S553" s="99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</row>
    <row r="554" spans="2:33" ht="18.75" customHeight="1">
      <c r="B554" s="14"/>
      <c r="C554" s="98"/>
      <c r="D554" s="98"/>
      <c r="E554" s="14"/>
      <c r="F554" s="99"/>
      <c r="G554" s="99"/>
      <c r="H554" s="99"/>
      <c r="I554" s="99"/>
      <c r="J554" s="99"/>
      <c r="K554" s="99"/>
      <c r="L554" s="99"/>
      <c r="M554" s="99"/>
      <c r="N554" s="99"/>
      <c r="O554" s="99"/>
      <c r="P554" s="99"/>
      <c r="Q554" s="99"/>
      <c r="R554" s="99"/>
      <c r="S554" s="99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</row>
    <row r="555" spans="2:33" ht="18.75" customHeight="1">
      <c r="B555" s="14"/>
      <c r="C555" s="98"/>
      <c r="D555" s="98"/>
      <c r="E555" s="14"/>
      <c r="F555" s="99"/>
      <c r="G555" s="99"/>
      <c r="H555" s="99"/>
      <c r="I555" s="99"/>
      <c r="J555" s="99"/>
      <c r="K555" s="99"/>
      <c r="L555" s="99"/>
      <c r="M555" s="99"/>
      <c r="N555" s="99"/>
      <c r="O555" s="99"/>
      <c r="P555" s="99"/>
      <c r="Q555" s="99"/>
      <c r="R555" s="99"/>
      <c r="S555" s="99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</row>
    <row r="556" spans="2:33" ht="18.75" customHeight="1">
      <c r="B556" s="14"/>
      <c r="C556" s="98"/>
      <c r="D556" s="98"/>
      <c r="E556" s="14"/>
      <c r="F556" s="99"/>
      <c r="G556" s="99"/>
      <c r="H556" s="99"/>
      <c r="I556" s="99"/>
      <c r="J556" s="99"/>
      <c r="K556" s="99"/>
      <c r="L556" s="99"/>
      <c r="M556" s="99"/>
      <c r="N556" s="99"/>
      <c r="O556" s="99"/>
      <c r="P556" s="99"/>
      <c r="Q556" s="99"/>
      <c r="R556" s="99"/>
      <c r="S556" s="99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</row>
    <row r="557" spans="2:33" ht="18.75" customHeight="1">
      <c r="B557" s="14"/>
      <c r="C557" s="98"/>
      <c r="D557" s="98"/>
      <c r="E557" s="14"/>
      <c r="F557" s="99"/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99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</row>
    <row r="558" spans="2:33" ht="18.75" customHeight="1">
      <c r="B558" s="14"/>
      <c r="C558" s="98"/>
      <c r="D558" s="98"/>
      <c r="E558" s="14"/>
      <c r="F558" s="99"/>
      <c r="G558" s="99"/>
      <c r="H558" s="99"/>
      <c r="I558" s="99"/>
      <c r="J558" s="99"/>
      <c r="K558" s="99"/>
      <c r="L558" s="99"/>
      <c r="M558" s="99"/>
      <c r="N558" s="99"/>
      <c r="O558" s="99"/>
      <c r="P558" s="99"/>
      <c r="Q558" s="99"/>
      <c r="R558" s="99"/>
      <c r="S558" s="99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</row>
    <row r="559" spans="2:33" ht="18.75" customHeight="1">
      <c r="B559" s="14"/>
      <c r="C559" s="98"/>
      <c r="D559" s="98"/>
      <c r="E559" s="14"/>
      <c r="F559" s="99"/>
      <c r="G559" s="99"/>
      <c r="H559" s="99"/>
      <c r="I559" s="99"/>
      <c r="J559" s="99"/>
      <c r="K559" s="99"/>
      <c r="L559" s="99"/>
      <c r="M559" s="99"/>
      <c r="N559" s="99"/>
      <c r="O559" s="99"/>
      <c r="P559" s="99"/>
      <c r="Q559" s="99"/>
      <c r="R559" s="99"/>
      <c r="S559" s="99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</row>
    <row r="560" spans="2:33" ht="18.75" customHeight="1">
      <c r="B560" s="14"/>
      <c r="C560" s="98"/>
      <c r="D560" s="98"/>
      <c r="E560" s="14"/>
      <c r="F560" s="99"/>
      <c r="G560" s="99"/>
      <c r="H560" s="99"/>
      <c r="I560" s="99"/>
      <c r="J560" s="99"/>
      <c r="K560" s="99"/>
      <c r="L560" s="99"/>
      <c r="M560" s="99"/>
      <c r="N560" s="99"/>
      <c r="O560" s="99"/>
      <c r="P560" s="99"/>
      <c r="Q560" s="99"/>
      <c r="R560" s="99"/>
      <c r="S560" s="99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</row>
    <row r="561" spans="2:33" ht="18.75" customHeight="1">
      <c r="B561" s="14"/>
      <c r="C561" s="98"/>
      <c r="D561" s="98"/>
      <c r="E561" s="14"/>
      <c r="F561" s="99"/>
      <c r="G561" s="99"/>
      <c r="H561" s="99"/>
      <c r="I561" s="99"/>
      <c r="J561" s="99"/>
      <c r="K561" s="99"/>
      <c r="L561" s="99"/>
      <c r="M561" s="99"/>
      <c r="N561" s="99"/>
      <c r="O561" s="99"/>
      <c r="P561" s="99"/>
      <c r="Q561" s="99"/>
      <c r="R561" s="99"/>
      <c r="S561" s="99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</row>
    <row r="562" spans="2:33" ht="18.75" customHeight="1">
      <c r="B562" s="14"/>
      <c r="C562" s="98"/>
      <c r="D562" s="98"/>
      <c r="E562" s="14"/>
      <c r="F562" s="99"/>
      <c r="G562" s="99"/>
      <c r="H562" s="99"/>
      <c r="I562" s="99"/>
      <c r="J562" s="99"/>
      <c r="K562" s="99"/>
      <c r="L562" s="99"/>
      <c r="M562" s="99"/>
      <c r="N562" s="99"/>
      <c r="O562" s="99"/>
      <c r="P562" s="99"/>
      <c r="Q562" s="99"/>
      <c r="R562" s="99"/>
      <c r="S562" s="99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</row>
    <row r="563" spans="2:33" ht="18.75" customHeight="1">
      <c r="B563" s="14"/>
      <c r="C563" s="98"/>
      <c r="D563" s="98"/>
      <c r="E563" s="14"/>
      <c r="F563" s="99"/>
      <c r="G563" s="99"/>
      <c r="H563" s="99"/>
      <c r="I563" s="99"/>
      <c r="J563" s="99"/>
      <c r="K563" s="99"/>
      <c r="L563" s="99"/>
      <c r="M563" s="99"/>
      <c r="N563" s="99"/>
      <c r="O563" s="99"/>
      <c r="P563" s="99"/>
      <c r="Q563" s="99"/>
      <c r="R563" s="99"/>
      <c r="S563" s="99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</row>
    <row r="564" spans="2:33" ht="18.75" customHeight="1">
      <c r="B564" s="14"/>
      <c r="C564" s="98"/>
      <c r="D564" s="98"/>
      <c r="E564" s="14"/>
      <c r="F564" s="99"/>
      <c r="G564" s="99"/>
      <c r="H564" s="99"/>
      <c r="I564" s="99"/>
      <c r="J564" s="99"/>
      <c r="K564" s="99"/>
      <c r="L564" s="99"/>
      <c r="M564" s="99"/>
      <c r="N564" s="99"/>
      <c r="O564" s="99"/>
      <c r="P564" s="99"/>
      <c r="Q564" s="99"/>
      <c r="R564" s="99"/>
      <c r="S564" s="99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</row>
    <row r="565" spans="2:33" ht="18.75" customHeight="1">
      <c r="B565" s="14"/>
      <c r="C565" s="98"/>
      <c r="D565" s="98"/>
      <c r="E565" s="14"/>
      <c r="F565" s="99"/>
      <c r="G565" s="99"/>
      <c r="H565" s="99"/>
      <c r="I565" s="99"/>
      <c r="J565" s="99"/>
      <c r="K565" s="99"/>
      <c r="L565" s="99"/>
      <c r="M565" s="99"/>
      <c r="N565" s="99"/>
      <c r="O565" s="99"/>
      <c r="P565" s="99"/>
      <c r="Q565" s="99"/>
      <c r="R565" s="99"/>
      <c r="S565" s="99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</row>
    <row r="566" spans="2:33" ht="18.75" customHeight="1">
      <c r="B566" s="14"/>
      <c r="C566" s="98"/>
      <c r="D566" s="98"/>
      <c r="E566" s="14"/>
      <c r="F566" s="99"/>
      <c r="G566" s="99"/>
      <c r="H566" s="99"/>
      <c r="I566" s="99"/>
      <c r="J566" s="99"/>
      <c r="K566" s="99"/>
      <c r="L566" s="99"/>
      <c r="M566" s="99"/>
      <c r="N566" s="99"/>
      <c r="O566" s="99"/>
      <c r="P566" s="99"/>
      <c r="Q566" s="99"/>
      <c r="R566" s="99"/>
      <c r="S566" s="99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</row>
    <row r="567" spans="2:33" ht="18.75" customHeight="1">
      <c r="B567" s="14"/>
      <c r="C567" s="98"/>
      <c r="D567" s="98"/>
      <c r="E567" s="14"/>
      <c r="F567" s="99"/>
      <c r="G567" s="99"/>
      <c r="H567" s="99"/>
      <c r="I567" s="99"/>
      <c r="J567" s="99"/>
      <c r="K567" s="99"/>
      <c r="L567" s="99"/>
      <c r="M567" s="99"/>
      <c r="N567" s="99"/>
      <c r="O567" s="99"/>
      <c r="P567" s="99"/>
      <c r="Q567" s="99"/>
      <c r="R567" s="99"/>
      <c r="S567" s="99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</row>
    <row r="568" spans="2:33" ht="18.75" customHeight="1">
      <c r="B568" s="14"/>
      <c r="C568" s="98"/>
      <c r="D568" s="98"/>
      <c r="E568" s="14"/>
      <c r="F568" s="99"/>
      <c r="G568" s="99"/>
      <c r="H568" s="99"/>
      <c r="I568" s="99"/>
      <c r="J568" s="99"/>
      <c r="K568" s="99"/>
      <c r="L568" s="99"/>
      <c r="M568" s="99"/>
      <c r="N568" s="99"/>
      <c r="O568" s="99"/>
      <c r="P568" s="99"/>
      <c r="Q568" s="99"/>
      <c r="R568" s="99"/>
      <c r="S568" s="99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</row>
    <row r="569" spans="2:33" ht="18.75" customHeight="1">
      <c r="B569" s="14"/>
      <c r="C569" s="98"/>
      <c r="D569" s="98"/>
      <c r="E569" s="14"/>
      <c r="F569" s="99"/>
      <c r="G569" s="99"/>
      <c r="H569" s="99"/>
      <c r="I569" s="99"/>
      <c r="J569" s="99"/>
      <c r="K569" s="99"/>
      <c r="L569" s="99"/>
      <c r="M569" s="99"/>
      <c r="N569" s="99"/>
      <c r="O569" s="99"/>
      <c r="P569" s="99"/>
      <c r="Q569" s="99"/>
      <c r="R569" s="99"/>
      <c r="S569" s="99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</row>
    <row r="570" spans="2:33" ht="18.75" customHeight="1">
      <c r="B570" s="14"/>
      <c r="C570" s="98"/>
      <c r="D570" s="98"/>
      <c r="E570" s="14"/>
      <c r="F570" s="99"/>
      <c r="G570" s="99"/>
      <c r="H570" s="99"/>
      <c r="I570" s="99"/>
      <c r="J570" s="99"/>
      <c r="K570" s="99"/>
      <c r="L570" s="99"/>
      <c r="M570" s="99"/>
      <c r="N570" s="99"/>
      <c r="O570" s="99"/>
      <c r="P570" s="99"/>
      <c r="Q570" s="99"/>
      <c r="R570" s="99"/>
      <c r="S570" s="99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</row>
    <row r="571" spans="2:33" ht="18.75" customHeight="1">
      <c r="B571" s="14"/>
      <c r="C571" s="98"/>
      <c r="D571" s="98"/>
      <c r="E571" s="14"/>
      <c r="F571" s="99"/>
      <c r="G571" s="99"/>
      <c r="H571" s="99"/>
      <c r="I571" s="99"/>
      <c r="J571" s="99"/>
      <c r="K571" s="99"/>
      <c r="L571" s="99"/>
      <c r="M571" s="99"/>
      <c r="N571" s="99"/>
      <c r="O571" s="99"/>
      <c r="P571" s="99"/>
      <c r="Q571" s="99"/>
      <c r="R571" s="99"/>
      <c r="S571" s="99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</row>
    <row r="572" spans="2:33" ht="18.75" customHeight="1">
      <c r="B572" s="14"/>
      <c r="C572" s="98"/>
      <c r="D572" s="98"/>
      <c r="E572" s="14"/>
      <c r="F572" s="99"/>
      <c r="G572" s="99"/>
      <c r="H572" s="99"/>
      <c r="I572" s="99"/>
      <c r="J572" s="99"/>
      <c r="K572" s="99"/>
      <c r="L572" s="99"/>
      <c r="M572" s="99"/>
      <c r="N572" s="99"/>
      <c r="O572" s="99"/>
      <c r="P572" s="99"/>
      <c r="Q572" s="99"/>
      <c r="R572" s="99"/>
      <c r="S572" s="99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</row>
    <row r="573" spans="2:33" ht="18.75" customHeight="1">
      <c r="B573" s="14"/>
      <c r="C573" s="98"/>
      <c r="D573" s="98"/>
      <c r="E573" s="14"/>
      <c r="F573" s="99"/>
      <c r="G573" s="99"/>
      <c r="H573" s="99"/>
      <c r="I573" s="99"/>
      <c r="J573" s="99"/>
      <c r="K573" s="99"/>
      <c r="L573" s="99"/>
      <c r="M573" s="99"/>
      <c r="N573" s="99"/>
      <c r="O573" s="99"/>
      <c r="P573" s="99"/>
      <c r="Q573" s="99"/>
      <c r="R573" s="99"/>
      <c r="S573" s="99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</row>
    <row r="574" spans="2:33" ht="18.75" customHeight="1">
      <c r="B574" s="14"/>
      <c r="C574" s="98"/>
      <c r="D574" s="98"/>
      <c r="E574" s="14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99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</row>
    <row r="575" spans="2:33" ht="18.75" customHeight="1">
      <c r="B575" s="14"/>
      <c r="C575" s="98"/>
      <c r="D575" s="98"/>
      <c r="E575" s="14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99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</row>
    <row r="576" spans="2:33" ht="18.75" customHeight="1">
      <c r="B576" s="14"/>
      <c r="C576" s="98"/>
      <c r="D576" s="98"/>
      <c r="E576" s="14"/>
      <c r="F576" s="99"/>
      <c r="G576" s="99"/>
      <c r="H576" s="99"/>
      <c r="I576" s="99"/>
      <c r="J576" s="99"/>
      <c r="K576" s="99"/>
      <c r="L576" s="99"/>
      <c r="M576" s="99"/>
      <c r="N576" s="99"/>
      <c r="O576" s="99"/>
      <c r="P576" s="99"/>
      <c r="Q576" s="99"/>
      <c r="R576" s="99"/>
      <c r="S576" s="99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</row>
    <row r="577" spans="2:33" ht="18.75" customHeight="1">
      <c r="B577" s="14"/>
      <c r="C577" s="98"/>
      <c r="D577" s="98"/>
      <c r="E577" s="14"/>
      <c r="F577" s="99"/>
      <c r="G577" s="99"/>
      <c r="H577" s="99"/>
      <c r="I577" s="99"/>
      <c r="J577" s="99"/>
      <c r="K577" s="99"/>
      <c r="L577" s="99"/>
      <c r="M577" s="99"/>
      <c r="N577" s="99"/>
      <c r="O577" s="99"/>
      <c r="P577" s="99"/>
      <c r="Q577" s="99"/>
      <c r="R577" s="99"/>
      <c r="S577" s="99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</row>
    <row r="578" spans="2:33" ht="18.75" customHeight="1">
      <c r="B578" s="14"/>
      <c r="C578" s="98"/>
      <c r="D578" s="98"/>
      <c r="E578" s="14"/>
      <c r="F578" s="99"/>
      <c r="G578" s="99"/>
      <c r="H578" s="99"/>
      <c r="I578" s="99"/>
      <c r="J578" s="99"/>
      <c r="K578" s="99"/>
      <c r="L578" s="99"/>
      <c r="M578" s="99"/>
      <c r="N578" s="99"/>
      <c r="O578" s="99"/>
      <c r="P578" s="99"/>
      <c r="Q578" s="99"/>
      <c r="R578" s="99"/>
      <c r="S578" s="99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</row>
    <row r="579" spans="2:33" ht="18.75" customHeight="1">
      <c r="B579" s="14"/>
      <c r="C579" s="98"/>
      <c r="D579" s="98"/>
      <c r="E579" s="14"/>
      <c r="F579" s="99"/>
      <c r="G579" s="99"/>
      <c r="H579" s="99"/>
      <c r="I579" s="99"/>
      <c r="J579" s="99"/>
      <c r="K579" s="99"/>
      <c r="L579" s="99"/>
      <c r="M579" s="99"/>
      <c r="N579" s="99"/>
      <c r="O579" s="99"/>
      <c r="P579" s="99"/>
      <c r="Q579" s="99"/>
      <c r="R579" s="99"/>
      <c r="S579" s="99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</row>
    <row r="580" spans="2:33" ht="18.75" customHeight="1">
      <c r="B580" s="14"/>
      <c r="C580" s="98"/>
      <c r="D580" s="98"/>
      <c r="E580" s="14"/>
      <c r="F580" s="99"/>
      <c r="G580" s="99"/>
      <c r="H580" s="99"/>
      <c r="I580" s="99"/>
      <c r="J580" s="99"/>
      <c r="K580" s="99"/>
      <c r="L580" s="99"/>
      <c r="M580" s="99"/>
      <c r="N580" s="99"/>
      <c r="O580" s="99"/>
      <c r="P580" s="99"/>
      <c r="Q580" s="99"/>
      <c r="R580" s="99"/>
      <c r="S580" s="99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</row>
    <row r="581" spans="2:33" ht="18.75" customHeight="1">
      <c r="B581" s="14"/>
      <c r="C581" s="98"/>
      <c r="D581" s="98"/>
      <c r="E581" s="14"/>
      <c r="F581" s="99"/>
      <c r="G581" s="99"/>
      <c r="H581" s="99"/>
      <c r="I581" s="99"/>
      <c r="J581" s="99"/>
      <c r="K581" s="99"/>
      <c r="L581" s="99"/>
      <c r="M581" s="99"/>
      <c r="N581" s="99"/>
      <c r="O581" s="99"/>
      <c r="P581" s="99"/>
      <c r="Q581" s="99"/>
      <c r="R581" s="99"/>
      <c r="S581" s="99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</row>
    <row r="582" spans="2:33" ht="18.75" customHeight="1">
      <c r="B582" s="14"/>
      <c r="C582" s="98"/>
      <c r="D582" s="98"/>
      <c r="E582" s="14"/>
      <c r="F582" s="99"/>
      <c r="G582" s="99"/>
      <c r="H582" s="99"/>
      <c r="I582" s="99"/>
      <c r="J582" s="99"/>
      <c r="K582" s="99"/>
      <c r="L582" s="99"/>
      <c r="M582" s="99"/>
      <c r="N582" s="99"/>
      <c r="O582" s="99"/>
      <c r="P582" s="99"/>
      <c r="Q582" s="99"/>
      <c r="R582" s="99"/>
      <c r="S582" s="99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</row>
    <row r="583" spans="2:33" ht="18.75" customHeight="1">
      <c r="B583" s="14"/>
      <c r="C583" s="98"/>
      <c r="D583" s="98"/>
      <c r="E583" s="14"/>
      <c r="F583" s="99"/>
      <c r="G583" s="99"/>
      <c r="H583" s="99"/>
      <c r="I583" s="99"/>
      <c r="J583" s="99"/>
      <c r="K583" s="99"/>
      <c r="L583" s="99"/>
      <c r="M583" s="99"/>
      <c r="N583" s="99"/>
      <c r="O583" s="99"/>
      <c r="P583" s="99"/>
      <c r="Q583" s="99"/>
      <c r="R583" s="99"/>
      <c r="S583" s="99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</row>
    <row r="584" spans="2:33" ht="18.75" customHeight="1">
      <c r="B584" s="14"/>
      <c r="C584" s="98"/>
      <c r="D584" s="98"/>
      <c r="E584" s="14"/>
      <c r="F584" s="99"/>
      <c r="G584" s="99"/>
      <c r="H584" s="99"/>
      <c r="I584" s="99"/>
      <c r="J584" s="99"/>
      <c r="K584" s="99"/>
      <c r="L584" s="99"/>
      <c r="M584" s="99"/>
      <c r="N584" s="99"/>
      <c r="O584" s="99"/>
      <c r="P584" s="99"/>
      <c r="Q584" s="99"/>
      <c r="R584" s="99"/>
      <c r="S584" s="99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</row>
    <row r="585" spans="2:33" ht="18.75" customHeight="1">
      <c r="B585" s="14"/>
      <c r="C585" s="98"/>
      <c r="D585" s="98"/>
      <c r="E585" s="14"/>
      <c r="F585" s="99"/>
      <c r="G585" s="99"/>
      <c r="H585" s="99"/>
      <c r="I585" s="99"/>
      <c r="J585" s="99"/>
      <c r="K585" s="99"/>
      <c r="L585" s="99"/>
      <c r="M585" s="99"/>
      <c r="N585" s="99"/>
      <c r="O585" s="99"/>
      <c r="P585" s="99"/>
      <c r="Q585" s="99"/>
      <c r="R585" s="99"/>
      <c r="S585" s="99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</row>
    <row r="586" spans="2:33" ht="18.75" customHeight="1">
      <c r="B586" s="14"/>
      <c r="C586" s="98"/>
      <c r="D586" s="98"/>
      <c r="E586" s="14"/>
      <c r="F586" s="99"/>
      <c r="G586" s="99"/>
      <c r="H586" s="99"/>
      <c r="I586" s="99"/>
      <c r="J586" s="99"/>
      <c r="K586" s="99"/>
      <c r="L586" s="99"/>
      <c r="M586" s="99"/>
      <c r="N586" s="99"/>
      <c r="O586" s="99"/>
      <c r="P586" s="99"/>
      <c r="Q586" s="99"/>
      <c r="R586" s="99"/>
      <c r="S586" s="99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</row>
    <row r="587" spans="2:33" ht="18.75" customHeight="1">
      <c r="B587" s="14"/>
      <c r="C587" s="98"/>
      <c r="D587" s="98"/>
      <c r="E587" s="14"/>
      <c r="F587" s="99"/>
      <c r="G587" s="99"/>
      <c r="H587" s="99"/>
      <c r="I587" s="99"/>
      <c r="J587" s="99"/>
      <c r="K587" s="99"/>
      <c r="L587" s="99"/>
      <c r="M587" s="99"/>
      <c r="N587" s="99"/>
      <c r="O587" s="99"/>
      <c r="P587" s="99"/>
      <c r="Q587" s="99"/>
      <c r="R587" s="99"/>
      <c r="S587" s="99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</row>
    <row r="588" spans="2:33" ht="18.75" customHeight="1">
      <c r="B588" s="14"/>
      <c r="C588" s="98"/>
      <c r="D588" s="98"/>
      <c r="E588" s="14"/>
      <c r="F588" s="99"/>
      <c r="G588" s="99"/>
      <c r="H588" s="99"/>
      <c r="I588" s="99"/>
      <c r="J588" s="99"/>
      <c r="K588" s="99"/>
      <c r="L588" s="99"/>
      <c r="M588" s="99"/>
      <c r="N588" s="99"/>
      <c r="O588" s="99"/>
      <c r="P588" s="99"/>
      <c r="Q588" s="99"/>
      <c r="R588" s="99"/>
      <c r="S588" s="99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</row>
    <row r="589" spans="2:33" ht="18.75" customHeight="1">
      <c r="B589" s="14"/>
      <c r="C589" s="98"/>
      <c r="D589" s="98"/>
      <c r="E589" s="14"/>
      <c r="F589" s="99"/>
      <c r="G589" s="99"/>
      <c r="H589" s="99"/>
      <c r="I589" s="99"/>
      <c r="J589" s="99"/>
      <c r="K589" s="99"/>
      <c r="L589" s="99"/>
      <c r="M589" s="99"/>
      <c r="N589" s="99"/>
      <c r="O589" s="99"/>
      <c r="P589" s="99"/>
      <c r="Q589" s="99"/>
      <c r="R589" s="99"/>
      <c r="S589" s="99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</row>
    <row r="590" spans="2:33" ht="18.75" customHeight="1">
      <c r="B590" s="14"/>
      <c r="C590" s="98"/>
      <c r="D590" s="98"/>
      <c r="E590" s="14"/>
      <c r="F590" s="99"/>
      <c r="G590" s="99"/>
      <c r="H590" s="99"/>
      <c r="I590" s="99"/>
      <c r="J590" s="99"/>
      <c r="K590" s="99"/>
      <c r="L590" s="99"/>
      <c r="M590" s="99"/>
      <c r="N590" s="99"/>
      <c r="O590" s="99"/>
      <c r="P590" s="99"/>
      <c r="Q590" s="99"/>
      <c r="R590" s="99"/>
      <c r="S590" s="99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</row>
    <row r="591" spans="2:33" ht="18.75" customHeight="1">
      <c r="B591" s="14"/>
      <c r="C591" s="98"/>
      <c r="D591" s="98"/>
      <c r="E591" s="14"/>
      <c r="F591" s="99"/>
      <c r="G591" s="99"/>
      <c r="H591" s="99"/>
      <c r="I591" s="99"/>
      <c r="J591" s="99"/>
      <c r="K591" s="99"/>
      <c r="L591" s="99"/>
      <c r="M591" s="99"/>
      <c r="N591" s="99"/>
      <c r="O591" s="99"/>
      <c r="P591" s="99"/>
      <c r="Q591" s="99"/>
      <c r="R591" s="99"/>
      <c r="S591" s="99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</row>
    <row r="592" spans="2:33" ht="18.75" customHeight="1">
      <c r="B592" s="14"/>
      <c r="C592" s="98"/>
      <c r="D592" s="98"/>
      <c r="E592" s="14"/>
      <c r="F592" s="99"/>
      <c r="G592" s="99"/>
      <c r="H592" s="99"/>
      <c r="I592" s="99"/>
      <c r="J592" s="99"/>
      <c r="K592" s="99"/>
      <c r="L592" s="99"/>
      <c r="M592" s="99"/>
      <c r="N592" s="99"/>
      <c r="O592" s="99"/>
      <c r="P592" s="99"/>
      <c r="Q592" s="99"/>
      <c r="R592" s="99"/>
      <c r="S592" s="99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</row>
    <row r="593" spans="2:33" ht="18.75" customHeight="1">
      <c r="B593" s="14"/>
      <c r="C593" s="98"/>
      <c r="D593" s="98"/>
      <c r="E593" s="14"/>
      <c r="F593" s="99"/>
      <c r="G593" s="99"/>
      <c r="H593" s="99"/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99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</row>
    <row r="594" spans="2:33" ht="18.75" customHeight="1">
      <c r="B594" s="14"/>
      <c r="C594" s="98"/>
      <c r="D594" s="98"/>
      <c r="E594" s="14"/>
      <c r="F594" s="99"/>
      <c r="G594" s="99"/>
      <c r="H594" s="99"/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99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</row>
    <row r="595" spans="2:33" ht="18.75" customHeight="1">
      <c r="B595" s="14"/>
      <c r="C595" s="98"/>
      <c r="D595" s="98"/>
      <c r="E595" s="14"/>
      <c r="F595" s="99"/>
      <c r="G595" s="99"/>
      <c r="H595" s="99"/>
      <c r="I595" s="99"/>
      <c r="J595" s="99"/>
      <c r="K595" s="99"/>
      <c r="L595" s="99"/>
      <c r="M595" s="99"/>
      <c r="N595" s="99"/>
      <c r="O595" s="99"/>
      <c r="P595" s="99"/>
      <c r="Q595" s="99"/>
      <c r="R595" s="99"/>
      <c r="S595" s="99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</row>
    <row r="596" spans="2:33" ht="18.75" customHeight="1">
      <c r="B596" s="14"/>
      <c r="C596" s="98"/>
      <c r="D596" s="98"/>
      <c r="E596" s="14"/>
      <c r="F596" s="99"/>
      <c r="G596" s="99"/>
      <c r="H596" s="99"/>
      <c r="I596" s="99"/>
      <c r="J596" s="99"/>
      <c r="K596" s="99"/>
      <c r="L596" s="99"/>
      <c r="M596" s="99"/>
      <c r="N596" s="99"/>
      <c r="O596" s="99"/>
      <c r="P596" s="99"/>
      <c r="Q596" s="99"/>
      <c r="R596" s="99"/>
      <c r="S596" s="99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</row>
    <row r="597" spans="2:33" ht="18.75" customHeight="1">
      <c r="B597" s="14"/>
      <c r="C597" s="98"/>
      <c r="D597" s="98"/>
      <c r="E597" s="14"/>
      <c r="F597" s="99"/>
      <c r="G597" s="99"/>
      <c r="H597" s="99"/>
      <c r="I597" s="99"/>
      <c r="J597" s="99"/>
      <c r="K597" s="99"/>
      <c r="L597" s="99"/>
      <c r="M597" s="99"/>
      <c r="N597" s="99"/>
      <c r="O597" s="99"/>
      <c r="P597" s="99"/>
      <c r="Q597" s="99"/>
      <c r="R597" s="99"/>
      <c r="S597" s="99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</row>
    <row r="598" spans="2:33" ht="18.75" customHeight="1">
      <c r="B598" s="14"/>
      <c r="C598" s="98"/>
      <c r="D598" s="98"/>
      <c r="E598" s="14"/>
      <c r="F598" s="99"/>
      <c r="G598" s="99"/>
      <c r="H598" s="99"/>
      <c r="I598" s="99"/>
      <c r="J598" s="99"/>
      <c r="K598" s="99"/>
      <c r="L598" s="99"/>
      <c r="M598" s="99"/>
      <c r="N598" s="99"/>
      <c r="O598" s="99"/>
      <c r="P598" s="99"/>
      <c r="Q598" s="99"/>
      <c r="R598" s="99"/>
      <c r="S598" s="99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</row>
    <row r="599" spans="2:33" ht="18.75" customHeight="1">
      <c r="B599" s="14"/>
      <c r="C599" s="98"/>
      <c r="D599" s="98"/>
      <c r="E599" s="14"/>
      <c r="F599" s="99"/>
      <c r="G599" s="99"/>
      <c r="H599" s="99"/>
      <c r="I599" s="99"/>
      <c r="J599" s="99"/>
      <c r="K599" s="99"/>
      <c r="L599" s="99"/>
      <c r="M599" s="99"/>
      <c r="N599" s="99"/>
      <c r="O599" s="99"/>
      <c r="P599" s="99"/>
      <c r="Q599" s="99"/>
      <c r="R599" s="99"/>
      <c r="S599" s="99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</row>
    <row r="600" spans="2:33" ht="18.75" customHeight="1">
      <c r="B600" s="14"/>
      <c r="C600" s="98"/>
      <c r="D600" s="98"/>
      <c r="E600" s="14"/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99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</row>
    <row r="601" spans="2:33" ht="18.75" customHeight="1">
      <c r="B601" s="14"/>
      <c r="C601" s="98"/>
      <c r="D601" s="98"/>
      <c r="E601" s="14"/>
      <c r="F601" s="99"/>
      <c r="G601" s="99"/>
      <c r="H601" s="99"/>
      <c r="I601" s="99"/>
      <c r="J601" s="99"/>
      <c r="K601" s="99"/>
      <c r="L601" s="99"/>
      <c r="M601" s="99"/>
      <c r="N601" s="99"/>
      <c r="O601" s="99"/>
      <c r="P601" s="99"/>
      <c r="Q601" s="99"/>
      <c r="R601" s="99"/>
      <c r="S601" s="99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</row>
    <row r="602" spans="2:33" ht="18.75" customHeight="1">
      <c r="B602" s="14"/>
      <c r="C602" s="98"/>
      <c r="D602" s="98"/>
      <c r="E602" s="14"/>
      <c r="F602" s="99"/>
      <c r="G602" s="99"/>
      <c r="H602" s="99"/>
      <c r="I602" s="99"/>
      <c r="J602" s="99"/>
      <c r="K602" s="99"/>
      <c r="L602" s="99"/>
      <c r="M602" s="99"/>
      <c r="N602" s="99"/>
      <c r="O602" s="99"/>
      <c r="P602" s="99"/>
      <c r="Q602" s="99"/>
      <c r="R602" s="99"/>
      <c r="S602" s="99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</row>
    <row r="603" spans="2:33" ht="18.75" customHeight="1">
      <c r="B603" s="14"/>
      <c r="C603" s="98"/>
      <c r="D603" s="98"/>
      <c r="E603" s="14"/>
      <c r="F603" s="99"/>
      <c r="G603" s="99"/>
      <c r="H603" s="99"/>
      <c r="I603" s="99"/>
      <c r="J603" s="99"/>
      <c r="K603" s="99"/>
      <c r="L603" s="99"/>
      <c r="M603" s="99"/>
      <c r="N603" s="99"/>
      <c r="O603" s="99"/>
      <c r="P603" s="99"/>
      <c r="Q603" s="99"/>
      <c r="R603" s="99"/>
      <c r="S603" s="99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</row>
    <row r="604" spans="2:33" ht="18.75" customHeight="1">
      <c r="B604" s="14"/>
      <c r="C604" s="98"/>
      <c r="D604" s="98"/>
      <c r="E604" s="14"/>
      <c r="F604" s="99"/>
      <c r="G604" s="99"/>
      <c r="H604" s="99"/>
      <c r="I604" s="99"/>
      <c r="J604" s="99"/>
      <c r="K604" s="99"/>
      <c r="L604" s="99"/>
      <c r="M604" s="99"/>
      <c r="N604" s="99"/>
      <c r="O604" s="99"/>
      <c r="P604" s="99"/>
      <c r="Q604" s="99"/>
      <c r="R604" s="99"/>
      <c r="S604" s="99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</row>
    <row r="605" spans="2:33" ht="18.75" customHeight="1">
      <c r="B605" s="14"/>
      <c r="C605" s="98"/>
      <c r="D605" s="98"/>
      <c r="E605" s="14"/>
      <c r="F605" s="99"/>
      <c r="G605" s="99"/>
      <c r="H605" s="99"/>
      <c r="I605" s="99"/>
      <c r="J605" s="99"/>
      <c r="K605" s="99"/>
      <c r="L605" s="99"/>
      <c r="M605" s="99"/>
      <c r="N605" s="99"/>
      <c r="O605" s="99"/>
      <c r="P605" s="99"/>
      <c r="Q605" s="99"/>
      <c r="R605" s="99"/>
      <c r="S605" s="99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</row>
    <row r="606" spans="2:33" ht="18.75" customHeight="1">
      <c r="B606" s="14"/>
      <c r="C606" s="98"/>
      <c r="D606" s="98"/>
      <c r="E606" s="14"/>
      <c r="F606" s="99"/>
      <c r="G606" s="99"/>
      <c r="H606" s="99"/>
      <c r="I606" s="99"/>
      <c r="J606" s="99"/>
      <c r="K606" s="99"/>
      <c r="L606" s="99"/>
      <c r="M606" s="99"/>
      <c r="N606" s="99"/>
      <c r="O606" s="99"/>
      <c r="P606" s="99"/>
      <c r="Q606" s="99"/>
      <c r="R606" s="99"/>
      <c r="S606" s="99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</row>
    <row r="607" spans="2:33" ht="18.75" customHeight="1">
      <c r="B607" s="14"/>
      <c r="C607" s="98"/>
      <c r="D607" s="98"/>
      <c r="E607" s="14"/>
      <c r="F607" s="99"/>
      <c r="G607" s="99"/>
      <c r="H607" s="99"/>
      <c r="I607" s="99"/>
      <c r="J607" s="99"/>
      <c r="K607" s="99"/>
      <c r="L607" s="99"/>
      <c r="M607" s="99"/>
      <c r="N607" s="99"/>
      <c r="O607" s="99"/>
      <c r="P607" s="99"/>
      <c r="Q607" s="99"/>
      <c r="R607" s="99"/>
      <c r="S607" s="99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</row>
    <row r="608" spans="2:33" ht="18.75" customHeight="1">
      <c r="B608" s="14"/>
      <c r="C608" s="98"/>
      <c r="D608" s="98"/>
      <c r="E608" s="14"/>
      <c r="F608" s="99"/>
      <c r="G608" s="99"/>
      <c r="H608" s="99"/>
      <c r="I608" s="99"/>
      <c r="J608" s="99"/>
      <c r="K608" s="99"/>
      <c r="L608" s="99"/>
      <c r="M608" s="99"/>
      <c r="N608" s="99"/>
      <c r="O608" s="99"/>
      <c r="P608" s="99"/>
      <c r="Q608" s="99"/>
      <c r="R608" s="99"/>
      <c r="S608" s="99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</row>
    <row r="609" spans="2:33" ht="18.75" customHeight="1">
      <c r="B609" s="14"/>
      <c r="C609" s="98"/>
      <c r="D609" s="98"/>
      <c r="E609" s="14"/>
      <c r="F609" s="99"/>
      <c r="G609" s="99"/>
      <c r="H609" s="99"/>
      <c r="I609" s="99"/>
      <c r="J609" s="99"/>
      <c r="K609" s="99"/>
      <c r="L609" s="99"/>
      <c r="M609" s="99"/>
      <c r="N609" s="99"/>
      <c r="O609" s="99"/>
      <c r="P609" s="99"/>
      <c r="Q609" s="99"/>
      <c r="R609" s="99"/>
      <c r="S609" s="99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</row>
    <row r="610" spans="2:33" ht="18.75" customHeight="1">
      <c r="B610" s="14"/>
      <c r="C610" s="98"/>
      <c r="D610" s="98"/>
      <c r="E610" s="14"/>
      <c r="F610" s="99"/>
      <c r="G610" s="99"/>
      <c r="H610" s="99"/>
      <c r="I610" s="99"/>
      <c r="J610" s="99"/>
      <c r="K610" s="99"/>
      <c r="L610" s="99"/>
      <c r="M610" s="99"/>
      <c r="N610" s="99"/>
      <c r="O610" s="99"/>
      <c r="P610" s="99"/>
      <c r="Q610" s="99"/>
      <c r="R610" s="99"/>
      <c r="S610" s="99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</row>
    <row r="611" spans="2:33" ht="18.75" customHeight="1">
      <c r="B611" s="14"/>
      <c r="C611" s="98"/>
      <c r="D611" s="98"/>
      <c r="E611" s="14"/>
      <c r="F611" s="99"/>
      <c r="G611" s="99"/>
      <c r="H611" s="99"/>
      <c r="I611" s="99"/>
      <c r="J611" s="99"/>
      <c r="K611" s="99"/>
      <c r="L611" s="99"/>
      <c r="M611" s="99"/>
      <c r="N611" s="99"/>
      <c r="O611" s="99"/>
      <c r="P611" s="99"/>
      <c r="Q611" s="99"/>
      <c r="R611" s="99"/>
      <c r="S611" s="99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</row>
    <row r="612" spans="2:33" ht="18.75" customHeight="1">
      <c r="B612" s="14"/>
      <c r="C612" s="98"/>
      <c r="D612" s="98"/>
      <c r="E612" s="14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99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</row>
    <row r="613" spans="2:33" ht="18.75" customHeight="1">
      <c r="B613" s="14"/>
      <c r="C613" s="98"/>
      <c r="D613" s="98"/>
      <c r="E613" s="14"/>
      <c r="F613" s="99"/>
      <c r="G613" s="99"/>
      <c r="H613" s="99"/>
      <c r="I613" s="99"/>
      <c r="J613" s="99"/>
      <c r="K613" s="99"/>
      <c r="L613" s="99"/>
      <c r="M613" s="99"/>
      <c r="N613" s="99"/>
      <c r="O613" s="99"/>
      <c r="P613" s="99"/>
      <c r="Q613" s="99"/>
      <c r="R613" s="99"/>
      <c r="S613" s="99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</row>
    <row r="614" spans="2:33" ht="18.75" customHeight="1">
      <c r="B614" s="14"/>
      <c r="C614" s="98"/>
      <c r="D614" s="98"/>
      <c r="E614" s="14"/>
      <c r="F614" s="99"/>
      <c r="G614" s="99"/>
      <c r="H614" s="99"/>
      <c r="I614" s="99"/>
      <c r="J614" s="99"/>
      <c r="K614" s="99"/>
      <c r="L614" s="99"/>
      <c r="M614" s="99"/>
      <c r="N614" s="99"/>
      <c r="O614" s="99"/>
      <c r="P614" s="99"/>
      <c r="Q614" s="99"/>
      <c r="R614" s="99"/>
      <c r="S614" s="99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</row>
    <row r="615" spans="2:33" ht="18.75" customHeight="1">
      <c r="B615" s="14"/>
      <c r="C615" s="98"/>
      <c r="D615" s="98"/>
      <c r="E615" s="14"/>
      <c r="F615" s="99"/>
      <c r="G615" s="99"/>
      <c r="H615" s="99"/>
      <c r="I615" s="99"/>
      <c r="J615" s="99"/>
      <c r="K615" s="99"/>
      <c r="L615" s="99"/>
      <c r="M615" s="99"/>
      <c r="N615" s="99"/>
      <c r="O615" s="99"/>
      <c r="P615" s="99"/>
      <c r="Q615" s="99"/>
      <c r="R615" s="99"/>
      <c r="S615" s="99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</row>
    <row r="616" spans="2:33" ht="18.75" customHeight="1">
      <c r="B616" s="14"/>
      <c r="C616" s="98"/>
      <c r="D616" s="98"/>
      <c r="E616" s="14"/>
      <c r="F616" s="99"/>
      <c r="G616" s="99"/>
      <c r="H616" s="99"/>
      <c r="I616" s="99"/>
      <c r="J616" s="99"/>
      <c r="K616" s="99"/>
      <c r="L616" s="99"/>
      <c r="M616" s="99"/>
      <c r="N616" s="99"/>
      <c r="O616" s="99"/>
      <c r="P616" s="99"/>
      <c r="Q616" s="99"/>
      <c r="R616" s="99"/>
      <c r="S616" s="99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</row>
    <row r="617" spans="2:33" ht="18.75" customHeight="1">
      <c r="B617" s="14"/>
      <c r="C617" s="98"/>
      <c r="D617" s="98"/>
      <c r="E617" s="14"/>
      <c r="F617" s="99"/>
      <c r="G617" s="99"/>
      <c r="H617" s="99"/>
      <c r="I617" s="99"/>
      <c r="J617" s="99"/>
      <c r="K617" s="99"/>
      <c r="L617" s="99"/>
      <c r="M617" s="99"/>
      <c r="N617" s="99"/>
      <c r="O617" s="99"/>
      <c r="P617" s="99"/>
      <c r="Q617" s="99"/>
      <c r="R617" s="99"/>
      <c r="S617" s="99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</row>
    <row r="618" spans="2:33" ht="18.75" customHeight="1">
      <c r="B618" s="14"/>
      <c r="C618" s="98"/>
      <c r="D618" s="98"/>
      <c r="E618" s="14"/>
      <c r="F618" s="99"/>
      <c r="G618" s="99"/>
      <c r="H618" s="99"/>
      <c r="I618" s="99"/>
      <c r="J618" s="99"/>
      <c r="K618" s="99"/>
      <c r="L618" s="99"/>
      <c r="M618" s="99"/>
      <c r="N618" s="99"/>
      <c r="O618" s="99"/>
      <c r="P618" s="99"/>
      <c r="Q618" s="99"/>
      <c r="R618" s="99"/>
      <c r="S618" s="99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</row>
    <row r="619" spans="2:33" ht="18.75" customHeight="1">
      <c r="B619" s="14"/>
      <c r="C619" s="98"/>
      <c r="D619" s="98"/>
      <c r="E619" s="14"/>
      <c r="F619" s="99"/>
      <c r="G619" s="99"/>
      <c r="H619" s="99"/>
      <c r="I619" s="99"/>
      <c r="J619" s="99"/>
      <c r="K619" s="99"/>
      <c r="L619" s="99"/>
      <c r="M619" s="99"/>
      <c r="N619" s="99"/>
      <c r="O619" s="99"/>
      <c r="P619" s="99"/>
      <c r="Q619" s="99"/>
      <c r="R619" s="99"/>
      <c r="S619" s="99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</row>
    <row r="620" spans="2:33" ht="18.75" customHeight="1">
      <c r="B620" s="14"/>
      <c r="C620" s="98"/>
      <c r="D620" s="98"/>
      <c r="E620" s="14"/>
      <c r="F620" s="99"/>
      <c r="G620" s="99"/>
      <c r="H620" s="99"/>
      <c r="I620" s="99"/>
      <c r="J620" s="99"/>
      <c r="K620" s="99"/>
      <c r="L620" s="99"/>
      <c r="M620" s="99"/>
      <c r="N620" s="99"/>
      <c r="O620" s="99"/>
      <c r="P620" s="99"/>
      <c r="Q620" s="99"/>
      <c r="R620" s="99"/>
      <c r="S620" s="99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</row>
    <row r="621" spans="2:33" ht="18.75" customHeight="1">
      <c r="B621" s="14"/>
      <c r="C621" s="98"/>
      <c r="D621" s="98"/>
      <c r="E621" s="14"/>
      <c r="F621" s="99"/>
      <c r="G621" s="99"/>
      <c r="H621" s="99"/>
      <c r="I621" s="99"/>
      <c r="J621" s="99"/>
      <c r="K621" s="99"/>
      <c r="L621" s="99"/>
      <c r="M621" s="99"/>
      <c r="N621" s="99"/>
      <c r="O621" s="99"/>
      <c r="P621" s="99"/>
      <c r="Q621" s="99"/>
      <c r="R621" s="99"/>
      <c r="S621" s="99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</row>
    <row r="622" spans="2:33" ht="18.75" customHeight="1">
      <c r="B622" s="14"/>
      <c r="C622" s="98"/>
      <c r="D622" s="98"/>
      <c r="E622" s="14"/>
      <c r="F622" s="99"/>
      <c r="G622" s="99"/>
      <c r="H622" s="99"/>
      <c r="I622" s="99"/>
      <c r="J622" s="99"/>
      <c r="K622" s="99"/>
      <c r="L622" s="99"/>
      <c r="M622" s="99"/>
      <c r="N622" s="99"/>
      <c r="O622" s="99"/>
      <c r="P622" s="99"/>
      <c r="Q622" s="99"/>
      <c r="R622" s="99"/>
      <c r="S622" s="99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</row>
    <row r="623" spans="2:33" ht="18.75" customHeight="1">
      <c r="B623" s="14"/>
      <c r="C623" s="98"/>
      <c r="D623" s="98"/>
      <c r="E623" s="14"/>
      <c r="F623" s="99"/>
      <c r="G623" s="99"/>
      <c r="H623" s="99"/>
      <c r="I623" s="99"/>
      <c r="J623" s="99"/>
      <c r="K623" s="99"/>
      <c r="L623" s="99"/>
      <c r="M623" s="99"/>
      <c r="N623" s="99"/>
      <c r="O623" s="99"/>
      <c r="P623" s="99"/>
      <c r="Q623" s="99"/>
      <c r="R623" s="99"/>
      <c r="S623" s="99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</row>
    <row r="624" spans="2:33" ht="18.75" customHeight="1">
      <c r="B624" s="14"/>
      <c r="C624" s="98"/>
      <c r="D624" s="98"/>
      <c r="E624" s="14"/>
      <c r="F624" s="99"/>
      <c r="G624" s="99"/>
      <c r="H624" s="99"/>
      <c r="I624" s="99"/>
      <c r="J624" s="99"/>
      <c r="K624" s="99"/>
      <c r="L624" s="99"/>
      <c r="M624" s="99"/>
      <c r="N624" s="99"/>
      <c r="O624" s="99"/>
      <c r="P624" s="99"/>
      <c r="Q624" s="99"/>
      <c r="R624" s="99"/>
      <c r="S624" s="99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</row>
    <row r="625" spans="2:33" ht="18.75" customHeight="1">
      <c r="B625" s="14"/>
      <c r="C625" s="98"/>
      <c r="D625" s="98"/>
      <c r="E625" s="14"/>
      <c r="F625" s="99"/>
      <c r="G625" s="99"/>
      <c r="H625" s="99"/>
      <c r="I625" s="99"/>
      <c r="J625" s="99"/>
      <c r="K625" s="99"/>
      <c r="L625" s="99"/>
      <c r="M625" s="99"/>
      <c r="N625" s="99"/>
      <c r="O625" s="99"/>
      <c r="P625" s="99"/>
      <c r="Q625" s="99"/>
      <c r="R625" s="99"/>
      <c r="S625" s="99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</row>
    <row r="626" spans="2:33" ht="18.75" customHeight="1">
      <c r="B626" s="14"/>
      <c r="C626" s="98"/>
      <c r="D626" s="98"/>
      <c r="E626" s="14"/>
      <c r="F626" s="99"/>
      <c r="G626" s="99"/>
      <c r="H626" s="99"/>
      <c r="I626" s="99"/>
      <c r="J626" s="99"/>
      <c r="K626" s="99"/>
      <c r="L626" s="99"/>
      <c r="M626" s="99"/>
      <c r="N626" s="99"/>
      <c r="O626" s="99"/>
      <c r="P626" s="99"/>
      <c r="Q626" s="99"/>
      <c r="R626" s="99"/>
      <c r="S626" s="99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</row>
    <row r="627" spans="2:33" ht="18.75" customHeight="1">
      <c r="B627" s="14"/>
      <c r="C627" s="98"/>
      <c r="D627" s="98"/>
      <c r="E627" s="14"/>
      <c r="F627" s="99"/>
      <c r="G627" s="99"/>
      <c r="H627" s="99"/>
      <c r="I627" s="99"/>
      <c r="J627" s="99"/>
      <c r="K627" s="99"/>
      <c r="L627" s="99"/>
      <c r="M627" s="99"/>
      <c r="N627" s="99"/>
      <c r="O627" s="99"/>
      <c r="P627" s="99"/>
      <c r="Q627" s="99"/>
      <c r="R627" s="99"/>
      <c r="S627" s="99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</row>
    <row r="628" spans="2:33" ht="18.75" customHeight="1">
      <c r="B628" s="14"/>
      <c r="C628" s="98"/>
      <c r="D628" s="98"/>
      <c r="E628" s="14"/>
      <c r="F628" s="99"/>
      <c r="G628" s="99"/>
      <c r="H628" s="99"/>
      <c r="I628" s="99"/>
      <c r="J628" s="99"/>
      <c r="K628" s="99"/>
      <c r="L628" s="99"/>
      <c r="M628" s="99"/>
      <c r="N628" s="99"/>
      <c r="O628" s="99"/>
      <c r="P628" s="99"/>
      <c r="Q628" s="99"/>
      <c r="R628" s="99"/>
      <c r="S628" s="99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</row>
    <row r="629" spans="2:33" ht="18.75" customHeight="1">
      <c r="B629" s="14"/>
      <c r="C629" s="98"/>
      <c r="D629" s="98"/>
      <c r="E629" s="14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99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</row>
    <row r="630" spans="2:33" ht="18.75" customHeight="1">
      <c r="B630" s="14"/>
      <c r="C630" s="98"/>
      <c r="D630" s="98"/>
      <c r="E630" s="14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99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</row>
    <row r="631" spans="2:33" ht="18.75" customHeight="1">
      <c r="B631" s="14"/>
      <c r="C631" s="98"/>
      <c r="D631" s="98"/>
      <c r="E631" s="14"/>
      <c r="F631" s="99"/>
      <c r="G631" s="99"/>
      <c r="H631" s="99"/>
      <c r="I631" s="99"/>
      <c r="J631" s="99"/>
      <c r="K631" s="99"/>
      <c r="L631" s="99"/>
      <c r="M631" s="99"/>
      <c r="N631" s="99"/>
      <c r="O631" s="99"/>
      <c r="P631" s="99"/>
      <c r="Q631" s="99"/>
      <c r="R631" s="99"/>
      <c r="S631" s="99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</row>
    <row r="632" spans="2:33" ht="18.75" customHeight="1">
      <c r="B632" s="14"/>
      <c r="C632" s="98"/>
      <c r="D632" s="98"/>
      <c r="E632" s="14"/>
      <c r="F632" s="99"/>
      <c r="G632" s="99"/>
      <c r="H632" s="99"/>
      <c r="I632" s="99"/>
      <c r="J632" s="99"/>
      <c r="K632" s="99"/>
      <c r="L632" s="99"/>
      <c r="M632" s="99"/>
      <c r="N632" s="99"/>
      <c r="O632" s="99"/>
      <c r="P632" s="99"/>
      <c r="Q632" s="99"/>
      <c r="R632" s="99"/>
      <c r="S632" s="99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</row>
    <row r="633" spans="2:33" ht="18.75" customHeight="1">
      <c r="B633" s="14"/>
      <c r="C633" s="98"/>
      <c r="D633" s="98"/>
      <c r="E633" s="14"/>
      <c r="F633" s="99"/>
      <c r="G633" s="99"/>
      <c r="H633" s="99"/>
      <c r="I633" s="99"/>
      <c r="J633" s="99"/>
      <c r="K633" s="99"/>
      <c r="L633" s="99"/>
      <c r="M633" s="99"/>
      <c r="N633" s="99"/>
      <c r="O633" s="99"/>
      <c r="P633" s="99"/>
      <c r="Q633" s="99"/>
      <c r="R633" s="99"/>
      <c r="S633" s="99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</row>
    <row r="634" spans="2:33" ht="18.75" customHeight="1">
      <c r="B634" s="14"/>
      <c r="C634" s="98"/>
      <c r="D634" s="98"/>
      <c r="E634" s="14"/>
      <c r="F634" s="99"/>
      <c r="G634" s="99"/>
      <c r="H634" s="99"/>
      <c r="I634" s="99"/>
      <c r="J634" s="99"/>
      <c r="K634" s="99"/>
      <c r="L634" s="99"/>
      <c r="M634" s="99"/>
      <c r="N634" s="99"/>
      <c r="O634" s="99"/>
      <c r="P634" s="99"/>
      <c r="Q634" s="99"/>
      <c r="R634" s="99"/>
      <c r="S634" s="99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</row>
    <row r="635" spans="2:33" ht="18.75" customHeight="1">
      <c r="B635" s="14"/>
      <c r="C635" s="98"/>
      <c r="D635" s="98"/>
      <c r="E635" s="14"/>
      <c r="F635" s="99"/>
      <c r="G635" s="99"/>
      <c r="H635" s="99"/>
      <c r="I635" s="99"/>
      <c r="J635" s="99"/>
      <c r="K635" s="99"/>
      <c r="L635" s="99"/>
      <c r="M635" s="99"/>
      <c r="N635" s="99"/>
      <c r="O635" s="99"/>
      <c r="P635" s="99"/>
      <c r="Q635" s="99"/>
      <c r="R635" s="99"/>
      <c r="S635" s="99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</row>
    <row r="636" spans="2:33" ht="18.75" customHeight="1">
      <c r="B636" s="14"/>
      <c r="C636" s="98"/>
      <c r="D636" s="98"/>
      <c r="E636" s="14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99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</row>
    <row r="637" spans="2:33" ht="18.75" customHeight="1">
      <c r="B637" s="14"/>
      <c r="C637" s="98"/>
      <c r="D637" s="98"/>
      <c r="E637" s="14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99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</row>
    <row r="638" spans="2:33" ht="18.75" customHeight="1">
      <c r="B638" s="14"/>
      <c r="C638" s="98"/>
      <c r="D638" s="98"/>
      <c r="E638" s="14"/>
      <c r="F638" s="99"/>
      <c r="G638" s="99"/>
      <c r="H638" s="99"/>
      <c r="I638" s="99"/>
      <c r="J638" s="99"/>
      <c r="K638" s="99"/>
      <c r="L638" s="99"/>
      <c r="M638" s="99"/>
      <c r="N638" s="99"/>
      <c r="O638" s="99"/>
      <c r="P638" s="99"/>
      <c r="Q638" s="99"/>
      <c r="R638" s="99"/>
      <c r="S638" s="99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</row>
    <row r="639" spans="2:33" ht="18.75" customHeight="1">
      <c r="B639" s="14"/>
      <c r="C639" s="98"/>
      <c r="D639" s="98"/>
      <c r="E639" s="14"/>
      <c r="F639" s="99"/>
      <c r="G639" s="99"/>
      <c r="H639" s="99"/>
      <c r="I639" s="99"/>
      <c r="J639" s="99"/>
      <c r="K639" s="99"/>
      <c r="L639" s="99"/>
      <c r="M639" s="99"/>
      <c r="N639" s="99"/>
      <c r="O639" s="99"/>
      <c r="P639" s="99"/>
      <c r="Q639" s="99"/>
      <c r="R639" s="99"/>
      <c r="S639" s="99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</row>
    <row r="640" spans="2:33" ht="18.75" customHeight="1">
      <c r="B640" s="14"/>
      <c r="C640" s="98"/>
      <c r="D640" s="98"/>
      <c r="E640" s="14"/>
      <c r="F640" s="99"/>
      <c r="G640" s="99"/>
      <c r="H640" s="99"/>
      <c r="I640" s="99"/>
      <c r="J640" s="99"/>
      <c r="K640" s="99"/>
      <c r="L640" s="99"/>
      <c r="M640" s="99"/>
      <c r="N640" s="99"/>
      <c r="O640" s="99"/>
      <c r="P640" s="99"/>
      <c r="Q640" s="99"/>
      <c r="R640" s="99"/>
      <c r="S640" s="99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</row>
    <row r="641" spans="2:33" ht="18.75" customHeight="1">
      <c r="B641" s="14"/>
      <c r="C641" s="98"/>
      <c r="D641" s="98"/>
      <c r="E641" s="14"/>
      <c r="F641" s="99"/>
      <c r="G641" s="99"/>
      <c r="H641" s="99"/>
      <c r="I641" s="99"/>
      <c r="J641" s="99"/>
      <c r="K641" s="99"/>
      <c r="L641" s="99"/>
      <c r="M641" s="99"/>
      <c r="N641" s="99"/>
      <c r="O641" s="99"/>
      <c r="P641" s="99"/>
      <c r="Q641" s="99"/>
      <c r="R641" s="99"/>
      <c r="S641" s="99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</row>
    <row r="642" spans="2:33" ht="18.75" customHeight="1">
      <c r="B642" s="14"/>
      <c r="C642" s="98"/>
      <c r="D642" s="98"/>
      <c r="E642" s="14"/>
      <c r="F642" s="99"/>
      <c r="G642" s="99"/>
      <c r="H642" s="99"/>
      <c r="I642" s="99"/>
      <c r="J642" s="99"/>
      <c r="K642" s="99"/>
      <c r="L642" s="99"/>
      <c r="M642" s="99"/>
      <c r="N642" s="99"/>
      <c r="O642" s="99"/>
      <c r="P642" s="99"/>
      <c r="Q642" s="99"/>
      <c r="R642" s="99"/>
      <c r="S642" s="99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</row>
    <row r="643" spans="2:33" ht="18.75" customHeight="1">
      <c r="B643" s="14"/>
      <c r="C643" s="98"/>
      <c r="D643" s="98"/>
      <c r="E643" s="14"/>
      <c r="F643" s="99"/>
      <c r="G643" s="99"/>
      <c r="H643" s="99"/>
      <c r="I643" s="99"/>
      <c r="J643" s="99"/>
      <c r="K643" s="99"/>
      <c r="L643" s="99"/>
      <c r="M643" s="99"/>
      <c r="N643" s="99"/>
      <c r="O643" s="99"/>
      <c r="P643" s="99"/>
      <c r="Q643" s="99"/>
      <c r="R643" s="99"/>
      <c r="S643" s="99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</row>
    <row r="644" spans="2:33" ht="18.75" customHeight="1">
      <c r="B644" s="14"/>
      <c r="C644" s="98"/>
      <c r="D644" s="98"/>
      <c r="E644" s="14"/>
      <c r="F644" s="99"/>
      <c r="G644" s="99"/>
      <c r="H644" s="99"/>
      <c r="I644" s="99"/>
      <c r="J644" s="99"/>
      <c r="K644" s="99"/>
      <c r="L644" s="99"/>
      <c r="M644" s="99"/>
      <c r="N644" s="99"/>
      <c r="O644" s="99"/>
      <c r="P644" s="99"/>
      <c r="Q644" s="99"/>
      <c r="R644" s="99"/>
      <c r="S644" s="99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</row>
    <row r="645" spans="2:33" ht="18.75" customHeight="1">
      <c r="B645" s="14"/>
      <c r="C645" s="98"/>
      <c r="D645" s="98"/>
      <c r="E645" s="14"/>
      <c r="F645" s="99"/>
      <c r="G645" s="99"/>
      <c r="H645" s="99"/>
      <c r="I645" s="99"/>
      <c r="J645" s="99"/>
      <c r="K645" s="99"/>
      <c r="L645" s="99"/>
      <c r="M645" s="99"/>
      <c r="N645" s="99"/>
      <c r="O645" s="99"/>
      <c r="P645" s="99"/>
      <c r="Q645" s="99"/>
      <c r="R645" s="99"/>
      <c r="S645" s="99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</row>
    <row r="646" spans="2:33" ht="18.75" customHeight="1">
      <c r="B646" s="14"/>
      <c r="C646" s="98"/>
      <c r="D646" s="98"/>
      <c r="E646" s="14"/>
      <c r="F646" s="99"/>
      <c r="G646" s="99"/>
      <c r="H646" s="99"/>
      <c r="I646" s="99"/>
      <c r="J646" s="99"/>
      <c r="K646" s="99"/>
      <c r="L646" s="99"/>
      <c r="M646" s="99"/>
      <c r="N646" s="99"/>
      <c r="O646" s="99"/>
      <c r="P646" s="99"/>
      <c r="Q646" s="99"/>
      <c r="R646" s="99"/>
      <c r="S646" s="99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</row>
    <row r="647" spans="2:33" ht="18.75" customHeight="1">
      <c r="B647" s="14"/>
      <c r="C647" s="98"/>
      <c r="D647" s="98"/>
      <c r="E647" s="14"/>
      <c r="F647" s="99"/>
      <c r="G647" s="99"/>
      <c r="H647" s="99"/>
      <c r="I647" s="99"/>
      <c r="J647" s="99"/>
      <c r="K647" s="99"/>
      <c r="L647" s="99"/>
      <c r="M647" s="99"/>
      <c r="N647" s="99"/>
      <c r="O647" s="99"/>
      <c r="P647" s="99"/>
      <c r="Q647" s="99"/>
      <c r="R647" s="99"/>
      <c r="S647" s="99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</row>
    <row r="648" spans="2:33" ht="18.75" customHeight="1">
      <c r="B648" s="14"/>
      <c r="C648" s="98"/>
      <c r="D648" s="98"/>
      <c r="E648" s="14"/>
      <c r="F648" s="99"/>
      <c r="G648" s="99"/>
      <c r="H648" s="99"/>
      <c r="I648" s="99"/>
      <c r="J648" s="99"/>
      <c r="K648" s="99"/>
      <c r="L648" s="99"/>
      <c r="M648" s="99"/>
      <c r="N648" s="99"/>
      <c r="O648" s="99"/>
      <c r="P648" s="99"/>
      <c r="Q648" s="99"/>
      <c r="R648" s="99"/>
      <c r="S648" s="99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</row>
    <row r="649" spans="2:33" ht="18.75" customHeight="1">
      <c r="B649" s="14"/>
      <c r="C649" s="98"/>
      <c r="D649" s="98"/>
      <c r="E649" s="14"/>
      <c r="F649" s="99"/>
      <c r="G649" s="99"/>
      <c r="H649" s="99"/>
      <c r="I649" s="99"/>
      <c r="J649" s="99"/>
      <c r="K649" s="99"/>
      <c r="L649" s="99"/>
      <c r="M649" s="99"/>
      <c r="N649" s="99"/>
      <c r="O649" s="99"/>
      <c r="P649" s="99"/>
      <c r="Q649" s="99"/>
      <c r="R649" s="99"/>
      <c r="S649" s="99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</row>
    <row r="650" spans="2:33" ht="18.75" customHeight="1">
      <c r="B650" s="14"/>
      <c r="C650" s="98"/>
      <c r="D650" s="98"/>
      <c r="E650" s="14"/>
      <c r="F650" s="99"/>
      <c r="G650" s="99"/>
      <c r="H650" s="99"/>
      <c r="I650" s="99"/>
      <c r="J650" s="99"/>
      <c r="K650" s="99"/>
      <c r="L650" s="99"/>
      <c r="M650" s="99"/>
      <c r="N650" s="99"/>
      <c r="O650" s="99"/>
      <c r="P650" s="99"/>
      <c r="Q650" s="99"/>
      <c r="R650" s="99"/>
      <c r="S650" s="99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</row>
    <row r="651" spans="2:33" ht="18.75" customHeight="1">
      <c r="B651" s="14"/>
      <c r="C651" s="98"/>
      <c r="D651" s="98"/>
      <c r="E651" s="14"/>
      <c r="F651" s="99"/>
      <c r="G651" s="99"/>
      <c r="H651" s="99"/>
      <c r="I651" s="99"/>
      <c r="J651" s="99"/>
      <c r="K651" s="99"/>
      <c r="L651" s="99"/>
      <c r="M651" s="99"/>
      <c r="N651" s="99"/>
      <c r="O651" s="99"/>
      <c r="P651" s="99"/>
      <c r="Q651" s="99"/>
      <c r="R651" s="99"/>
      <c r="S651" s="99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</row>
    <row r="652" spans="2:33" ht="18.75" customHeight="1">
      <c r="B652" s="14"/>
      <c r="C652" s="98"/>
      <c r="D652" s="98"/>
      <c r="E652" s="14"/>
      <c r="F652" s="99"/>
      <c r="G652" s="99"/>
      <c r="H652" s="99"/>
      <c r="I652" s="99"/>
      <c r="J652" s="99"/>
      <c r="K652" s="99"/>
      <c r="L652" s="99"/>
      <c r="M652" s="99"/>
      <c r="N652" s="99"/>
      <c r="O652" s="99"/>
      <c r="P652" s="99"/>
      <c r="Q652" s="99"/>
      <c r="R652" s="99"/>
      <c r="S652" s="99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</row>
    <row r="653" spans="2:33" ht="18.75" customHeight="1">
      <c r="B653" s="14"/>
      <c r="C653" s="98"/>
      <c r="D653" s="98"/>
      <c r="E653" s="14"/>
      <c r="F653" s="99"/>
      <c r="G653" s="99"/>
      <c r="H653" s="99"/>
      <c r="I653" s="99"/>
      <c r="J653" s="99"/>
      <c r="K653" s="99"/>
      <c r="L653" s="99"/>
      <c r="M653" s="99"/>
      <c r="N653" s="99"/>
      <c r="O653" s="99"/>
      <c r="P653" s="99"/>
      <c r="Q653" s="99"/>
      <c r="R653" s="99"/>
      <c r="S653" s="99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</row>
    <row r="654" spans="2:33" ht="18.75" customHeight="1">
      <c r="B654" s="14"/>
      <c r="C654" s="98"/>
      <c r="D654" s="98"/>
      <c r="E654" s="14"/>
      <c r="F654" s="99"/>
      <c r="G654" s="99"/>
      <c r="H654" s="99"/>
      <c r="I654" s="99"/>
      <c r="J654" s="99"/>
      <c r="K654" s="99"/>
      <c r="L654" s="99"/>
      <c r="M654" s="99"/>
      <c r="N654" s="99"/>
      <c r="O654" s="99"/>
      <c r="P654" s="99"/>
      <c r="Q654" s="99"/>
      <c r="R654" s="99"/>
      <c r="S654" s="99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</row>
    <row r="655" spans="2:33" ht="18.75" customHeight="1">
      <c r="B655" s="14"/>
      <c r="C655" s="98"/>
      <c r="D655" s="98"/>
      <c r="E655" s="14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99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</row>
    <row r="656" spans="2:33" ht="18.75" customHeight="1">
      <c r="B656" s="14"/>
      <c r="C656" s="98"/>
      <c r="D656" s="98"/>
      <c r="E656" s="14"/>
      <c r="F656" s="99"/>
      <c r="G656" s="99"/>
      <c r="H656" s="99"/>
      <c r="I656" s="99"/>
      <c r="J656" s="99"/>
      <c r="K656" s="99"/>
      <c r="L656" s="99"/>
      <c r="M656" s="99"/>
      <c r="N656" s="99"/>
      <c r="O656" s="99"/>
      <c r="P656" s="99"/>
      <c r="Q656" s="99"/>
      <c r="R656" s="99"/>
      <c r="S656" s="99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</row>
    <row r="657" spans="2:33" ht="18.75" customHeight="1">
      <c r="B657" s="14"/>
      <c r="C657" s="98"/>
      <c r="D657" s="98"/>
      <c r="E657" s="14"/>
      <c r="F657" s="99"/>
      <c r="G657" s="99"/>
      <c r="H657" s="99"/>
      <c r="I657" s="99"/>
      <c r="J657" s="99"/>
      <c r="K657" s="99"/>
      <c r="L657" s="99"/>
      <c r="M657" s="99"/>
      <c r="N657" s="99"/>
      <c r="O657" s="99"/>
      <c r="P657" s="99"/>
      <c r="Q657" s="99"/>
      <c r="R657" s="99"/>
      <c r="S657" s="99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</row>
    <row r="658" spans="2:33" ht="18.75" customHeight="1">
      <c r="B658" s="14"/>
      <c r="C658" s="98"/>
      <c r="D658" s="98"/>
      <c r="E658" s="14"/>
      <c r="F658" s="99"/>
      <c r="G658" s="99"/>
      <c r="H658" s="99"/>
      <c r="I658" s="99"/>
      <c r="J658" s="99"/>
      <c r="K658" s="99"/>
      <c r="L658" s="99"/>
      <c r="M658" s="99"/>
      <c r="N658" s="99"/>
      <c r="O658" s="99"/>
      <c r="P658" s="99"/>
      <c r="Q658" s="99"/>
      <c r="R658" s="99"/>
      <c r="S658" s="99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</row>
    <row r="659" spans="2:33" ht="18.75" customHeight="1">
      <c r="B659" s="14"/>
      <c r="C659" s="98"/>
      <c r="D659" s="98"/>
      <c r="E659" s="14"/>
      <c r="F659" s="99"/>
      <c r="G659" s="99"/>
      <c r="H659" s="99"/>
      <c r="I659" s="99"/>
      <c r="J659" s="99"/>
      <c r="K659" s="99"/>
      <c r="L659" s="99"/>
      <c r="M659" s="99"/>
      <c r="N659" s="99"/>
      <c r="O659" s="99"/>
      <c r="P659" s="99"/>
      <c r="Q659" s="99"/>
      <c r="R659" s="99"/>
      <c r="S659" s="99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</row>
    <row r="660" spans="2:33" ht="18.75" customHeight="1">
      <c r="B660" s="14"/>
      <c r="C660" s="98"/>
      <c r="D660" s="98"/>
      <c r="E660" s="14"/>
      <c r="F660" s="99"/>
      <c r="G660" s="99"/>
      <c r="H660" s="99"/>
      <c r="I660" s="99"/>
      <c r="J660" s="99"/>
      <c r="K660" s="99"/>
      <c r="L660" s="99"/>
      <c r="M660" s="99"/>
      <c r="N660" s="99"/>
      <c r="O660" s="99"/>
      <c r="P660" s="99"/>
      <c r="Q660" s="99"/>
      <c r="R660" s="99"/>
      <c r="S660" s="99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</row>
    <row r="661" spans="2:33" ht="18.75" customHeight="1">
      <c r="B661" s="14"/>
      <c r="C661" s="98"/>
      <c r="D661" s="98"/>
      <c r="E661" s="14"/>
      <c r="F661" s="99"/>
      <c r="G661" s="99"/>
      <c r="H661" s="99"/>
      <c r="I661" s="99"/>
      <c r="J661" s="99"/>
      <c r="K661" s="99"/>
      <c r="L661" s="99"/>
      <c r="M661" s="99"/>
      <c r="N661" s="99"/>
      <c r="O661" s="99"/>
      <c r="P661" s="99"/>
      <c r="Q661" s="99"/>
      <c r="R661" s="99"/>
      <c r="S661" s="99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</row>
    <row r="662" spans="2:33" ht="18.75" customHeight="1">
      <c r="B662" s="14"/>
      <c r="C662" s="98"/>
      <c r="D662" s="98"/>
      <c r="E662" s="14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99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</row>
    <row r="663" spans="2:33" ht="18.75" customHeight="1">
      <c r="B663" s="14"/>
      <c r="C663" s="98"/>
      <c r="D663" s="98"/>
      <c r="E663" s="14"/>
      <c r="F663" s="99"/>
      <c r="G663" s="99"/>
      <c r="H663" s="99"/>
      <c r="I663" s="99"/>
      <c r="J663" s="99"/>
      <c r="K663" s="99"/>
      <c r="L663" s="99"/>
      <c r="M663" s="99"/>
      <c r="N663" s="99"/>
      <c r="O663" s="99"/>
      <c r="P663" s="99"/>
      <c r="Q663" s="99"/>
      <c r="R663" s="99"/>
      <c r="S663" s="99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</row>
    <row r="664" spans="2:33" ht="18.75" customHeight="1">
      <c r="B664" s="14"/>
      <c r="C664" s="98"/>
      <c r="D664" s="98"/>
      <c r="E664" s="14"/>
      <c r="F664" s="99"/>
      <c r="G664" s="99"/>
      <c r="H664" s="99"/>
      <c r="I664" s="99"/>
      <c r="J664" s="99"/>
      <c r="K664" s="99"/>
      <c r="L664" s="99"/>
      <c r="M664" s="99"/>
      <c r="N664" s="99"/>
      <c r="O664" s="99"/>
      <c r="P664" s="99"/>
      <c r="Q664" s="99"/>
      <c r="R664" s="99"/>
      <c r="S664" s="99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</row>
    <row r="665" spans="2:33" ht="18.75" customHeight="1">
      <c r="B665" s="14"/>
      <c r="C665" s="98"/>
      <c r="D665" s="98"/>
      <c r="E665" s="14"/>
      <c r="F665" s="99"/>
      <c r="G665" s="99"/>
      <c r="H665" s="99"/>
      <c r="I665" s="99"/>
      <c r="J665" s="99"/>
      <c r="K665" s="99"/>
      <c r="L665" s="99"/>
      <c r="M665" s="99"/>
      <c r="N665" s="99"/>
      <c r="O665" s="99"/>
      <c r="P665" s="99"/>
      <c r="Q665" s="99"/>
      <c r="R665" s="99"/>
      <c r="S665" s="99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</row>
    <row r="666" spans="2:33" ht="18.75" customHeight="1">
      <c r="B666" s="14"/>
      <c r="C666" s="98"/>
      <c r="D666" s="98"/>
      <c r="E666" s="14"/>
      <c r="F666" s="99"/>
      <c r="G666" s="99"/>
      <c r="H666" s="99"/>
      <c r="I666" s="99"/>
      <c r="J666" s="99"/>
      <c r="K666" s="99"/>
      <c r="L666" s="99"/>
      <c r="M666" s="99"/>
      <c r="N666" s="99"/>
      <c r="O666" s="99"/>
      <c r="P666" s="99"/>
      <c r="Q666" s="99"/>
      <c r="R666" s="99"/>
      <c r="S666" s="99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</row>
    <row r="667" spans="2:33" ht="18.75" customHeight="1">
      <c r="B667" s="14"/>
      <c r="C667" s="98"/>
      <c r="D667" s="98"/>
      <c r="E667" s="14"/>
      <c r="F667" s="99"/>
      <c r="G667" s="99"/>
      <c r="H667" s="99"/>
      <c r="I667" s="99"/>
      <c r="J667" s="99"/>
      <c r="K667" s="99"/>
      <c r="L667" s="99"/>
      <c r="M667" s="99"/>
      <c r="N667" s="99"/>
      <c r="O667" s="99"/>
      <c r="P667" s="99"/>
      <c r="Q667" s="99"/>
      <c r="R667" s="99"/>
      <c r="S667" s="99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</row>
    <row r="668" spans="2:33" ht="18.75" customHeight="1">
      <c r="B668" s="14"/>
      <c r="C668" s="98"/>
      <c r="D668" s="98"/>
      <c r="E668" s="14"/>
      <c r="F668" s="99"/>
      <c r="G668" s="99"/>
      <c r="H668" s="99"/>
      <c r="I668" s="99"/>
      <c r="J668" s="99"/>
      <c r="K668" s="99"/>
      <c r="L668" s="99"/>
      <c r="M668" s="99"/>
      <c r="N668" s="99"/>
      <c r="O668" s="99"/>
      <c r="P668" s="99"/>
      <c r="Q668" s="99"/>
      <c r="R668" s="99"/>
      <c r="S668" s="99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</row>
    <row r="669" spans="2:33" ht="18.75" customHeight="1">
      <c r="B669" s="14"/>
      <c r="C669" s="98"/>
      <c r="D669" s="98"/>
      <c r="E669" s="14"/>
      <c r="F669" s="99"/>
      <c r="G669" s="99"/>
      <c r="H669" s="99"/>
      <c r="I669" s="99"/>
      <c r="J669" s="99"/>
      <c r="K669" s="99"/>
      <c r="L669" s="99"/>
      <c r="M669" s="99"/>
      <c r="N669" s="99"/>
      <c r="O669" s="99"/>
      <c r="P669" s="99"/>
      <c r="Q669" s="99"/>
      <c r="R669" s="99"/>
      <c r="S669" s="99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</row>
    <row r="670" spans="2:33" ht="18.75" customHeight="1">
      <c r="B670" s="14"/>
      <c r="C670" s="98"/>
      <c r="D670" s="98"/>
      <c r="E670" s="14"/>
      <c r="F670" s="99"/>
      <c r="G670" s="99"/>
      <c r="H670" s="99"/>
      <c r="I670" s="99"/>
      <c r="J670" s="99"/>
      <c r="K670" s="99"/>
      <c r="L670" s="99"/>
      <c r="M670" s="99"/>
      <c r="N670" s="99"/>
      <c r="O670" s="99"/>
      <c r="P670" s="99"/>
      <c r="Q670" s="99"/>
      <c r="R670" s="99"/>
      <c r="S670" s="99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</row>
    <row r="671" spans="2:33" ht="18.75" customHeight="1">
      <c r="B671" s="14"/>
      <c r="C671" s="98"/>
      <c r="D671" s="98"/>
      <c r="E671" s="14"/>
      <c r="F671" s="99"/>
      <c r="G671" s="99"/>
      <c r="H671" s="99"/>
      <c r="I671" s="99"/>
      <c r="J671" s="99"/>
      <c r="K671" s="99"/>
      <c r="L671" s="99"/>
      <c r="M671" s="99"/>
      <c r="N671" s="99"/>
      <c r="O671" s="99"/>
      <c r="P671" s="99"/>
      <c r="Q671" s="99"/>
      <c r="R671" s="99"/>
      <c r="S671" s="99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</row>
    <row r="672" spans="2:33" ht="18.75" customHeight="1">
      <c r="B672" s="14"/>
      <c r="C672" s="98"/>
      <c r="D672" s="98"/>
      <c r="E672" s="14"/>
      <c r="F672" s="99"/>
      <c r="G672" s="99"/>
      <c r="H672" s="99"/>
      <c r="I672" s="99"/>
      <c r="J672" s="99"/>
      <c r="K672" s="99"/>
      <c r="L672" s="99"/>
      <c r="M672" s="99"/>
      <c r="N672" s="99"/>
      <c r="O672" s="99"/>
      <c r="P672" s="99"/>
      <c r="Q672" s="99"/>
      <c r="R672" s="99"/>
      <c r="S672" s="99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</row>
    <row r="673" spans="2:33" ht="18.75" customHeight="1">
      <c r="B673" s="14"/>
      <c r="C673" s="98"/>
      <c r="D673" s="98"/>
      <c r="E673" s="14"/>
      <c r="F673" s="99"/>
      <c r="G673" s="99"/>
      <c r="H673" s="99"/>
      <c r="I673" s="99"/>
      <c r="J673" s="99"/>
      <c r="K673" s="99"/>
      <c r="L673" s="99"/>
      <c r="M673" s="99"/>
      <c r="N673" s="99"/>
      <c r="O673" s="99"/>
      <c r="P673" s="99"/>
      <c r="Q673" s="99"/>
      <c r="R673" s="99"/>
      <c r="S673" s="99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</row>
    <row r="674" spans="2:33" ht="18.75" customHeight="1">
      <c r="B674" s="14"/>
      <c r="C674" s="98"/>
      <c r="D674" s="98"/>
      <c r="E674" s="14"/>
      <c r="F674" s="99"/>
      <c r="G674" s="99"/>
      <c r="H674" s="99"/>
      <c r="I674" s="99"/>
      <c r="J674" s="99"/>
      <c r="K674" s="99"/>
      <c r="L674" s="99"/>
      <c r="M674" s="99"/>
      <c r="N674" s="99"/>
      <c r="O674" s="99"/>
      <c r="P674" s="99"/>
      <c r="Q674" s="99"/>
      <c r="R674" s="99"/>
      <c r="S674" s="99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</row>
    <row r="675" spans="2:33" ht="18.75" customHeight="1">
      <c r="B675" s="14"/>
      <c r="C675" s="98"/>
      <c r="D675" s="98"/>
      <c r="E675" s="14"/>
      <c r="F675" s="99"/>
      <c r="G675" s="99"/>
      <c r="H675" s="99"/>
      <c r="I675" s="99"/>
      <c r="J675" s="99"/>
      <c r="K675" s="99"/>
      <c r="L675" s="99"/>
      <c r="M675" s="99"/>
      <c r="N675" s="99"/>
      <c r="O675" s="99"/>
      <c r="P675" s="99"/>
      <c r="Q675" s="99"/>
      <c r="R675" s="99"/>
      <c r="S675" s="99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</row>
    <row r="676" spans="2:33" ht="18.75" customHeight="1">
      <c r="B676" s="14"/>
      <c r="C676" s="98"/>
      <c r="D676" s="98"/>
      <c r="E676" s="14"/>
      <c r="F676" s="99"/>
      <c r="G676" s="99"/>
      <c r="H676" s="99"/>
      <c r="I676" s="99"/>
      <c r="J676" s="99"/>
      <c r="K676" s="99"/>
      <c r="L676" s="99"/>
      <c r="M676" s="99"/>
      <c r="N676" s="99"/>
      <c r="O676" s="99"/>
      <c r="P676" s="99"/>
      <c r="Q676" s="99"/>
      <c r="R676" s="99"/>
      <c r="S676" s="99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</row>
    <row r="677" spans="2:33" ht="18.75" customHeight="1">
      <c r="B677" s="14"/>
      <c r="C677" s="98"/>
      <c r="D677" s="98"/>
      <c r="E677" s="14"/>
      <c r="F677" s="99"/>
      <c r="G677" s="99"/>
      <c r="H677" s="99"/>
      <c r="I677" s="99"/>
      <c r="J677" s="99"/>
      <c r="K677" s="99"/>
      <c r="L677" s="99"/>
      <c r="M677" s="99"/>
      <c r="N677" s="99"/>
      <c r="O677" s="99"/>
      <c r="P677" s="99"/>
      <c r="Q677" s="99"/>
      <c r="R677" s="99"/>
      <c r="S677" s="99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</row>
    <row r="678" spans="2:33" ht="18.75" customHeight="1">
      <c r="B678" s="14"/>
      <c r="C678" s="98"/>
      <c r="D678" s="98"/>
      <c r="E678" s="14"/>
      <c r="F678" s="99"/>
      <c r="G678" s="99"/>
      <c r="H678" s="99"/>
      <c r="I678" s="99"/>
      <c r="J678" s="99"/>
      <c r="K678" s="99"/>
      <c r="L678" s="99"/>
      <c r="M678" s="99"/>
      <c r="N678" s="99"/>
      <c r="O678" s="99"/>
      <c r="P678" s="99"/>
      <c r="Q678" s="99"/>
      <c r="R678" s="99"/>
      <c r="S678" s="99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</row>
    <row r="679" spans="2:33" ht="18.75" customHeight="1">
      <c r="B679" s="14"/>
      <c r="C679" s="98"/>
      <c r="D679" s="98"/>
      <c r="E679" s="14"/>
      <c r="F679" s="99"/>
      <c r="G679" s="99"/>
      <c r="H679" s="99"/>
      <c r="I679" s="99"/>
      <c r="J679" s="99"/>
      <c r="K679" s="99"/>
      <c r="L679" s="99"/>
      <c r="M679" s="99"/>
      <c r="N679" s="99"/>
      <c r="O679" s="99"/>
      <c r="P679" s="99"/>
      <c r="Q679" s="99"/>
      <c r="R679" s="99"/>
      <c r="S679" s="99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</row>
    <row r="680" spans="2:33" ht="18.75" customHeight="1">
      <c r="B680" s="14"/>
      <c r="C680" s="98"/>
      <c r="D680" s="98"/>
      <c r="E680" s="14"/>
      <c r="F680" s="99"/>
      <c r="G680" s="99"/>
      <c r="H680" s="99"/>
      <c r="I680" s="99"/>
      <c r="J680" s="99"/>
      <c r="K680" s="99"/>
      <c r="L680" s="99"/>
      <c r="M680" s="99"/>
      <c r="N680" s="99"/>
      <c r="O680" s="99"/>
      <c r="P680" s="99"/>
      <c r="Q680" s="99"/>
      <c r="R680" s="99"/>
      <c r="S680" s="99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</row>
    <row r="681" spans="2:33" ht="18.75" customHeight="1">
      <c r="B681" s="14"/>
      <c r="C681" s="98"/>
      <c r="D681" s="98"/>
      <c r="E681" s="14"/>
      <c r="F681" s="99"/>
      <c r="G681" s="99"/>
      <c r="H681" s="99"/>
      <c r="I681" s="99"/>
      <c r="J681" s="99"/>
      <c r="K681" s="99"/>
      <c r="L681" s="99"/>
      <c r="M681" s="99"/>
      <c r="N681" s="99"/>
      <c r="O681" s="99"/>
      <c r="P681" s="99"/>
      <c r="Q681" s="99"/>
      <c r="R681" s="99"/>
      <c r="S681" s="99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</row>
    <row r="682" spans="2:33" ht="18.75" customHeight="1">
      <c r="B682" s="14"/>
      <c r="C682" s="98"/>
      <c r="D682" s="98"/>
      <c r="E682" s="14"/>
      <c r="F682" s="99"/>
      <c r="G682" s="99"/>
      <c r="H682" s="99"/>
      <c r="I682" s="99"/>
      <c r="J682" s="99"/>
      <c r="K682" s="99"/>
      <c r="L682" s="99"/>
      <c r="M682" s="99"/>
      <c r="N682" s="99"/>
      <c r="O682" s="99"/>
      <c r="P682" s="99"/>
      <c r="Q682" s="99"/>
      <c r="R682" s="99"/>
      <c r="S682" s="99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</row>
    <row r="683" spans="2:33" ht="18.75" customHeight="1">
      <c r="B683" s="14"/>
      <c r="C683" s="98"/>
      <c r="D683" s="98"/>
      <c r="E683" s="14"/>
      <c r="F683" s="99"/>
      <c r="G683" s="99"/>
      <c r="H683" s="99"/>
      <c r="I683" s="99"/>
      <c r="J683" s="99"/>
      <c r="K683" s="99"/>
      <c r="L683" s="99"/>
      <c r="M683" s="99"/>
      <c r="N683" s="99"/>
      <c r="O683" s="99"/>
      <c r="P683" s="99"/>
      <c r="Q683" s="99"/>
      <c r="R683" s="99"/>
      <c r="S683" s="99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</row>
    <row r="684" spans="2:33" ht="18.75" customHeight="1">
      <c r="B684" s="14"/>
      <c r="C684" s="98"/>
      <c r="D684" s="98"/>
      <c r="E684" s="14"/>
      <c r="F684" s="99"/>
      <c r="G684" s="99"/>
      <c r="H684" s="99"/>
      <c r="I684" s="99"/>
      <c r="J684" s="99"/>
      <c r="K684" s="99"/>
      <c r="L684" s="99"/>
      <c r="M684" s="99"/>
      <c r="N684" s="99"/>
      <c r="O684" s="99"/>
      <c r="P684" s="99"/>
      <c r="Q684" s="99"/>
      <c r="R684" s="99"/>
      <c r="S684" s="99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</row>
    <row r="685" spans="2:33" ht="18.75" customHeight="1">
      <c r="B685" s="14"/>
      <c r="C685" s="98"/>
      <c r="D685" s="98"/>
      <c r="E685" s="14"/>
      <c r="F685" s="99"/>
      <c r="G685" s="99"/>
      <c r="H685" s="99"/>
      <c r="I685" s="99"/>
      <c r="J685" s="99"/>
      <c r="K685" s="99"/>
      <c r="L685" s="99"/>
      <c r="M685" s="99"/>
      <c r="N685" s="99"/>
      <c r="O685" s="99"/>
      <c r="P685" s="99"/>
      <c r="Q685" s="99"/>
      <c r="R685" s="99"/>
      <c r="S685" s="99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</row>
    <row r="686" spans="2:33" ht="18.75" customHeight="1">
      <c r="B686" s="14"/>
      <c r="C686" s="98"/>
      <c r="D686" s="98"/>
      <c r="E686" s="14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99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</row>
    <row r="687" spans="2:33" ht="18.75" customHeight="1">
      <c r="B687" s="14"/>
      <c r="C687" s="98"/>
      <c r="D687" s="98"/>
      <c r="E687" s="14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99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</row>
    <row r="688" spans="2:33" ht="18.75" customHeight="1">
      <c r="B688" s="14"/>
      <c r="C688" s="98"/>
      <c r="D688" s="98"/>
      <c r="E688" s="14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99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</row>
    <row r="689" spans="2:33" ht="18.75" customHeight="1">
      <c r="B689" s="14"/>
      <c r="C689" s="98"/>
      <c r="D689" s="98"/>
      <c r="E689" s="14"/>
      <c r="F689" s="99"/>
      <c r="G689" s="99"/>
      <c r="H689" s="99"/>
      <c r="I689" s="99"/>
      <c r="J689" s="99"/>
      <c r="K689" s="99"/>
      <c r="L689" s="99"/>
      <c r="M689" s="99"/>
      <c r="N689" s="99"/>
      <c r="O689" s="99"/>
      <c r="P689" s="99"/>
      <c r="Q689" s="99"/>
      <c r="R689" s="99"/>
      <c r="S689" s="99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</row>
    <row r="690" spans="2:33" ht="18.75" customHeight="1">
      <c r="B690" s="14"/>
      <c r="C690" s="98"/>
      <c r="D690" s="98"/>
      <c r="E690" s="14"/>
      <c r="F690" s="99"/>
      <c r="G690" s="99"/>
      <c r="H690" s="99"/>
      <c r="I690" s="99"/>
      <c r="J690" s="99"/>
      <c r="K690" s="99"/>
      <c r="L690" s="99"/>
      <c r="M690" s="99"/>
      <c r="N690" s="99"/>
      <c r="O690" s="99"/>
      <c r="P690" s="99"/>
      <c r="Q690" s="99"/>
      <c r="R690" s="99"/>
      <c r="S690" s="99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</row>
    <row r="691" spans="2:33" ht="18.75" customHeight="1">
      <c r="B691" s="14"/>
      <c r="C691" s="98"/>
      <c r="D691" s="98"/>
      <c r="E691" s="14"/>
      <c r="F691" s="99"/>
      <c r="G691" s="99"/>
      <c r="H691" s="99"/>
      <c r="I691" s="99"/>
      <c r="J691" s="99"/>
      <c r="K691" s="99"/>
      <c r="L691" s="99"/>
      <c r="M691" s="99"/>
      <c r="N691" s="99"/>
      <c r="O691" s="99"/>
      <c r="P691" s="99"/>
      <c r="Q691" s="99"/>
      <c r="R691" s="99"/>
      <c r="S691" s="99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</row>
    <row r="692" spans="2:33" ht="18.75" customHeight="1">
      <c r="B692" s="14"/>
      <c r="C692" s="98"/>
      <c r="D692" s="98"/>
      <c r="E692" s="14"/>
      <c r="F692" s="99"/>
      <c r="G692" s="99"/>
      <c r="H692" s="99"/>
      <c r="I692" s="99"/>
      <c r="J692" s="99"/>
      <c r="K692" s="99"/>
      <c r="L692" s="99"/>
      <c r="M692" s="99"/>
      <c r="N692" s="99"/>
      <c r="O692" s="99"/>
      <c r="P692" s="99"/>
      <c r="Q692" s="99"/>
      <c r="R692" s="99"/>
      <c r="S692" s="99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</row>
    <row r="693" spans="2:33" ht="18.75" customHeight="1">
      <c r="B693" s="14"/>
      <c r="C693" s="98"/>
      <c r="D693" s="98"/>
      <c r="E693" s="14"/>
      <c r="F693" s="99"/>
      <c r="G693" s="99"/>
      <c r="H693" s="99"/>
      <c r="I693" s="99"/>
      <c r="J693" s="99"/>
      <c r="K693" s="99"/>
      <c r="L693" s="99"/>
      <c r="M693" s="99"/>
      <c r="N693" s="99"/>
      <c r="O693" s="99"/>
      <c r="P693" s="99"/>
      <c r="Q693" s="99"/>
      <c r="R693" s="99"/>
      <c r="S693" s="99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</row>
    <row r="694" spans="2:33" ht="18.75" customHeight="1">
      <c r="B694" s="14"/>
      <c r="C694" s="98"/>
      <c r="D694" s="98"/>
      <c r="E694" s="14"/>
      <c r="F694" s="99"/>
      <c r="G694" s="99"/>
      <c r="H694" s="99"/>
      <c r="I694" s="99"/>
      <c r="J694" s="99"/>
      <c r="K694" s="99"/>
      <c r="L694" s="99"/>
      <c r="M694" s="99"/>
      <c r="N694" s="99"/>
      <c r="O694" s="99"/>
      <c r="P694" s="99"/>
      <c r="Q694" s="99"/>
      <c r="R694" s="99"/>
      <c r="S694" s="99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</row>
    <row r="695" spans="2:33" ht="18.75" customHeight="1">
      <c r="B695" s="14"/>
      <c r="C695" s="98"/>
      <c r="D695" s="98"/>
      <c r="E695" s="14"/>
      <c r="F695" s="99"/>
      <c r="G695" s="99"/>
      <c r="H695" s="99"/>
      <c r="I695" s="99"/>
      <c r="J695" s="99"/>
      <c r="K695" s="99"/>
      <c r="L695" s="99"/>
      <c r="M695" s="99"/>
      <c r="N695" s="99"/>
      <c r="O695" s="99"/>
      <c r="P695" s="99"/>
      <c r="Q695" s="99"/>
      <c r="R695" s="99"/>
      <c r="S695" s="99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</row>
    <row r="696" spans="2:33" ht="18.75" customHeight="1">
      <c r="B696" s="14"/>
      <c r="C696" s="98"/>
      <c r="D696" s="98"/>
      <c r="E696" s="14"/>
      <c r="F696" s="99"/>
      <c r="G696" s="99"/>
      <c r="H696" s="99"/>
      <c r="I696" s="99"/>
      <c r="J696" s="99"/>
      <c r="K696" s="99"/>
      <c r="L696" s="99"/>
      <c r="M696" s="99"/>
      <c r="N696" s="99"/>
      <c r="O696" s="99"/>
      <c r="P696" s="99"/>
      <c r="Q696" s="99"/>
      <c r="R696" s="99"/>
      <c r="S696" s="99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</row>
    <row r="697" spans="2:33" ht="18.75" customHeight="1">
      <c r="B697" s="14"/>
      <c r="C697" s="98"/>
      <c r="D697" s="98"/>
      <c r="E697" s="14"/>
      <c r="F697" s="99"/>
      <c r="G697" s="99"/>
      <c r="H697" s="99"/>
      <c r="I697" s="99"/>
      <c r="J697" s="99"/>
      <c r="K697" s="99"/>
      <c r="L697" s="99"/>
      <c r="M697" s="99"/>
      <c r="N697" s="99"/>
      <c r="O697" s="99"/>
      <c r="P697" s="99"/>
      <c r="Q697" s="99"/>
      <c r="R697" s="99"/>
      <c r="S697" s="99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</row>
    <row r="698" spans="2:33" ht="18.75" customHeight="1">
      <c r="B698" s="14"/>
      <c r="C698" s="98"/>
      <c r="D698" s="98"/>
      <c r="E698" s="14"/>
      <c r="F698" s="99"/>
      <c r="G698" s="99"/>
      <c r="H698" s="99"/>
      <c r="I698" s="99"/>
      <c r="J698" s="99"/>
      <c r="K698" s="99"/>
      <c r="L698" s="99"/>
      <c r="M698" s="99"/>
      <c r="N698" s="99"/>
      <c r="O698" s="99"/>
      <c r="P698" s="99"/>
      <c r="Q698" s="99"/>
      <c r="R698" s="99"/>
      <c r="S698" s="99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</row>
    <row r="699" spans="2:33" ht="18.75" customHeight="1">
      <c r="B699" s="14"/>
      <c r="C699" s="98"/>
      <c r="D699" s="98"/>
      <c r="E699" s="14"/>
      <c r="F699" s="99"/>
      <c r="G699" s="99"/>
      <c r="H699" s="99"/>
      <c r="I699" s="99"/>
      <c r="J699" s="99"/>
      <c r="K699" s="99"/>
      <c r="L699" s="99"/>
      <c r="M699" s="99"/>
      <c r="N699" s="99"/>
      <c r="O699" s="99"/>
      <c r="P699" s="99"/>
      <c r="Q699" s="99"/>
      <c r="R699" s="99"/>
      <c r="S699" s="99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</row>
    <row r="700" spans="2:33" ht="18.75" customHeight="1">
      <c r="B700" s="14"/>
      <c r="C700" s="98"/>
      <c r="D700" s="98"/>
      <c r="E700" s="14"/>
      <c r="F700" s="99"/>
      <c r="G700" s="99"/>
      <c r="H700" s="99"/>
      <c r="I700" s="99"/>
      <c r="J700" s="99"/>
      <c r="K700" s="99"/>
      <c r="L700" s="99"/>
      <c r="M700" s="99"/>
      <c r="N700" s="99"/>
      <c r="O700" s="99"/>
      <c r="P700" s="99"/>
      <c r="Q700" s="99"/>
      <c r="R700" s="99"/>
      <c r="S700" s="99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</row>
    <row r="701" spans="2:33" ht="18.75" customHeight="1">
      <c r="B701" s="14"/>
      <c r="C701" s="98"/>
      <c r="D701" s="98"/>
      <c r="E701" s="14"/>
      <c r="F701" s="99"/>
      <c r="G701" s="99"/>
      <c r="H701" s="99"/>
      <c r="I701" s="99"/>
      <c r="J701" s="99"/>
      <c r="K701" s="99"/>
      <c r="L701" s="99"/>
      <c r="M701" s="99"/>
      <c r="N701" s="99"/>
      <c r="O701" s="99"/>
      <c r="P701" s="99"/>
      <c r="Q701" s="99"/>
      <c r="R701" s="99"/>
      <c r="S701" s="99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</row>
    <row r="702" spans="2:33" ht="18.75" customHeight="1">
      <c r="B702" s="14"/>
      <c r="C702" s="98"/>
      <c r="D702" s="98"/>
      <c r="E702" s="14"/>
      <c r="F702" s="99"/>
      <c r="G702" s="99"/>
      <c r="H702" s="99"/>
      <c r="I702" s="99"/>
      <c r="J702" s="99"/>
      <c r="K702" s="99"/>
      <c r="L702" s="99"/>
      <c r="M702" s="99"/>
      <c r="N702" s="99"/>
      <c r="O702" s="99"/>
      <c r="P702" s="99"/>
      <c r="Q702" s="99"/>
      <c r="R702" s="99"/>
      <c r="S702" s="99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</row>
    <row r="703" spans="2:33" ht="18.75" customHeight="1">
      <c r="B703" s="14"/>
      <c r="C703" s="98"/>
      <c r="D703" s="98"/>
      <c r="E703" s="14"/>
      <c r="F703" s="99"/>
      <c r="G703" s="99"/>
      <c r="H703" s="99"/>
      <c r="I703" s="99"/>
      <c r="J703" s="99"/>
      <c r="K703" s="99"/>
      <c r="L703" s="99"/>
      <c r="M703" s="99"/>
      <c r="N703" s="99"/>
      <c r="O703" s="99"/>
      <c r="P703" s="99"/>
      <c r="Q703" s="99"/>
      <c r="R703" s="99"/>
      <c r="S703" s="99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</row>
    <row r="704" spans="2:33" ht="18.75" customHeight="1">
      <c r="B704" s="14"/>
      <c r="C704" s="98"/>
      <c r="D704" s="98"/>
      <c r="E704" s="14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99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</row>
    <row r="705" spans="2:33" ht="18.75" customHeight="1">
      <c r="B705" s="14"/>
      <c r="C705" s="98"/>
      <c r="D705" s="98"/>
      <c r="E705" s="14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99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</row>
    <row r="706" spans="2:33" ht="18.75" customHeight="1">
      <c r="B706" s="14"/>
      <c r="C706" s="98"/>
      <c r="D706" s="98"/>
      <c r="E706" s="14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99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</row>
    <row r="707" spans="2:33" ht="18.75" customHeight="1">
      <c r="B707" s="14"/>
      <c r="C707" s="98"/>
      <c r="D707" s="98"/>
      <c r="E707" s="14"/>
      <c r="F707" s="99"/>
      <c r="G707" s="99"/>
      <c r="H707" s="99"/>
      <c r="I707" s="99"/>
      <c r="J707" s="99"/>
      <c r="K707" s="99"/>
      <c r="L707" s="99"/>
      <c r="M707" s="99"/>
      <c r="N707" s="99"/>
      <c r="O707" s="99"/>
      <c r="P707" s="99"/>
      <c r="Q707" s="99"/>
      <c r="R707" s="99"/>
      <c r="S707" s="99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</row>
    <row r="708" spans="2:33" ht="18.75" customHeight="1">
      <c r="B708" s="14"/>
      <c r="C708" s="98"/>
      <c r="D708" s="98"/>
      <c r="E708" s="14"/>
      <c r="F708" s="99"/>
      <c r="G708" s="99"/>
      <c r="H708" s="99"/>
      <c r="I708" s="99"/>
      <c r="J708" s="99"/>
      <c r="K708" s="99"/>
      <c r="L708" s="99"/>
      <c r="M708" s="99"/>
      <c r="N708" s="99"/>
      <c r="O708" s="99"/>
      <c r="P708" s="99"/>
      <c r="Q708" s="99"/>
      <c r="R708" s="99"/>
      <c r="S708" s="99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</row>
    <row r="709" spans="2:33" ht="18.75" customHeight="1">
      <c r="B709" s="14"/>
      <c r="C709" s="98"/>
      <c r="D709" s="98"/>
      <c r="E709" s="14"/>
      <c r="F709" s="99"/>
      <c r="G709" s="99"/>
      <c r="H709" s="99"/>
      <c r="I709" s="99"/>
      <c r="J709" s="99"/>
      <c r="K709" s="99"/>
      <c r="L709" s="99"/>
      <c r="M709" s="99"/>
      <c r="N709" s="99"/>
      <c r="O709" s="99"/>
      <c r="P709" s="99"/>
      <c r="Q709" s="99"/>
      <c r="R709" s="99"/>
      <c r="S709" s="99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</row>
    <row r="710" spans="2:33" ht="18.75" customHeight="1">
      <c r="B710" s="14"/>
      <c r="C710" s="98"/>
      <c r="D710" s="98"/>
      <c r="E710" s="14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99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</row>
    <row r="711" spans="2:33" ht="18.75" customHeight="1">
      <c r="B711" s="14"/>
      <c r="C711" s="98"/>
      <c r="D711" s="98"/>
      <c r="E711" s="14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99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</row>
    <row r="712" spans="2:33" ht="18.75" customHeight="1">
      <c r="B712" s="14"/>
      <c r="C712" s="98"/>
      <c r="D712" s="98"/>
      <c r="E712" s="14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99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</row>
    <row r="713" spans="2:33" ht="18.75" customHeight="1">
      <c r="B713" s="14"/>
      <c r="C713" s="98"/>
      <c r="D713" s="98"/>
      <c r="E713" s="14"/>
      <c r="F713" s="99"/>
      <c r="G713" s="99"/>
      <c r="H713" s="99"/>
      <c r="I713" s="99"/>
      <c r="J713" s="99"/>
      <c r="K713" s="99"/>
      <c r="L713" s="99"/>
      <c r="M713" s="99"/>
      <c r="N713" s="99"/>
      <c r="O713" s="99"/>
      <c r="P713" s="99"/>
      <c r="Q713" s="99"/>
      <c r="R713" s="99"/>
      <c r="S713" s="99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</row>
    <row r="714" spans="2:33" ht="18.75" customHeight="1">
      <c r="B714" s="14"/>
      <c r="C714" s="98"/>
      <c r="D714" s="98"/>
      <c r="E714" s="14"/>
      <c r="F714" s="99"/>
      <c r="G714" s="99"/>
      <c r="H714" s="99"/>
      <c r="I714" s="99"/>
      <c r="J714" s="99"/>
      <c r="K714" s="99"/>
      <c r="L714" s="99"/>
      <c r="M714" s="99"/>
      <c r="N714" s="99"/>
      <c r="O714" s="99"/>
      <c r="P714" s="99"/>
      <c r="Q714" s="99"/>
      <c r="R714" s="99"/>
      <c r="S714" s="99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</row>
    <row r="715" spans="2:33" ht="18.75" customHeight="1">
      <c r="B715" s="14"/>
      <c r="C715" s="98"/>
      <c r="D715" s="98"/>
      <c r="E715" s="14"/>
      <c r="F715" s="99"/>
      <c r="G715" s="99"/>
      <c r="H715" s="99"/>
      <c r="I715" s="99"/>
      <c r="J715" s="99"/>
      <c r="K715" s="99"/>
      <c r="L715" s="99"/>
      <c r="M715" s="99"/>
      <c r="N715" s="99"/>
      <c r="O715" s="99"/>
      <c r="P715" s="99"/>
      <c r="Q715" s="99"/>
      <c r="R715" s="99"/>
      <c r="S715" s="99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</row>
    <row r="716" spans="2:33" ht="18.75" customHeight="1">
      <c r="B716" s="14"/>
      <c r="C716" s="98"/>
      <c r="D716" s="98"/>
      <c r="E716" s="14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99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</row>
    <row r="717" spans="2:33" ht="18.75" customHeight="1">
      <c r="B717" s="14"/>
      <c r="C717" s="98"/>
      <c r="D717" s="98"/>
      <c r="E717" s="14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99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</row>
    <row r="718" spans="2:33" ht="18.75" customHeight="1">
      <c r="B718" s="14"/>
      <c r="C718" s="98"/>
      <c r="D718" s="98"/>
      <c r="E718" s="14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99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</row>
    <row r="719" spans="2:33" ht="18.75" customHeight="1">
      <c r="B719" s="14"/>
      <c r="C719" s="98"/>
      <c r="D719" s="98"/>
      <c r="E719" s="14"/>
      <c r="F719" s="99"/>
      <c r="G719" s="99"/>
      <c r="H719" s="99"/>
      <c r="I719" s="99"/>
      <c r="J719" s="99"/>
      <c r="K719" s="99"/>
      <c r="L719" s="99"/>
      <c r="M719" s="99"/>
      <c r="N719" s="99"/>
      <c r="O719" s="99"/>
      <c r="P719" s="99"/>
      <c r="Q719" s="99"/>
      <c r="R719" s="99"/>
      <c r="S719" s="99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</row>
    <row r="720" spans="2:33" ht="18.75" customHeight="1">
      <c r="B720" s="14"/>
      <c r="C720" s="98"/>
      <c r="D720" s="98"/>
      <c r="E720" s="14"/>
      <c r="F720" s="99"/>
      <c r="G720" s="99"/>
      <c r="H720" s="99"/>
      <c r="I720" s="99"/>
      <c r="J720" s="99"/>
      <c r="K720" s="99"/>
      <c r="L720" s="99"/>
      <c r="M720" s="99"/>
      <c r="N720" s="99"/>
      <c r="O720" s="99"/>
      <c r="P720" s="99"/>
      <c r="Q720" s="99"/>
      <c r="R720" s="99"/>
      <c r="S720" s="99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</row>
    <row r="721" spans="2:33" ht="18.75" customHeight="1">
      <c r="B721" s="14"/>
      <c r="C721" s="98"/>
      <c r="D721" s="98"/>
      <c r="E721" s="14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99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</row>
    <row r="722" spans="2:33" ht="18.75" customHeight="1">
      <c r="B722" s="14"/>
      <c r="C722" s="98"/>
      <c r="D722" s="98"/>
      <c r="E722" s="14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99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</row>
    <row r="723" spans="2:33" ht="18.75" customHeight="1">
      <c r="B723" s="14"/>
      <c r="C723" s="98"/>
      <c r="D723" s="98"/>
      <c r="E723" s="14"/>
      <c r="F723" s="99"/>
      <c r="G723" s="99"/>
      <c r="H723" s="99"/>
      <c r="I723" s="99"/>
      <c r="J723" s="99"/>
      <c r="K723" s="99"/>
      <c r="L723" s="99"/>
      <c r="M723" s="99"/>
      <c r="N723" s="99"/>
      <c r="O723" s="99"/>
      <c r="P723" s="99"/>
      <c r="Q723" s="99"/>
      <c r="R723" s="99"/>
      <c r="S723" s="99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</row>
    <row r="724" spans="2:33" ht="18.75" customHeight="1">
      <c r="B724" s="14"/>
      <c r="C724" s="98"/>
      <c r="D724" s="98"/>
      <c r="E724" s="14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99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</row>
    <row r="725" spans="2:33" ht="18.75" customHeight="1">
      <c r="B725" s="14"/>
      <c r="C725" s="98"/>
      <c r="D725" s="98"/>
      <c r="E725" s="14"/>
      <c r="F725" s="99"/>
      <c r="G725" s="99"/>
      <c r="H725" s="99"/>
      <c r="I725" s="99"/>
      <c r="J725" s="99"/>
      <c r="K725" s="99"/>
      <c r="L725" s="99"/>
      <c r="M725" s="99"/>
      <c r="N725" s="99"/>
      <c r="O725" s="99"/>
      <c r="P725" s="99"/>
      <c r="Q725" s="99"/>
      <c r="R725" s="99"/>
      <c r="S725" s="99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</row>
    <row r="726" spans="2:33" ht="18.75" customHeight="1">
      <c r="B726" s="14"/>
      <c r="C726" s="98"/>
      <c r="D726" s="98"/>
      <c r="E726" s="14"/>
      <c r="F726" s="99"/>
      <c r="G726" s="99"/>
      <c r="H726" s="99"/>
      <c r="I726" s="99"/>
      <c r="J726" s="99"/>
      <c r="K726" s="99"/>
      <c r="L726" s="99"/>
      <c r="M726" s="99"/>
      <c r="N726" s="99"/>
      <c r="O726" s="99"/>
      <c r="P726" s="99"/>
      <c r="Q726" s="99"/>
      <c r="R726" s="99"/>
      <c r="S726" s="99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</row>
    <row r="727" spans="2:33" ht="18.75" customHeight="1">
      <c r="B727" s="14"/>
      <c r="C727" s="98"/>
      <c r="D727" s="98"/>
      <c r="E727" s="14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99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</row>
    <row r="728" spans="2:33" ht="18.75" customHeight="1">
      <c r="B728" s="14"/>
      <c r="C728" s="98"/>
      <c r="D728" s="98"/>
      <c r="E728" s="14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99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</row>
    <row r="729" spans="2:33" ht="18.75" customHeight="1">
      <c r="B729" s="14"/>
      <c r="C729" s="98"/>
      <c r="D729" s="98"/>
      <c r="E729" s="14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99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</row>
    <row r="730" spans="2:33" ht="18.75" customHeight="1">
      <c r="B730" s="14"/>
      <c r="C730" s="98"/>
      <c r="D730" s="98"/>
      <c r="E730" s="14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99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</row>
    <row r="731" spans="2:33" ht="18.75" customHeight="1">
      <c r="B731" s="14"/>
      <c r="C731" s="98"/>
      <c r="D731" s="98"/>
      <c r="E731" s="14"/>
      <c r="F731" s="99"/>
      <c r="G731" s="99"/>
      <c r="H731" s="99"/>
      <c r="I731" s="99"/>
      <c r="J731" s="99"/>
      <c r="K731" s="99"/>
      <c r="L731" s="99"/>
      <c r="M731" s="99"/>
      <c r="N731" s="99"/>
      <c r="O731" s="99"/>
      <c r="P731" s="99"/>
      <c r="Q731" s="99"/>
      <c r="R731" s="99"/>
      <c r="S731" s="99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</row>
    <row r="732" spans="2:33" ht="18.75" customHeight="1">
      <c r="B732" s="14"/>
      <c r="C732" s="98"/>
      <c r="D732" s="98"/>
      <c r="E732" s="14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99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</row>
    <row r="733" spans="2:33" ht="18.75" customHeight="1">
      <c r="B733" s="14"/>
      <c r="C733" s="98"/>
      <c r="D733" s="98"/>
      <c r="E733" s="14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99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</row>
    <row r="734" spans="2:33" ht="18.75" customHeight="1">
      <c r="B734" s="14"/>
      <c r="C734" s="98"/>
      <c r="D734" s="98"/>
      <c r="E734" s="14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99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</row>
    <row r="735" spans="2:33" ht="18.75" customHeight="1">
      <c r="B735" s="14"/>
      <c r="C735" s="98"/>
      <c r="D735" s="98"/>
      <c r="E735" s="14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99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</row>
    <row r="736" spans="2:33" ht="18.75" customHeight="1">
      <c r="B736" s="14"/>
      <c r="C736" s="98"/>
      <c r="D736" s="98"/>
      <c r="E736" s="14"/>
      <c r="F736" s="99"/>
      <c r="G736" s="99"/>
      <c r="H736" s="99"/>
      <c r="I736" s="99"/>
      <c r="J736" s="99"/>
      <c r="K736" s="99"/>
      <c r="L736" s="99"/>
      <c r="M736" s="99"/>
      <c r="N736" s="99"/>
      <c r="O736" s="99"/>
      <c r="P736" s="99"/>
      <c r="Q736" s="99"/>
      <c r="R736" s="99"/>
      <c r="S736" s="99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</row>
    <row r="737" spans="2:33" ht="18.75" customHeight="1">
      <c r="B737" s="14"/>
      <c r="C737" s="98"/>
      <c r="D737" s="98"/>
      <c r="E737" s="14"/>
      <c r="F737" s="99"/>
      <c r="G737" s="99"/>
      <c r="H737" s="99"/>
      <c r="I737" s="99"/>
      <c r="J737" s="99"/>
      <c r="K737" s="99"/>
      <c r="L737" s="99"/>
      <c r="M737" s="99"/>
      <c r="N737" s="99"/>
      <c r="O737" s="99"/>
      <c r="P737" s="99"/>
      <c r="Q737" s="99"/>
      <c r="R737" s="99"/>
      <c r="S737" s="99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</row>
    <row r="738" spans="2:33" ht="18.75" customHeight="1">
      <c r="B738" s="14"/>
      <c r="C738" s="98"/>
      <c r="D738" s="98"/>
      <c r="E738" s="14"/>
      <c r="F738" s="99"/>
      <c r="G738" s="99"/>
      <c r="H738" s="99"/>
      <c r="I738" s="99"/>
      <c r="J738" s="99"/>
      <c r="K738" s="99"/>
      <c r="L738" s="99"/>
      <c r="M738" s="99"/>
      <c r="N738" s="99"/>
      <c r="O738" s="99"/>
      <c r="P738" s="99"/>
      <c r="Q738" s="99"/>
      <c r="R738" s="99"/>
      <c r="S738" s="99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</row>
    <row r="739" spans="2:33" ht="18.75" customHeight="1">
      <c r="B739" s="14"/>
      <c r="C739" s="98"/>
      <c r="D739" s="98"/>
      <c r="E739" s="14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99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</row>
    <row r="740" spans="2:33" ht="18.75" customHeight="1">
      <c r="B740" s="14"/>
      <c r="C740" s="98"/>
      <c r="D740" s="98"/>
      <c r="E740" s="14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99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</row>
    <row r="741" spans="2:33" ht="18.75" customHeight="1">
      <c r="B741" s="14"/>
      <c r="C741" s="98"/>
      <c r="D741" s="98"/>
      <c r="E741" s="14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99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</row>
    <row r="742" spans="2:33" ht="18.75" customHeight="1">
      <c r="B742" s="14"/>
      <c r="C742" s="98"/>
      <c r="D742" s="98"/>
      <c r="E742" s="14"/>
      <c r="F742" s="99"/>
      <c r="G742" s="99"/>
      <c r="H742" s="99"/>
      <c r="I742" s="99"/>
      <c r="J742" s="99"/>
      <c r="K742" s="99"/>
      <c r="L742" s="99"/>
      <c r="M742" s="99"/>
      <c r="N742" s="99"/>
      <c r="O742" s="99"/>
      <c r="P742" s="99"/>
      <c r="Q742" s="99"/>
      <c r="R742" s="99"/>
      <c r="S742" s="99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</row>
    <row r="743" spans="2:33" ht="18.75" customHeight="1">
      <c r="B743" s="14"/>
      <c r="C743" s="98"/>
      <c r="D743" s="98"/>
      <c r="E743" s="14"/>
      <c r="F743" s="99"/>
      <c r="G743" s="99"/>
      <c r="H743" s="99"/>
      <c r="I743" s="99"/>
      <c r="J743" s="99"/>
      <c r="K743" s="99"/>
      <c r="L743" s="99"/>
      <c r="M743" s="99"/>
      <c r="N743" s="99"/>
      <c r="O743" s="99"/>
      <c r="P743" s="99"/>
      <c r="Q743" s="99"/>
      <c r="R743" s="99"/>
      <c r="S743" s="99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</row>
    <row r="744" spans="2:33" ht="18.75" customHeight="1">
      <c r="B744" s="14"/>
      <c r="C744" s="98"/>
      <c r="D744" s="98"/>
      <c r="E744" s="14"/>
      <c r="F744" s="99"/>
      <c r="G744" s="99"/>
      <c r="H744" s="99"/>
      <c r="I744" s="99"/>
      <c r="J744" s="99"/>
      <c r="K744" s="99"/>
      <c r="L744" s="99"/>
      <c r="M744" s="99"/>
      <c r="N744" s="99"/>
      <c r="O744" s="99"/>
      <c r="P744" s="99"/>
      <c r="Q744" s="99"/>
      <c r="R744" s="99"/>
      <c r="S744" s="99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</row>
    <row r="745" spans="2:33" ht="18.75" customHeight="1">
      <c r="B745" s="14"/>
      <c r="C745" s="98"/>
      <c r="D745" s="98"/>
      <c r="E745" s="14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99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</row>
    <row r="746" spans="2:33" ht="18.75" customHeight="1">
      <c r="B746" s="14"/>
      <c r="C746" s="98"/>
      <c r="D746" s="98"/>
      <c r="E746" s="14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99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</row>
    <row r="747" spans="2:33" ht="18.75" customHeight="1">
      <c r="B747" s="14"/>
      <c r="C747" s="98"/>
      <c r="D747" s="98"/>
      <c r="E747" s="14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99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</row>
    <row r="748" spans="2:33" ht="18.75" customHeight="1">
      <c r="B748" s="14"/>
      <c r="C748" s="98"/>
      <c r="D748" s="98"/>
      <c r="E748" s="14"/>
      <c r="F748" s="99"/>
      <c r="G748" s="99"/>
      <c r="H748" s="99"/>
      <c r="I748" s="99"/>
      <c r="J748" s="99"/>
      <c r="K748" s="99"/>
      <c r="L748" s="99"/>
      <c r="M748" s="99"/>
      <c r="N748" s="99"/>
      <c r="O748" s="99"/>
      <c r="P748" s="99"/>
      <c r="Q748" s="99"/>
      <c r="R748" s="99"/>
      <c r="S748" s="99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</row>
    <row r="749" spans="2:33" ht="18.75" customHeight="1">
      <c r="B749" s="14"/>
      <c r="C749" s="98"/>
      <c r="D749" s="98"/>
      <c r="E749" s="14"/>
      <c r="F749" s="99"/>
      <c r="G749" s="99"/>
      <c r="H749" s="99"/>
      <c r="I749" s="99"/>
      <c r="J749" s="99"/>
      <c r="K749" s="99"/>
      <c r="L749" s="99"/>
      <c r="M749" s="99"/>
      <c r="N749" s="99"/>
      <c r="O749" s="99"/>
      <c r="P749" s="99"/>
      <c r="Q749" s="99"/>
      <c r="R749" s="99"/>
      <c r="S749" s="99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</row>
    <row r="750" spans="2:33" ht="18.75" customHeight="1">
      <c r="B750" s="14"/>
      <c r="C750" s="98"/>
      <c r="D750" s="98"/>
      <c r="E750" s="14"/>
      <c r="F750" s="99"/>
      <c r="G750" s="99"/>
      <c r="H750" s="99"/>
      <c r="I750" s="99"/>
      <c r="J750" s="99"/>
      <c r="K750" s="99"/>
      <c r="L750" s="99"/>
      <c r="M750" s="99"/>
      <c r="N750" s="99"/>
      <c r="O750" s="99"/>
      <c r="P750" s="99"/>
      <c r="Q750" s="99"/>
      <c r="R750" s="99"/>
      <c r="S750" s="99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</row>
    <row r="751" spans="2:33" ht="18.75" customHeight="1">
      <c r="B751" s="14"/>
      <c r="C751" s="98"/>
      <c r="D751" s="98"/>
      <c r="E751" s="14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99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</row>
    <row r="752" spans="2:33" ht="18.75" customHeight="1">
      <c r="B752" s="14"/>
      <c r="C752" s="98"/>
      <c r="D752" s="98"/>
      <c r="E752" s="14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99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</row>
    <row r="753" spans="2:33" ht="18.75" customHeight="1">
      <c r="B753" s="14"/>
      <c r="C753" s="98"/>
      <c r="D753" s="98"/>
      <c r="E753" s="14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99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</row>
    <row r="754" spans="2:33" ht="18.75" customHeight="1">
      <c r="B754" s="14"/>
      <c r="C754" s="98"/>
      <c r="D754" s="98"/>
      <c r="E754" s="14"/>
      <c r="F754" s="99"/>
      <c r="G754" s="99"/>
      <c r="H754" s="99"/>
      <c r="I754" s="99"/>
      <c r="J754" s="99"/>
      <c r="K754" s="99"/>
      <c r="L754" s="99"/>
      <c r="M754" s="99"/>
      <c r="N754" s="99"/>
      <c r="O754" s="99"/>
      <c r="P754" s="99"/>
      <c r="Q754" s="99"/>
      <c r="R754" s="99"/>
      <c r="S754" s="99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</row>
    <row r="755" spans="2:33" ht="18.75" customHeight="1">
      <c r="B755" s="14"/>
      <c r="C755" s="98"/>
      <c r="D755" s="98"/>
      <c r="E755" s="14"/>
      <c r="F755" s="99"/>
      <c r="G755" s="99"/>
      <c r="H755" s="99"/>
      <c r="I755" s="99"/>
      <c r="J755" s="99"/>
      <c r="K755" s="99"/>
      <c r="L755" s="99"/>
      <c r="M755" s="99"/>
      <c r="N755" s="99"/>
      <c r="O755" s="99"/>
      <c r="P755" s="99"/>
      <c r="Q755" s="99"/>
      <c r="R755" s="99"/>
      <c r="S755" s="99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</row>
    <row r="756" spans="2:33" ht="18.75" customHeight="1">
      <c r="B756" s="14"/>
      <c r="C756" s="98"/>
      <c r="D756" s="98"/>
      <c r="E756" s="14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99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</row>
    <row r="757" spans="2:33" ht="18.75" customHeight="1">
      <c r="B757" s="14"/>
      <c r="C757" s="98"/>
      <c r="D757" s="98"/>
      <c r="E757" s="14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99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</row>
    <row r="758" spans="2:33" ht="18.75" customHeight="1">
      <c r="B758" s="14"/>
      <c r="C758" s="98"/>
      <c r="D758" s="98"/>
      <c r="E758" s="14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99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</row>
    <row r="759" spans="2:33" ht="18.75" customHeight="1">
      <c r="B759" s="14"/>
      <c r="C759" s="98"/>
      <c r="D759" s="98"/>
      <c r="E759" s="14"/>
      <c r="F759" s="99"/>
      <c r="G759" s="99"/>
      <c r="H759" s="99"/>
      <c r="I759" s="99"/>
      <c r="J759" s="99"/>
      <c r="K759" s="99"/>
      <c r="L759" s="99"/>
      <c r="M759" s="99"/>
      <c r="N759" s="99"/>
      <c r="O759" s="99"/>
      <c r="P759" s="99"/>
      <c r="Q759" s="99"/>
      <c r="R759" s="99"/>
      <c r="S759" s="99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</row>
    <row r="760" spans="2:33" ht="18.75" customHeight="1">
      <c r="B760" s="14"/>
      <c r="C760" s="98"/>
      <c r="D760" s="98"/>
      <c r="E760" s="14"/>
      <c r="F760" s="99"/>
      <c r="G760" s="99"/>
      <c r="H760" s="99"/>
      <c r="I760" s="99"/>
      <c r="J760" s="99"/>
      <c r="K760" s="99"/>
      <c r="L760" s="99"/>
      <c r="M760" s="99"/>
      <c r="N760" s="99"/>
      <c r="O760" s="99"/>
      <c r="P760" s="99"/>
      <c r="Q760" s="99"/>
      <c r="R760" s="99"/>
      <c r="S760" s="99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</row>
    <row r="761" spans="2:33" ht="18.75" customHeight="1">
      <c r="B761" s="14"/>
      <c r="C761" s="98"/>
      <c r="D761" s="98"/>
      <c r="E761" s="14"/>
      <c r="F761" s="99"/>
      <c r="G761" s="99"/>
      <c r="H761" s="99"/>
      <c r="I761" s="99"/>
      <c r="J761" s="99"/>
      <c r="K761" s="99"/>
      <c r="L761" s="99"/>
      <c r="M761" s="99"/>
      <c r="N761" s="99"/>
      <c r="O761" s="99"/>
      <c r="P761" s="99"/>
      <c r="Q761" s="99"/>
      <c r="R761" s="99"/>
      <c r="S761" s="99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</row>
    <row r="762" spans="2:33" ht="18.75" customHeight="1">
      <c r="B762" s="14"/>
      <c r="C762" s="98"/>
      <c r="D762" s="98"/>
      <c r="E762" s="14"/>
      <c r="F762" s="99"/>
      <c r="G762" s="99"/>
      <c r="H762" s="99"/>
      <c r="I762" s="99"/>
      <c r="J762" s="99"/>
      <c r="K762" s="99"/>
      <c r="L762" s="99"/>
      <c r="M762" s="99"/>
      <c r="N762" s="99"/>
      <c r="O762" s="99"/>
      <c r="P762" s="99"/>
      <c r="Q762" s="99"/>
      <c r="R762" s="99"/>
      <c r="S762" s="99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</row>
    <row r="763" spans="2:33" ht="18.75" customHeight="1">
      <c r="B763" s="14"/>
      <c r="C763" s="98"/>
      <c r="D763" s="98"/>
      <c r="E763" s="14"/>
      <c r="F763" s="99"/>
      <c r="G763" s="99"/>
      <c r="H763" s="99"/>
      <c r="I763" s="99"/>
      <c r="J763" s="99"/>
      <c r="K763" s="99"/>
      <c r="L763" s="99"/>
      <c r="M763" s="99"/>
      <c r="N763" s="99"/>
      <c r="O763" s="99"/>
      <c r="P763" s="99"/>
      <c r="Q763" s="99"/>
      <c r="R763" s="99"/>
      <c r="S763" s="99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</row>
    <row r="764" spans="2:33" ht="18.75" customHeight="1">
      <c r="B764" s="14"/>
      <c r="C764" s="98"/>
      <c r="D764" s="98"/>
      <c r="E764" s="14"/>
      <c r="F764" s="99"/>
      <c r="G764" s="99"/>
      <c r="H764" s="99"/>
      <c r="I764" s="99"/>
      <c r="J764" s="99"/>
      <c r="K764" s="99"/>
      <c r="L764" s="99"/>
      <c r="M764" s="99"/>
      <c r="N764" s="99"/>
      <c r="O764" s="99"/>
      <c r="P764" s="99"/>
      <c r="Q764" s="99"/>
      <c r="R764" s="99"/>
      <c r="S764" s="99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</row>
    <row r="765" spans="2:33" ht="18.75" customHeight="1">
      <c r="B765" s="14"/>
      <c r="C765" s="98"/>
      <c r="D765" s="98"/>
      <c r="E765" s="14"/>
      <c r="F765" s="99"/>
      <c r="G765" s="99"/>
      <c r="H765" s="99"/>
      <c r="I765" s="99"/>
      <c r="J765" s="99"/>
      <c r="K765" s="99"/>
      <c r="L765" s="99"/>
      <c r="M765" s="99"/>
      <c r="N765" s="99"/>
      <c r="O765" s="99"/>
      <c r="P765" s="99"/>
      <c r="Q765" s="99"/>
      <c r="R765" s="99"/>
      <c r="S765" s="99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</row>
    <row r="766" spans="2:33" ht="18.75" customHeight="1">
      <c r="B766" s="14"/>
      <c r="C766" s="98"/>
      <c r="D766" s="98"/>
      <c r="E766" s="14"/>
      <c r="F766" s="99"/>
      <c r="G766" s="99"/>
      <c r="H766" s="99"/>
      <c r="I766" s="99"/>
      <c r="J766" s="99"/>
      <c r="K766" s="99"/>
      <c r="L766" s="99"/>
      <c r="M766" s="99"/>
      <c r="N766" s="99"/>
      <c r="O766" s="99"/>
      <c r="P766" s="99"/>
      <c r="Q766" s="99"/>
      <c r="R766" s="99"/>
      <c r="S766" s="99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</row>
    <row r="767" spans="2:33" ht="18.75" customHeight="1">
      <c r="B767" s="14"/>
      <c r="C767" s="98"/>
      <c r="D767" s="98"/>
      <c r="E767" s="14"/>
      <c r="F767" s="99"/>
      <c r="G767" s="99"/>
      <c r="H767" s="99"/>
      <c r="I767" s="99"/>
      <c r="J767" s="99"/>
      <c r="K767" s="99"/>
      <c r="L767" s="99"/>
      <c r="M767" s="99"/>
      <c r="N767" s="99"/>
      <c r="O767" s="99"/>
      <c r="P767" s="99"/>
      <c r="Q767" s="99"/>
      <c r="R767" s="99"/>
      <c r="S767" s="99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</row>
    <row r="768" spans="2:33" ht="18.75" customHeight="1">
      <c r="B768" s="14"/>
      <c r="C768" s="98"/>
      <c r="D768" s="98"/>
      <c r="E768" s="14"/>
      <c r="F768" s="99"/>
      <c r="G768" s="99"/>
      <c r="H768" s="99"/>
      <c r="I768" s="99"/>
      <c r="J768" s="99"/>
      <c r="K768" s="99"/>
      <c r="L768" s="99"/>
      <c r="M768" s="99"/>
      <c r="N768" s="99"/>
      <c r="O768" s="99"/>
      <c r="P768" s="99"/>
      <c r="Q768" s="99"/>
      <c r="R768" s="99"/>
      <c r="S768" s="99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</row>
    <row r="769" spans="2:33" ht="18.75" customHeight="1">
      <c r="B769" s="14"/>
      <c r="C769" s="98"/>
      <c r="D769" s="98"/>
      <c r="E769" s="14"/>
      <c r="F769" s="99"/>
      <c r="G769" s="99"/>
      <c r="H769" s="99"/>
      <c r="I769" s="99"/>
      <c r="J769" s="99"/>
      <c r="K769" s="99"/>
      <c r="L769" s="99"/>
      <c r="M769" s="99"/>
      <c r="N769" s="99"/>
      <c r="O769" s="99"/>
      <c r="P769" s="99"/>
      <c r="Q769" s="99"/>
      <c r="R769" s="99"/>
      <c r="S769" s="99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</row>
    <row r="770" spans="2:33" ht="18.75" customHeight="1">
      <c r="B770" s="14"/>
      <c r="C770" s="98"/>
      <c r="D770" s="98"/>
      <c r="E770" s="14"/>
      <c r="F770" s="99"/>
      <c r="G770" s="99"/>
      <c r="H770" s="99"/>
      <c r="I770" s="99"/>
      <c r="J770" s="99"/>
      <c r="K770" s="99"/>
      <c r="L770" s="99"/>
      <c r="M770" s="99"/>
      <c r="N770" s="99"/>
      <c r="O770" s="99"/>
      <c r="P770" s="99"/>
      <c r="Q770" s="99"/>
      <c r="R770" s="99"/>
      <c r="S770" s="99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</row>
    <row r="771" spans="2:33" ht="18.75" customHeight="1">
      <c r="B771" s="14"/>
      <c r="C771" s="98"/>
      <c r="D771" s="98"/>
      <c r="E771" s="14"/>
      <c r="F771" s="99"/>
      <c r="G771" s="99"/>
      <c r="H771" s="99"/>
      <c r="I771" s="99"/>
      <c r="J771" s="99"/>
      <c r="K771" s="99"/>
      <c r="L771" s="99"/>
      <c r="M771" s="99"/>
      <c r="N771" s="99"/>
      <c r="O771" s="99"/>
      <c r="P771" s="99"/>
      <c r="Q771" s="99"/>
      <c r="R771" s="99"/>
      <c r="S771" s="99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</row>
    <row r="772" spans="2:33" ht="18.75" customHeight="1">
      <c r="B772" s="14"/>
      <c r="C772" s="98"/>
      <c r="D772" s="98"/>
      <c r="E772" s="14"/>
      <c r="F772" s="99"/>
      <c r="G772" s="99"/>
      <c r="H772" s="99"/>
      <c r="I772" s="99"/>
      <c r="J772" s="99"/>
      <c r="K772" s="99"/>
      <c r="L772" s="99"/>
      <c r="M772" s="99"/>
      <c r="N772" s="99"/>
      <c r="O772" s="99"/>
      <c r="P772" s="99"/>
      <c r="Q772" s="99"/>
      <c r="R772" s="99"/>
      <c r="S772" s="99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</row>
    <row r="773" spans="2:33" ht="18.75" customHeight="1">
      <c r="B773" s="14"/>
      <c r="C773" s="98"/>
      <c r="D773" s="98"/>
      <c r="E773" s="14"/>
      <c r="F773" s="99"/>
      <c r="G773" s="99"/>
      <c r="H773" s="99"/>
      <c r="I773" s="99"/>
      <c r="J773" s="99"/>
      <c r="K773" s="99"/>
      <c r="L773" s="99"/>
      <c r="M773" s="99"/>
      <c r="N773" s="99"/>
      <c r="O773" s="99"/>
      <c r="P773" s="99"/>
      <c r="Q773" s="99"/>
      <c r="R773" s="99"/>
      <c r="S773" s="99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</row>
    <row r="774" spans="2:33" ht="18.75" customHeight="1">
      <c r="B774" s="14"/>
      <c r="C774" s="98"/>
      <c r="D774" s="98"/>
      <c r="E774" s="14"/>
      <c r="F774" s="99"/>
      <c r="G774" s="99"/>
      <c r="H774" s="99"/>
      <c r="I774" s="99"/>
      <c r="J774" s="99"/>
      <c r="K774" s="99"/>
      <c r="L774" s="99"/>
      <c r="M774" s="99"/>
      <c r="N774" s="99"/>
      <c r="O774" s="99"/>
      <c r="P774" s="99"/>
      <c r="Q774" s="99"/>
      <c r="R774" s="99"/>
      <c r="S774" s="99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</row>
    <row r="775" spans="2:33" ht="18.75" customHeight="1">
      <c r="B775" s="14"/>
      <c r="C775" s="98"/>
      <c r="D775" s="98"/>
      <c r="E775" s="14"/>
      <c r="F775" s="99"/>
      <c r="G775" s="99"/>
      <c r="H775" s="99"/>
      <c r="I775" s="99"/>
      <c r="J775" s="99"/>
      <c r="K775" s="99"/>
      <c r="L775" s="99"/>
      <c r="M775" s="99"/>
      <c r="N775" s="99"/>
      <c r="O775" s="99"/>
      <c r="P775" s="99"/>
      <c r="Q775" s="99"/>
      <c r="R775" s="99"/>
      <c r="S775" s="99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</row>
    <row r="776" spans="2:33" ht="18.75" customHeight="1">
      <c r="B776" s="14"/>
      <c r="C776" s="98"/>
      <c r="D776" s="98"/>
      <c r="E776" s="14"/>
      <c r="F776" s="99"/>
      <c r="G776" s="99"/>
      <c r="H776" s="99"/>
      <c r="I776" s="99"/>
      <c r="J776" s="99"/>
      <c r="K776" s="99"/>
      <c r="L776" s="99"/>
      <c r="M776" s="99"/>
      <c r="N776" s="99"/>
      <c r="O776" s="99"/>
      <c r="P776" s="99"/>
      <c r="Q776" s="99"/>
      <c r="R776" s="99"/>
      <c r="S776" s="99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</row>
    <row r="777" spans="2:33" ht="18.75" customHeight="1">
      <c r="B777" s="14"/>
      <c r="C777" s="98"/>
      <c r="D777" s="98"/>
      <c r="E777" s="14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99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</row>
    <row r="778" spans="2:33" ht="18.75" customHeight="1">
      <c r="B778" s="14"/>
      <c r="C778" s="98"/>
      <c r="D778" s="98"/>
      <c r="E778" s="14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99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</row>
    <row r="779" spans="2:33" ht="18.75" customHeight="1">
      <c r="B779" s="14"/>
      <c r="C779" s="98"/>
      <c r="D779" s="98"/>
      <c r="E779" s="14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99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</row>
    <row r="780" spans="2:33" ht="18.75" customHeight="1">
      <c r="B780" s="14"/>
      <c r="C780" s="98"/>
      <c r="D780" s="98"/>
      <c r="E780" s="14"/>
      <c r="F780" s="99"/>
      <c r="G780" s="99"/>
      <c r="H780" s="99"/>
      <c r="I780" s="99"/>
      <c r="J780" s="99"/>
      <c r="K780" s="99"/>
      <c r="L780" s="99"/>
      <c r="M780" s="99"/>
      <c r="N780" s="99"/>
      <c r="O780" s="99"/>
      <c r="P780" s="99"/>
      <c r="Q780" s="99"/>
      <c r="R780" s="99"/>
      <c r="S780" s="99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</row>
    <row r="781" spans="2:33" ht="18.75" customHeight="1">
      <c r="B781" s="14"/>
      <c r="C781" s="98"/>
      <c r="D781" s="98"/>
      <c r="E781" s="14"/>
      <c r="F781" s="99"/>
      <c r="G781" s="99"/>
      <c r="H781" s="99"/>
      <c r="I781" s="99"/>
      <c r="J781" s="99"/>
      <c r="K781" s="99"/>
      <c r="L781" s="99"/>
      <c r="M781" s="99"/>
      <c r="N781" s="99"/>
      <c r="O781" s="99"/>
      <c r="P781" s="99"/>
      <c r="Q781" s="99"/>
      <c r="R781" s="99"/>
      <c r="S781" s="99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</row>
    <row r="782" spans="2:33" ht="18.75" customHeight="1">
      <c r="B782" s="14"/>
      <c r="C782" s="98"/>
      <c r="D782" s="98"/>
      <c r="E782" s="14"/>
      <c r="F782" s="99"/>
      <c r="G782" s="99"/>
      <c r="H782" s="99"/>
      <c r="I782" s="99"/>
      <c r="J782" s="99"/>
      <c r="K782" s="99"/>
      <c r="L782" s="99"/>
      <c r="M782" s="99"/>
      <c r="N782" s="99"/>
      <c r="O782" s="99"/>
      <c r="P782" s="99"/>
      <c r="Q782" s="99"/>
      <c r="R782" s="99"/>
      <c r="S782" s="99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</row>
    <row r="783" spans="2:33" ht="18.75" customHeight="1">
      <c r="B783" s="14"/>
      <c r="C783" s="98"/>
      <c r="D783" s="98"/>
      <c r="E783" s="14"/>
      <c r="F783" s="99"/>
      <c r="G783" s="99"/>
      <c r="H783" s="99"/>
      <c r="I783" s="99"/>
      <c r="J783" s="99"/>
      <c r="K783" s="99"/>
      <c r="L783" s="99"/>
      <c r="M783" s="99"/>
      <c r="N783" s="99"/>
      <c r="O783" s="99"/>
      <c r="P783" s="99"/>
      <c r="Q783" s="99"/>
      <c r="R783" s="99"/>
      <c r="S783" s="99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</row>
    <row r="784" spans="2:33" ht="18.75" customHeight="1">
      <c r="B784" s="14"/>
      <c r="C784" s="98"/>
      <c r="D784" s="98"/>
      <c r="E784" s="14"/>
      <c r="F784" s="99"/>
      <c r="G784" s="99"/>
      <c r="H784" s="99"/>
      <c r="I784" s="99"/>
      <c r="J784" s="99"/>
      <c r="K784" s="99"/>
      <c r="L784" s="99"/>
      <c r="M784" s="99"/>
      <c r="N784" s="99"/>
      <c r="O784" s="99"/>
      <c r="P784" s="99"/>
      <c r="Q784" s="99"/>
      <c r="R784" s="99"/>
      <c r="S784" s="99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</row>
    <row r="785" spans="2:33" ht="18.75" customHeight="1">
      <c r="B785" s="14"/>
      <c r="C785" s="98"/>
      <c r="D785" s="98"/>
      <c r="E785" s="14"/>
      <c r="F785" s="99"/>
      <c r="G785" s="99"/>
      <c r="H785" s="99"/>
      <c r="I785" s="99"/>
      <c r="J785" s="99"/>
      <c r="K785" s="99"/>
      <c r="L785" s="99"/>
      <c r="M785" s="99"/>
      <c r="N785" s="99"/>
      <c r="O785" s="99"/>
      <c r="P785" s="99"/>
      <c r="Q785" s="99"/>
      <c r="R785" s="99"/>
      <c r="S785" s="99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</row>
    <row r="786" spans="2:33" ht="18.75" customHeight="1">
      <c r="B786" s="14"/>
      <c r="C786" s="98"/>
      <c r="D786" s="98"/>
      <c r="E786" s="14"/>
      <c r="F786" s="99"/>
      <c r="G786" s="99"/>
      <c r="H786" s="99"/>
      <c r="I786" s="99"/>
      <c r="J786" s="99"/>
      <c r="K786" s="99"/>
      <c r="L786" s="99"/>
      <c r="M786" s="99"/>
      <c r="N786" s="99"/>
      <c r="O786" s="99"/>
      <c r="P786" s="99"/>
      <c r="Q786" s="99"/>
      <c r="R786" s="99"/>
      <c r="S786" s="99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</row>
    <row r="787" spans="2:33" ht="18.75" customHeight="1">
      <c r="B787" s="14"/>
      <c r="C787" s="98"/>
      <c r="D787" s="98"/>
      <c r="E787" s="14"/>
      <c r="F787" s="99"/>
      <c r="G787" s="99"/>
      <c r="H787" s="99"/>
      <c r="I787" s="99"/>
      <c r="J787" s="99"/>
      <c r="K787" s="99"/>
      <c r="L787" s="99"/>
      <c r="M787" s="99"/>
      <c r="N787" s="99"/>
      <c r="O787" s="99"/>
      <c r="P787" s="99"/>
      <c r="Q787" s="99"/>
      <c r="R787" s="99"/>
      <c r="S787" s="99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</row>
    <row r="788" spans="2:33" ht="18.75" customHeight="1">
      <c r="B788" s="14"/>
      <c r="C788" s="98"/>
      <c r="D788" s="98"/>
      <c r="E788" s="14"/>
      <c r="F788" s="99"/>
      <c r="G788" s="99"/>
      <c r="H788" s="99"/>
      <c r="I788" s="99"/>
      <c r="J788" s="99"/>
      <c r="K788" s="99"/>
      <c r="L788" s="99"/>
      <c r="M788" s="99"/>
      <c r="N788" s="99"/>
      <c r="O788" s="99"/>
      <c r="P788" s="99"/>
      <c r="Q788" s="99"/>
      <c r="R788" s="99"/>
      <c r="S788" s="99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</row>
    <row r="789" spans="2:33" ht="18.75" customHeight="1">
      <c r="B789" s="14"/>
      <c r="C789" s="98"/>
      <c r="D789" s="98"/>
      <c r="E789" s="14"/>
      <c r="F789" s="99"/>
      <c r="G789" s="99"/>
      <c r="H789" s="99"/>
      <c r="I789" s="99"/>
      <c r="J789" s="99"/>
      <c r="K789" s="99"/>
      <c r="L789" s="99"/>
      <c r="M789" s="99"/>
      <c r="N789" s="99"/>
      <c r="O789" s="99"/>
      <c r="P789" s="99"/>
      <c r="Q789" s="99"/>
      <c r="R789" s="99"/>
      <c r="S789" s="99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</row>
    <row r="790" spans="2:33" ht="18.75" customHeight="1">
      <c r="B790" s="14"/>
      <c r="C790" s="98"/>
      <c r="D790" s="98"/>
      <c r="E790" s="14"/>
      <c r="F790" s="99"/>
      <c r="G790" s="99"/>
      <c r="H790" s="99"/>
      <c r="I790" s="99"/>
      <c r="J790" s="99"/>
      <c r="K790" s="99"/>
      <c r="L790" s="99"/>
      <c r="M790" s="99"/>
      <c r="N790" s="99"/>
      <c r="O790" s="99"/>
      <c r="P790" s="99"/>
      <c r="Q790" s="99"/>
      <c r="R790" s="99"/>
      <c r="S790" s="99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</row>
    <row r="791" spans="2:33" ht="18.75" customHeight="1">
      <c r="B791" s="14"/>
      <c r="C791" s="98"/>
      <c r="D791" s="98"/>
      <c r="E791" s="14"/>
      <c r="F791" s="99"/>
      <c r="G791" s="99"/>
      <c r="H791" s="99"/>
      <c r="I791" s="99"/>
      <c r="J791" s="99"/>
      <c r="K791" s="99"/>
      <c r="L791" s="99"/>
      <c r="M791" s="99"/>
      <c r="N791" s="99"/>
      <c r="O791" s="99"/>
      <c r="P791" s="99"/>
      <c r="Q791" s="99"/>
      <c r="R791" s="99"/>
      <c r="S791" s="99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</row>
    <row r="792" spans="2:33" ht="18.75" customHeight="1">
      <c r="B792" s="14"/>
      <c r="C792" s="98"/>
      <c r="D792" s="98"/>
      <c r="E792" s="14"/>
      <c r="F792" s="99"/>
      <c r="G792" s="99"/>
      <c r="H792" s="99"/>
      <c r="I792" s="99"/>
      <c r="J792" s="99"/>
      <c r="K792" s="99"/>
      <c r="L792" s="99"/>
      <c r="M792" s="99"/>
      <c r="N792" s="99"/>
      <c r="O792" s="99"/>
      <c r="P792" s="99"/>
      <c r="Q792" s="99"/>
      <c r="R792" s="99"/>
      <c r="S792" s="99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</row>
    <row r="793" spans="2:33" ht="18.75" customHeight="1">
      <c r="B793" s="14"/>
      <c r="C793" s="98"/>
      <c r="D793" s="98"/>
      <c r="E793" s="14"/>
      <c r="F793" s="99"/>
      <c r="G793" s="99"/>
      <c r="H793" s="99"/>
      <c r="I793" s="99"/>
      <c r="J793" s="99"/>
      <c r="K793" s="99"/>
      <c r="L793" s="99"/>
      <c r="M793" s="99"/>
      <c r="N793" s="99"/>
      <c r="O793" s="99"/>
      <c r="P793" s="99"/>
      <c r="Q793" s="99"/>
      <c r="R793" s="99"/>
      <c r="S793" s="99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</row>
    <row r="794" spans="2:33" ht="18.75" customHeight="1">
      <c r="B794" s="14"/>
      <c r="C794" s="98"/>
      <c r="D794" s="98"/>
      <c r="E794" s="14"/>
      <c r="F794" s="99"/>
      <c r="G794" s="99"/>
      <c r="H794" s="99"/>
      <c r="I794" s="99"/>
      <c r="J794" s="99"/>
      <c r="K794" s="99"/>
      <c r="L794" s="99"/>
      <c r="M794" s="99"/>
      <c r="N794" s="99"/>
      <c r="O794" s="99"/>
      <c r="P794" s="99"/>
      <c r="Q794" s="99"/>
      <c r="R794" s="99"/>
      <c r="S794" s="99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</row>
    <row r="795" spans="2:33" ht="18.75" customHeight="1">
      <c r="B795" s="14"/>
      <c r="C795" s="98"/>
      <c r="D795" s="98"/>
      <c r="E795" s="14"/>
      <c r="F795" s="99"/>
      <c r="G795" s="99"/>
      <c r="H795" s="99"/>
      <c r="I795" s="99"/>
      <c r="J795" s="99"/>
      <c r="K795" s="99"/>
      <c r="L795" s="99"/>
      <c r="M795" s="99"/>
      <c r="N795" s="99"/>
      <c r="O795" s="99"/>
      <c r="P795" s="99"/>
      <c r="Q795" s="99"/>
      <c r="R795" s="99"/>
      <c r="S795" s="99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</row>
    <row r="796" spans="2:33" ht="18.75" customHeight="1">
      <c r="B796" s="14"/>
      <c r="C796" s="98"/>
      <c r="D796" s="98"/>
      <c r="E796" s="14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99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</row>
    <row r="797" spans="2:33" ht="18.75" customHeight="1">
      <c r="B797" s="14"/>
      <c r="C797" s="98"/>
      <c r="D797" s="98"/>
      <c r="E797" s="14"/>
      <c r="F797" s="99"/>
      <c r="G797" s="99"/>
      <c r="H797" s="99"/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99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</row>
    <row r="798" spans="2:33" ht="18.75" customHeight="1">
      <c r="B798" s="14"/>
      <c r="C798" s="98"/>
      <c r="D798" s="98"/>
      <c r="E798" s="14"/>
      <c r="F798" s="99"/>
      <c r="G798" s="99"/>
      <c r="H798" s="99"/>
      <c r="I798" s="99"/>
      <c r="J798" s="99"/>
      <c r="K798" s="99"/>
      <c r="L798" s="99"/>
      <c r="M798" s="99"/>
      <c r="N798" s="99"/>
      <c r="O798" s="99"/>
      <c r="P798" s="99"/>
      <c r="Q798" s="99"/>
      <c r="R798" s="99"/>
      <c r="S798" s="99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</row>
    <row r="799" spans="2:33" ht="18.75" customHeight="1">
      <c r="B799" s="14"/>
      <c r="C799" s="98"/>
      <c r="D799" s="98"/>
      <c r="E799" s="14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99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</row>
    <row r="800" spans="2:33" ht="18.75" customHeight="1">
      <c r="B800" s="14"/>
      <c r="C800" s="98"/>
      <c r="D800" s="98"/>
      <c r="E800" s="14"/>
      <c r="F800" s="99"/>
      <c r="G800" s="99"/>
      <c r="H800" s="99"/>
      <c r="I800" s="99"/>
      <c r="J800" s="99"/>
      <c r="K800" s="99"/>
      <c r="L800" s="99"/>
      <c r="M800" s="99"/>
      <c r="N800" s="99"/>
      <c r="O800" s="99"/>
      <c r="P800" s="99"/>
      <c r="Q800" s="99"/>
      <c r="R800" s="99"/>
      <c r="S800" s="99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</row>
    <row r="801" spans="2:33" ht="18.75" customHeight="1">
      <c r="B801" s="14"/>
      <c r="C801" s="98"/>
      <c r="D801" s="98"/>
      <c r="E801" s="14"/>
      <c r="F801" s="99"/>
      <c r="G801" s="99"/>
      <c r="H801" s="99"/>
      <c r="I801" s="99"/>
      <c r="J801" s="99"/>
      <c r="K801" s="99"/>
      <c r="L801" s="99"/>
      <c r="M801" s="99"/>
      <c r="N801" s="99"/>
      <c r="O801" s="99"/>
      <c r="P801" s="99"/>
      <c r="Q801" s="99"/>
      <c r="R801" s="99"/>
      <c r="S801" s="99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</row>
    <row r="802" spans="2:33" ht="18.75" customHeight="1">
      <c r="B802" s="14"/>
      <c r="C802" s="98"/>
      <c r="D802" s="98"/>
      <c r="E802" s="14"/>
      <c r="F802" s="99"/>
      <c r="G802" s="99"/>
      <c r="H802" s="99"/>
      <c r="I802" s="99"/>
      <c r="J802" s="99"/>
      <c r="K802" s="99"/>
      <c r="L802" s="99"/>
      <c r="M802" s="99"/>
      <c r="N802" s="99"/>
      <c r="O802" s="99"/>
      <c r="P802" s="99"/>
      <c r="Q802" s="99"/>
      <c r="R802" s="99"/>
      <c r="S802" s="99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</row>
    <row r="803" spans="2:33" ht="18.75" customHeight="1">
      <c r="B803" s="14"/>
      <c r="C803" s="98"/>
      <c r="D803" s="98"/>
      <c r="E803" s="14"/>
      <c r="F803" s="99"/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99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</row>
    <row r="804" spans="2:33" ht="18.75" customHeight="1">
      <c r="B804" s="14"/>
      <c r="C804" s="98"/>
      <c r="D804" s="98"/>
      <c r="E804" s="14"/>
      <c r="F804" s="99"/>
      <c r="G804" s="99"/>
      <c r="H804" s="99"/>
      <c r="I804" s="99"/>
      <c r="J804" s="99"/>
      <c r="K804" s="99"/>
      <c r="L804" s="99"/>
      <c r="M804" s="99"/>
      <c r="N804" s="99"/>
      <c r="O804" s="99"/>
      <c r="P804" s="99"/>
      <c r="Q804" s="99"/>
      <c r="R804" s="99"/>
      <c r="S804" s="99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</row>
    <row r="805" spans="2:33" ht="18.75" customHeight="1">
      <c r="B805" s="14"/>
      <c r="C805" s="98"/>
      <c r="D805" s="98"/>
      <c r="E805" s="14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99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</row>
    <row r="806" spans="2:33" ht="18.75" customHeight="1">
      <c r="B806" s="14"/>
      <c r="C806" s="98"/>
      <c r="D806" s="98"/>
      <c r="E806" s="14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99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</row>
    <row r="807" spans="2:33" ht="18.75" customHeight="1">
      <c r="B807" s="14"/>
      <c r="C807" s="98"/>
      <c r="D807" s="98"/>
      <c r="E807" s="14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99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</row>
    <row r="808" spans="2:33" ht="18.75" customHeight="1">
      <c r="B808" s="14"/>
      <c r="C808" s="98"/>
      <c r="D808" s="98"/>
      <c r="E808" s="14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99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</row>
    <row r="809" spans="2:33" ht="18.75" customHeight="1">
      <c r="B809" s="14"/>
      <c r="C809" s="98"/>
      <c r="D809" s="98"/>
      <c r="E809" s="14"/>
      <c r="F809" s="99"/>
      <c r="G809" s="99"/>
      <c r="H809" s="99"/>
      <c r="I809" s="99"/>
      <c r="J809" s="99"/>
      <c r="K809" s="99"/>
      <c r="L809" s="99"/>
      <c r="M809" s="99"/>
      <c r="N809" s="99"/>
      <c r="O809" s="99"/>
      <c r="P809" s="99"/>
      <c r="Q809" s="99"/>
      <c r="R809" s="99"/>
      <c r="S809" s="99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</row>
    <row r="810" spans="2:33" ht="18.75" customHeight="1">
      <c r="B810" s="14"/>
      <c r="C810" s="98"/>
      <c r="D810" s="98"/>
      <c r="E810" s="14"/>
      <c r="F810" s="99"/>
      <c r="G810" s="99"/>
      <c r="H810" s="99"/>
      <c r="I810" s="99"/>
      <c r="J810" s="99"/>
      <c r="K810" s="99"/>
      <c r="L810" s="99"/>
      <c r="M810" s="99"/>
      <c r="N810" s="99"/>
      <c r="O810" s="99"/>
      <c r="P810" s="99"/>
      <c r="Q810" s="99"/>
      <c r="R810" s="99"/>
      <c r="S810" s="99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</row>
    <row r="811" spans="2:33" ht="18.75" customHeight="1">
      <c r="B811" s="14"/>
      <c r="C811" s="98"/>
      <c r="D811" s="98"/>
      <c r="E811" s="14"/>
      <c r="F811" s="99"/>
      <c r="G811" s="99"/>
      <c r="H811" s="99"/>
      <c r="I811" s="99"/>
      <c r="J811" s="99"/>
      <c r="K811" s="99"/>
      <c r="L811" s="99"/>
      <c r="M811" s="99"/>
      <c r="N811" s="99"/>
      <c r="O811" s="99"/>
      <c r="P811" s="99"/>
      <c r="Q811" s="99"/>
      <c r="R811" s="99"/>
      <c r="S811" s="99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</row>
    <row r="812" spans="2:33" ht="18.75" customHeight="1">
      <c r="B812" s="14"/>
      <c r="C812" s="98"/>
      <c r="D812" s="98"/>
      <c r="E812" s="14"/>
      <c r="F812" s="99"/>
      <c r="G812" s="99"/>
      <c r="H812" s="99"/>
      <c r="I812" s="99"/>
      <c r="J812" s="99"/>
      <c r="K812" s="99"/>
      <c r="L812" s="99"/>
      <c r="M812" s="99"/>
      <c r="N812" s="99"/>
      <c r="O812" s="99"/>
      <c r="P812" s="99"/>
      <c r="Q812" s="99"/>
      <c r="R812" s="99"/>
      <c r="S812" s="99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</row>
    <row r="813" spans="2:33" ht="18.75" customHeight="1">
      <c r="B813" s="14"/>
      <c r="C813" s="98"/>
      <c r="D813" s="98"/>
      <c r="E813" s="14"/>
      <c r="F813" s="99"/>
      <c r="G813" s="99"/>
      <c r="H813" s="99"/>
      <c r="I813" s="99"/>
      <c r="J813" s="99"/>
      <c r="K813" s="99"/>
      <c r="L813" s="99"/>
      <c r="M813" s="99"/>
      <c r="N813" s="99"/>
      <c r="O813" s="99"/>
      <c r="P813" s="99"/>
      <c r="Q813" s="99"/>
      <c r="R813" s="99"/>
      <c r="S813" s="99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</row>
    <row r="814" spans="2:33" ht="18.75" customHeight="1">
      <c r="B814" s="14"/>
      <c r="C814" s="98"/>
      <c r="D814" s="98"/>
      <c r="E814" s="14"/>
      <c r="F814" s="99"/>
      <c r="G814" s="99"/>
      <c r="H814" s="99"/>
      <c r="I814" s="99"/>
      <c r="J814" s="99"/>
      <c r="K814" s="99"/>
      <c r="L814" s="99"/>
      <c r="M814" s="99"/>
      <c r="N814" s="99"/>
      <c r="O814" s="99"/>
      <c r="P814" s="99"/>
      <c r="Q814" s="99"/>
      <c r="R814" s="99"/>
      <c r="S814" s="99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</row>
    <row r="815" spans="2:33" ht="18.75" customHeight="1">
      <c r="B815" s="14"/>
      <c r="C815" s="98"/>
      <c r="D815" s="98"/>
      <c r="E815" s="14"/>
      <c r="F815" s="99"/>
      <c r="G815" s="99"/>
      <c r="H815" s="99"/>
      <c r="I815" s="99"/>
      <c r="J815" s="99"/>
      <c r="K815" s="99"/>
      <c r="L815" s="99"/>
      <c r="M815" s="99"/>
      <c r="N815" s="99"/>
      <c r="O815" s="99"/>
      <c r="P815" s="99"/>
      <c r="Q815" s="99"/>
      <c r="R815" s="99"/>
      <c r="S815" s="99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</row>
    <row r="816" spans="2:33" ht="18.75" customHeight="1">
      <c r="B816" s="14"/>
      <c r="C816" s="98"/>
      <c r="D816" s="98"/>
      <c r="E816" s="14"/>
      <c r="F816" s="99"/>
      <c r="G816" s="99"/>
      <c r="H816" s="99"/>
      <c r="I816" s="99"/>
      <c r="J816" s="99"/>
      <c r="K816" s="99"/>
      <c r="L816" s="99"/>
      <c r="M816" s="99"/>
      <c r="N816" s="99"/>
      <c r="O816" s="99"/>
      <c r="P816" s="99"/>
      <c r="Q816" s="99"/>
      <c r="R816" s="99"/>
      <c r="S816" s="99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</row>
    <row r="817" spans="2:33" ht="18.75" customHeight="1">
      <c r="B817" s="14"/>
      <c r="C817" s="98"/>
      <c r="D817" s="98"/>
      <c r="E817" s="14"/>
      <c r="F817" s="99"/>
      <c r="G817" s="99"/>
      <c r="H817" s="99"/>
      <c r="I817" s="99"/>
      <c r="J817" s="99"/>
      <c r="K817" s="99"/>
      <c r="L817" s="99"/>
      <c r="M817" s="99"/>
      <c r="N817" s="99"/>
      <c r="O817" s="99"/>
      <c r="P817" s="99"/>
      <c r="Q817" s="99"/>
      <c r="R817" s="99"/>
      <c r="S817" s="99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</row>
    <row r="818" spans="2:33" ht="18.75" customHeight="1">
      <c r="B818" s="14"/>
      <c r="C818" s="98"/>
      <c r="D818" s="98"/>
      <c r="E818" s="14"/>
      <c r="F818" s="99"/>
      <c r="G818" s="99"/>
      <c r="H818" s="99"/>
      <c r="I818" s="99"/>
      <c r="J818" s="99"/>
      <c r="K818" s="99"/>
      <c r="L818" s="99"/>
      <c r="M818" s="99"/>
      <c r="N818" s="99"/>
      <c r="O818" s="99"/>
      <c r="P818" s="99"/>
      <c r="Q818" s="99"/>
      <c r="R818" s="99"/>
      <c r="S818" s="99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</row>
    <row r="819" spans="2:33" ht="18.75" customHeight="1">
      <c r="B819" s="14"/>
      <c r="C819" s="98"/>
      <c r="D819" s="98"/>
      <c r="E819" s="14"/>
      <c r="F819" s="99"/>
      <c r="G819" s="99"/>
      <c r="H819" s="99"/>
      <c r="I819" s="99"/>
      <c r="J819" s="99"/>
      <c r="K819" s="99"/>
      <c r="L819" s="99"/>
      <c r="M819" s="99"/>
      <c r="N819" s="99"/>
      <c r="O819" s="99"/>
      <c r="P819" s="99"/>
      <c r="Q819" s="99"/>
      <c r="R819" s="99"/>
      <c r="S819" s="99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</row>
    <row r="820" spans="2:33" ht="18.75" customHeight="1">
      <c r="B820" s="14"/>
      <c r="C820" s="98"/>
      <c r="D820" s="98"/>
      <c r="E820" s="14"/>
      <c r="F820" s="99"/>
      <c r="G820" s="99"/>
      <c r="H820" s="99"/>
      <c r="I820" s="99"/>
      <c r="J820" s="99"/>
      <c r="K820" s="99"/>
      <c r="L820" s="99"/>
      <c r="M820" s="99"/>
      <c r="N820" s="99"/>
      <c r="O820" s="99"/>
      <c r="P820" s="99"/>
      <c r="Q820" s="99"/>
      <c r="R820" s="99"/>
      <c r="S820" s="99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</row>
    <row r="821" spans="2:33" ht="18.75" customHeight="1">
      <c r="B821" s="14"/>
      <c r="C821" s="98"/>
      <c r="D821" s="98"/>
      <c r="E821" s="14"/>
      <c r="F821" s="99"/>
      <c r="G821" s="99"/>
      <c r="H821" s="99"/>
      <c r="I821" s="99"/>
      <c r="J821" s="99"/>
      <c r="K821" s="99"/>
      <c r="L821" s="99"/>
      <c r="M821" s="99"/>
      <c r="N821" s="99"/>
      <c r="O821" s="99"/>
      <c r="P821" s="99"/>
      <c r="Q821" s="99"/>
      <c r="R821" s="99"/>
      <c r="S821" s="99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</row>
    <row r="822" spans="2:33" ht="18.75" customHeight="1">
      <c r="B822" s="14"/>
      <c r="C822" s="98"/>
      <c r="D822" s="98"/>
      <c r="E822" s="14"/>
      <c r="F822" s="99"/>
      <c r="G822" s="99"/>
      <c r="H822" s="99"/>
      <c r="I822" s="99"/>
      <c r="J822" s="99"/>
      <c r="K822" s="99"/>
      <c r="L822" s="99"/>
      <c r="M822" s="99"/>
      <c r="N822" s="99"/>
      <c r="O822" s="99"/>
      <c r="P822" s="99"/>
      <c r="Q822" s="99"/>
      <c r="R822" s="99"/>
      <c r="S822" s="99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</row>
    <row r="823" spans="2:33" ht="18.75" customHeight="1">
      <c r="B823" s="14"/>
      <c r="C823" s="98"/>
      <c r="D823" s="98"/>
      <c r="E823" s="14"/>
      <c r="F823" s="99"/>
      <c r="G823" s="99"/>
      <c r="H823" s="99"/>
      <c r="I823" s="99"/>
      <c r="J823" s="99"/>
      <c r="K823" s="99"/>
      <c r="L823" s="99"/>
      <c r="M823" s="99"/>
      <c r="N823" s="99"/>
      <c r="O823" s="99"/>
      <c r="P823" s="99"/>
      <c r="Q823" s="99"/>
      <c r="R823" s="99"/>
      <c r="S823" s="99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</row>
    <row r="824" spans="2:33" ht="18.75" customHeight="1">
      <c r="B824" s="14"/>
      <c r="C824" s="98"/>
      <c r="D824" s="98"/>
      <c r="E824" s="14"/>
      <c r="F824" s="99"/>
      <c r="G824" s="99"/>
      <c r="H824" s="99"/>
      <c r="I824" s="99"/>
      <c r="J824" s="99"/>
      <c r="K824" s="99"/>
      <c r="L824" s="99"/>
      <c r="M824" s="99"/>
      <c r="N824" s="99"/>
      <c r="O824" s="99"/>
      <c r="P824" s="99"/>
      <c r="Q824" s="99"/>
      <c r="R824" s="99"/>
      <c r="S824" s="99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</row>
    <row r="825" spans="2:33" ht="18.75" customHeight="1">
      <c r="B825" s="14"/>
      <c r="C825" s="98"/>
      <c r="D825" s="98"/>
      <c r="E825" s="14"/>
      <c r="F825" s="99"/>
      <c r="G825" s="99"/>
      <c r="H825" s="99"/>
      <c r="I825" s="99"/>
      <c r="J825" s="99"/>
      <c r="K825" s="99"/>
      <c r="L825" s="99"/>
      <c r="M825" s="99"/>
      <c r="N825" s="99"/>
      <c r="O825" s="99"/>
      <c r="P825" s="99"/>
      <c r="Q825" s="99"/>
      <c r="R825" s="99"/>
      <c r="S825" s="99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</row>
    <row r="826" spans="2:33" ht="18.75" customHeight="1">
      <c r="B826" s="14"/>
      <c r="C826" s="98"/>
      <c r="D826" s="98"/>
      <c r="E826" s="14"/>
      <c r="F826" s="99"/>
      <c r="G826" s="99"/>
      <c r="H826" s="99"/>
      <c r="I826" s="99"/>
      <c r="J826" s="99"/>
      <c r="K826" s="99"/>
      <c r="L826" s="99"/>
      <c r="M826" s="99"/>
      <c r="N826" s="99"/>
      <c r="O826" s="99"/>
      <c r="P826" s="99"/>
      <c r="Q826" s="99"/>
      <c r="R826" s="99"/>
      <c r="S826" s="99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</row>
    <row r="827" spans="2:33" ht="18.75" customHeight="1">
      <c r="B827" s="14"/>
      <c r="C827" s="98"/>
      <c r="D827" s="98"/>
      <c r="E827" s="14"/>
      <c r="F827" s="99"/>
      <c r="G827" s="99"/>
      <c r="H827" s="99"/>
      <c r="I827" s="99"/>
      <c r="J827" s="99"/>
      <c r="K827" s="99"/>
      <c r="L827" s="99"/>
      <c r="M827" s="99"/>
      <c r="N827" s="99"/>
      <c r="O827" s="99"/>
      <c r="P827" s="99"/>
      <c r="Q827" s="99"/>
      <c r="R827" s="99"/>
      <c r="S827" s="99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</row>
    <row r="828" spans="2:33" ht="18.75" customHeight="1">
      <c r="B828" s="14"/>
      <c r="C828" s="98"/>
      <c r="D828" s="98"/>
      <c r="E828" s="14"/>
      <c r="F828" s="99"/>
      <c r="G828" s="99"/>
      <c r="H828" s="99"/>
      <c r="I828" s="99"/>
      <c r="J828" s="99"/>
      <c r="K828" s="99"/>
      <c r="L828" s="99"/>
      <c r="M828" s="99"/>
      <c r="N828" s="99"/>
      <c r="O828" s="99"/>
      <c r="P828" s="99"/>
      <c r="Q828" s="99"/>
      <c r="R828" s="99"/>
      <c r="S828" s="99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</row>
    <row r="829" spans="2:33" ht="18.75" customHeight="1">
      <c r="B829" s="14"/>
      <c r="C829" s="98"/>
      <c r="D829" s="98"/>
      <c r="E829" s="14"/>
      <c r="F829" s="99"/>
      <c r="G829" s="99"/>
      <c r="H829" s="99"/>
      <c r="I829" s="99"/>
      <c r="J829" s="99"/>
      <c r="K829" s="99"/>
      <c r="L829" s="99"/>
      <c r="M829" s="99"/>
      <c r="N829" s="99"/>
      <c r="O829" s="99"/>
      <c r="P829" s="99"/>
      <c r="Q829" s="99"/>
      <c r="R829" s="99"/>
      <c r="S829" s="99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</row>
    <row r="830" spans="2:33" ht="18.75" customHeight="1">
      <c r="B830" s="14"/>
      <c r="C830" s="98"/>
      <c r="D830" s="98"/>
      <c r="E830" s="14"/>
      <c r="F830" s="99"/>
      <c r="G830" s="99"/>
      <c r="H830" s="99"/>
      <c r="I830" s="99"/>
      <c r="J830" s="99"/>
      <c r="K830" s="99"/>
      <c r="L830" s="99"/>
      <c r="M830" s="99"/>
      <c r="N830" s="99"/>
      <c r="O830" s="99"/>
      <c r="P830" s="99"/>
      <c r="Q830" s="99"/>
      <c r="R830" s="99"/>
      <c r="S830" s="99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</row>
    <row r="831" spans="2:33" ht="18.75" customHeight="1">
      <c r="B831" s="14"/>
      <c r="C831" s="98"/>
      <c r="D831" s="98"/>
      <c r="E831" s="14"/>
      <c r="F831" s="99"/>
      <c r="G831" s="99"/>
      <c r="H831" s="99"/>
      <c r="I831" s="99"/>
      <c r="J831" s="99"/>
      <c r="K831" s="99"/>
      <c r="L831" s="99"/>
      <c r="M831" s="99"/>
      <c r="N831" s="99"/>
      <c r="O831" s="99"/>
      <c r="P831" s="99"/>
      <c r="Q831" s="99"/>
      <c r="R831" s="99"/>
      <c r="S831" s="99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</row>
    <row r="832" spans="2:33" ht="18.75" customHeight="1">
      <c r="B832" s="14"/>
      <c r="C832" s="98"/>
      <c r="D832" s="98"/>
      <c r="E832" s="14"/>
      <c r="F832" s="99"/>
      <c r="G832" s="99"/>
      <c r="H832" s="99"/>
      <c r="I832" s="99"/>
      <c r="J832" s="99"/>
      <c r="K832" s="99"/>
      <c r="L832" s="99"/>
      <c r="M832" s="99"/>
      <c r="N832" s="99"/>
      <c r="O832" s="99"/>
      <c r="P832" s="99"/>
      <c r="Q832" s="99"/>
      <c r="R832" s="99"/>
      <c r="S832" s="99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</row>
    <row r="833" spans="2:33" ht="18.75" customHeight="1">
      <c r="B833" s="14"/>
      <c r="C833" s="98"/>
      <c r="D833" s="98"/>
      <c r="E833" s="14"/>
      <c r="F833" s="99"/>
      <c r="G833" s="99"/>
      <c r="H833" s="99"/>
      <c r="I833" s="99"/>
      <c r="J833" s="99"/>
      <c r="K833" s="99"/>
      <c r="L833" s="99"/>
      <c r="M833" s="99"/>
      <c r="N833" s="99"/>
      <c r="O833" s="99"/>
      <c r="P833" s="99"/>
      <c r="Q833" s="99"/>
      <c r="R833" s="99"/>
      <c r="S833" s="99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</row>
    <row r="834" spans="2:33" ht="18.75" customHeight="1">
      <c r="B834" s="14"/>
      <c r="C834" s="98"/>
      <c r="D834" s="98"/>
      <c r="E834" s="14"/>
      <c r="F834" s="99"/>
      <c r="G834" s="99"/>
      <c r="H834" s="99"/>
      <c r="I834" s="99"/>
      <c r="J834" s="99"/>
      <c r="K834" s="99"/>
      <c r="L834" s="99"/>
      <c r="M834" s="99"/>
      <c r="N834" s="99"/>
      <c r="O834" s="99"/>
      <c r="P834" s="99"/>
      <c r="Q834" s="99"/>
      <c r="R834" s="99"/>
      <c r="S834" s="99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</row>
    <row r="835" spans="2:33" ht="18.75" customHeight="1">
      <c r="B835" s="14"/>
      <c r="C835" s="98"/>
      <c r="D835" s="98"/>
      <c r="E835" s="14"/>
      <c r="F835" s="99"/>
      <c r="G835" s="99"/>
      <c r="H835" s="99"/>
      <c r="I835" s="99"/>
      <c r="J835" s="99"/>
      <c r="K835" s="99"/>
      <c r="L835" s="99"/>
      <c r="M835" s="99"/>
      <c r="N835" s="99"/>
      <c r="O835" s="99"/>
      <c r="P835" s="99"/>
      <c r="Q835" s="99"/>
      <c r="R835" s="99"/>
      <c r="S835" s="99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</row>
    <row r="836" spans="2:33" ht="18.75" customHeight="1">
      <c r="B836" s="14"/>
      <c r="C836" s="98"/>
      <c r="D836" s="98"/>
      <c r="E836" s="14"/>
      <c r="F836" s="99"/>
      <c r="G836" s="99"/>
      <c r="H836" s="99"/>
      <c r="I836" s="99"/>
      <c r="J836" s="99"/>
      <c r="K836" s="99"/>
      <c r="L836" s="99"/>
      <c r="M836" s="99"/>
      <c r="N836" s="99"/>
      <c r="O836" s="99"/>
      <c r="P836" s="99"/>
      <c r="Q836" s="99"/>
      <c r="R836" s="99"/>
      <c r="S836" s="99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</row>
    <row r="837" spans="2:33" ht="18.75" customHeight="1">
      <c r="B837" s="14"/>
      <c r="C837" s="98"/>
      <c r="D837" s="98"/>
      <c r="E837" s="14"/>
      <c r="F837" s="99"/>
      <c r="G837" s="99"/>
      <c r="H837" s="99"/>
      <c r="I837" s="99"/>
      <c r="J837" s="99"/>
      <c r="K837" s="99"/>
      <c r="L837" s="99"/>
      <c r="M837" s="99"/>
      <c r="N837" s="99"/>
      <c r="O837" s="99"/>
      <c r="P837" s="99"/>
      <c r="Q837" s="99"/>
      <c r="R837" s="99"/>
      <c r="S837" s="99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</row>
    <row r="838" spans="2:33" ht="18.75" customHeight="1">
      <c r="B838" s="14"/>
      <c r="C838" s="98"/>
      <c r="D838" s="98"/>
      <c r="E838" s="14"/>
      <c r="F838" s="99"/>
      <c r="G838" s="99"/>
      <c r="H838" s="99"/>
      <c r="I838" s="99"/>
      <c r="J838" s="99"/>
      <c r="K838" s="99"/>
      <c r="L838" s="99"/>
      <c r="M838" s="99"/>
      <c r="N838" s="99"/>
      <c r="O838" s="99"/>
      <c r="P838" s="99"/>
      <c r="Q838" s="99"/>
      <c r="R838" s="99"/>
      <c r="S838" s="99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</row>
    <row r="839" spans="2:33" ht="18.75" customHeight="1">
      <c r="B839" s="14"/>
      <c r="C839" s="98"/>
      <c r="D839" s="98"/>
      <c r="E839" s="14"/>
      <c r="F839" s="99"/>
      <c r="G839" s="99"/>
      <c r="H839" s="99"/>
      <c r="I839" s="99"/>
      <c r="J839" s="99"/>
      <c r="K839" s="99"/>
      <c r="L839" s="99"/>
      <c r="M839" s="99"/>
      <c r="N839" s="99"/>
      <c r="O839" s="99"/>
      <c r="P839" s="99"/>
      <c r="Q839" s="99"/>
      <c r="R839" s="99"/>
      <c r="S839" s="99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</row>
    <row r="840" spans="2:33" ht="18.75" customHeight="1">
      <c r="B840" s="14"/>
      <c r="C840" s="98"/>
      <c r="D840" s="98"/>
      <c r="E840" s="14"/>
      <c r="F840" s="99"/>
      <c r="G840" s="99"/>
      <c r="H840" s="99"/>
      <c r="I840" s="99"/>
      <c r="J840" s="99"/>
      <c r="K840" s="99"/>
      <c r="L840" s="99"/>
      <c r="M840" s="99"/>
      <c r="N840" s="99"/>
      <c r="O840" s="99"/>
      <c r="P840" s="99"/>
      <c r="Q840" s="99"/>
      <c r="R840" s="99"/>
      <c r="S840" s="99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</row>
    <row r="841" spans="2:33" ht="18.75" customHeight="1">
      <c r="B841" s="14"/>
      <c r="C841" s="98"/>
      <c r="D841" s="98"/>
      <c r="E841" s="14"/>
      <c r="F841" s="99"/>
      <c r="G841" s="99"/>
      <c r="H841" s="99"/>
      <c r="I841" s="99"/>
      <c r="J841" s="99"/>
      <c r="K841" s="99"/>
      <c r="L841" s="99"/>
      <c r="M841" s="99"/>
      <c r="N841" s="99"/>
      <c r="O841" s="99"/>
      <c r="P841" s="99"/>
      <c r="Q841" s="99"/>
      <c r="R841" s="99"/>
      <c r="S841" s="99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</row>
    <row r="842" spans="2:33" ht="18.75" customHeight="1">
      <c r="B842" s="14"/>
      <c r="C842" s="98"/>
      <c r="D842" s="98"/>
      <c r="E842" s="14"/>
      <c r="F842" s="99"/>
      <c r="G842" s="99"/>
      <c r="H842" s="99"/>
      <c r="I842" s="99"/>
      <c r="J842" s="99"/>
      <c r="K842" s="99"/>
      <c r="L842" s="99"/>
      <c r="M842" s="99"/>
      <c r="N842" s="99"/>
      <c r="O842" s="99"/>
      <c r="P842" s="99"/>
      <c r="Q842" s="99"/>
      <c r="R842" s="99"/>
      <c r="S842" s="99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</row>
    <row r="843" spans="2:33" ht="18.75" customHeight="1">
      <c r="B843" s="14"/>
      <c r="C843" s="98"/>
      <c r="D843" s="98"/>
      <c r="E843" s="14"/>
      <c r="F843" s="99"/>
      <c r="G843" s="99"/>
      <c r="H843" s="99"/>
      <c r="I843" s="99"/>
      <c r="J843" s="99"/>
      <c r="K843" s="99"/>
      <c r="L843" s="99"/>
      <c r="M843" s="99"/>
      <c r="N843" s="99"/>
      <c r="O843" s="99"/>
      <c r="P843" s="99"/>
      <c r="Q843" s="99"/>
      <c r="R843" s="99"/>
      <c r="S843" s="99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</row>
    <row r="844" spans="2:33" ht="18.75" customHeight="1">
      <c r="B844" s="14"/>
      <c r="C844" s="98"/>
      <c r="D844" s="98"/>
      <c r="E844" s="14"/>
      <c r="F844" s="99"/>
      <c r="G844" s="99"/>
      <c r="H844" s="99"/>
      <c r="I844" s="99"/>
      <c r="J844" s="99"/>
      <c r="K844" s="99"/>
      <c r="L844" s="99"/>
      <c r="M844" s="99"/>
      <c r="N844" s="99"/>
      <c r="O844" s="99"/>
      <c r="P844" s="99"/>
      <c r="Q844" s="99"/>
      <c r="R844" s="99"/>
      <c r="S844" s="99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</row>
    <row r="845" spans="2:33" ht="18.75" customHeight="1">
      <c r="B845" s="14"/>
      <c r="C845" s="98"/>
      <c r="D845" s="98"/>
      <c r="E845" s="14"/>
      <c r="F845" s="99"/>
      <c r="G845" s="99"/>
      <c r="H845" s="99"/>
      <c r="I845" s="99"/>
      <c r="J845" s="99"/>
      <c r="K845" s="99"/>
      <c r="L845" s="99"/>
      <c r="M845" s="99"/>
      <c r="N845" s="99"/>
      <c r="O845" s="99"/>
      <c r="P845" s="99"/>
      <c r="Q845" s="99"/>
      <c r="R845" s="99"/>
      <c r="S845" s="99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</row>
    <row r="846" spans="2:33" ht="18.75" customHeight="1">
      <c r="B846" s="14"/>
      <c r="C846" s="98"/>
      <c r="D846" s="98"/>
      <c r="E846" s="14"/>
      <c r="F846" s="99"/>
      <c r="G846" s="99"/>
      <c r="H846" s="99"/>
      <c r="I846" s="99"/>
      <c r="J846" s="99"/>
      <c r="K846" s="99"/>
      <c r="L846" s="99"/>
      <c r="M846" s="99"/>
      <c r="N846" s="99"/>
      <c r="O846" s="99"/>
      <c r="P846" s="99"/>
      <c r="Q846" s="99"/>
      <c r="R846" s="99"/>
      <c r="S846" s="99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</row>
    <row r="847" spans="2:33" ht="18.75" customHeight="1">
      <c r="B847" s="14"/>
      <c r="C847" s="98"/>
      <c r="D847" s="98"/>
      <c r="E847" s="14"/>
      <c r="F847" s="99"/>
      <c r="G847" s="99"/>
      <c r="H847" s="99"/>
      <c r="I847" s="99"/>
      <c r="J847" s="99"/>
      <c r="K847" s="99"/>
      <c r="L847" s="99"/>
      <c r="M847" s="99"/>
      <c r="N847" s="99"/>
      <c r="O847" s="99"/>
      <c r="P847" s="99"/>
      <c r="Q847" s="99"/>
      <c r="R847" s="99"/>
      <c r="S847" s="99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</row>
    <row r="848" spans="2:33" ht="18.75" customHeight="1">
      <c r="B848" s="14"/>
      <c r="C848" s="98"/>
      <c r="D848" s="98"/>
      <c r="E848" s="14"/>
      <c r="F848" s="99"/>
      <c r="G848" s="99"/>
      <c r="H848" s="99"/>
      <c r="I848" s="99"/>
      <c r="J848" s="99"/>
      <c r="K848" s="99"/>
      <c r="L848" s="99"/>
      <c r="M848" s="99"/>
      <c r="N848" s="99"/>
      <c r="O848" s="99"/>
      <c r="P848" s="99"/>
      <c r="Q848" s="99"/>
      <c r="R848" s="99"/>
      <c r="S848" s="99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</row>
    <row r="849" spans="2:33" ht="18.75" customHeight="1">
      <c r="B849" s="14"/>
      <c r="C849" s="98"/>
      <c r="D849" s="98"/>
      <c r="E849" s="14"/>
      <c r="F849" s="99"/>
      <c r="G849" s="99"/>
      <c r="H849" s="99"/>
      <c r="I849" s="99"/>
      <c r="J849" s="99"/>
      <c r="K849" s="99"/>
      <c r="L849" s="99"/>
      <c r="M849" s="99"/>
      <c r="N849" s="99"/>
      <c r="O849" s="99"/>
      <c r="P849" s="99"/>
      <c r="Q849" s="99"/>
      <c r="R849" s="99"/>
      <c r="S849" s="99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</row>
    <row r="850" spans="2:33" ht="18.75" customHeight="1">
      <c r="B850" s="14"/>
      <c r="C850" s="98"/>
      <c r="D850" s="98"/>
      <c r="E850" s="14"/>
      <c r="F850" s="99"/>
      <c r="G850" s="99"/>
      <c r="H850" s="99"/>
      <c r="I850" s="99"/>
      <c r="J850" s="99"/>
      <c r="K850" s="99"/>
      <c r="L850" s="99"/>
      <c r="M850" s="99"/>
      <c r="N850" s="99"/>
      <c r="O850" s="99"/>
      <c r="P850" s="99"/>
      <c r="Q850" s="99"/>
      <c r="R850" s="99"/>
      <c r="S850" s="99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</row>
    <row r="851" spans="2:33" ht="18.75" customHeight="1">
      <c r="B851" s="14"/>
      <c r="C851" s="98"/>
      <c r="D851" s="98"/>
      <c r="E851" s="14"/>
      <c r="F851" s="99"/>
      <c r="G851" s="99"/>
      <c r="H851" s="99"/>
      <c r="I851" s="99"/>
      <c r="J851" s="99"/>
      <c r="K851" s="99"/>
      <c r="L851" s="99"/>
      <c r="M851" s="99"/>
      <c r="N851" s="99"/>
      <c r="O851" s="99"/>
      <c r="P851" s="99"/>
      <c r="Q851" s="99"/>
      <c r="R851" s="99"/>
      <c r="S851" s="99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</row>
    <row r="852" spans="2:33" ht="18.75" customHeight="1">
      <c r="B852" s="14"/>
      <c r="C852" s="98"/>
      <c r="D852" s="98"/>
      <c r="E852" s="14"/>
      <c r="F852" s="99"/>
      <c r="G852" s="99"/>
      <c r="H852" s="99"/>
      <c r="I852" s="99"/>
      <c r="J852" s="99"/>
      <c r="K852" s="99"/>
      <c r="L852" s="99"/>
      <c r="M852" s="99"/>
      <c r="N852" s="99"/>
      <c r="O852" s="99"/>
      <c r="P852" s="99"/>
      <c r="Q852" s="99"/>
      <c r="R852" s="99"/>
      <c r="S852" s="99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</row>
    <row r="853" spans="2:33" ht="18.75" customHeight="1">
      <c r="B853" s="14"/>
      <c r="C853" s="98"/>
      <c r="D853" s="98"/>
      <c r="E853" s="14"/>
      <c r="F853" s="99"/>
      <c r="G853" s="99"/>
      <c r="H853" s="99"/>
      <c r="I853" s="99"/>
      <c r="J853" s="99"/>
      <c r="K853" s="99"/>
      <c r="L853" s="99"/>
      <c r="M853" s="99"/>
      <c r="N853" s="99"/>
      <c r="O853" s="99"/>
      <c r="P853" s="99"/>
      <c r="Q853" s="99"/>
      <c r="R853" s="99"/>
      <c r="S853" s="99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</row>
    <row r="854" spans="2:33" ht="18.75" customHeight="1">
      <c r="B854" s="14"/>
      <c r="C854" s="98"/>
      <c r="D854" s="98"/>
      <c r="E854" s="14"/>
      <c r="F854" s="99"/>
      <c r="G854" s="99"/>
      <c r="H854" s="99"/>
      <c r="I854" s="99"/>
      <c r="J854" s="99"/>
      <c r="K854" s="99"/>
      <c r="L854" s="99"/>
      <c r="M854" s="99"/>
      <c r="N854" s="99"/>
      <c r="O854" s="99"/>
      <c r="P854" s="99"/>
      <c r="Q854" s="99"/>
      <c r="R854" s="99"/>
      <c r="S854" s="99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</row>
    <row r="855" spans="2:33" ht="18.75" customHeight="1">
      <c r="B855" s="14"/>
      <c r="C855" s="98"/>
      <c r="D855" s="98"/>
      <c r="E855" s="14"/>
      <c r="F855" s="99"/>
      <c r="G855" s="99"/>
      <c r="H855" s="99"/>
      <c r="I855" s="99"/>
      <c r="J855" s="99"/>
      <c r="K855" s="99"/>
      <c r="L855" s="99"/>
      <c r="M855" s="99"/>
      <c r="N855" s="99"/>
      <c r="O855" s="99"/>
      <c r="P855" s="99"/>
      <c r="Q855" s="99"/>
      <c r="R855" s="99"/>
      <c r="S855" s="99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</row>
    <row r="856" spans="2:33" ht="18.75" customHeight="1">
      <c r="B856" s="14"/>
      <c r="C856" s="98"/>
      <c r="D856" s="98"/>
      <c r="E856" s="14"/>
      <c r="F856" s="99"/>
      <c r="G856" s="99"/>
      <c r="H856" s="99"/>
      <c r="I856" s="99"/>
      <c r="J856" s="99"/>
      <c r="K856" s="99"/>
      <c r="L856" s="99"/>
      <c r="M856" s="99"/>
      <c r="N856" s="99"/>
      <c r="O856" s="99"/>
      <c r="P856" s="99"/>
      <c r="Q856" s="99"/>
      <c r="R856" s="99"/>
      <c r="S856" s="99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</row>
    <row r="857" spans="2:33" ht="18.75" customHeight="1">
      <c r="B857" s="14"/>
      <c r="C857" s="98"/>
      <c r="D857" s="98"/>
      <c r="E857" s="14"/>
      <c r="F857" s="99"/>
      <c r="G857" s="99"/>
      <c r="H857" s="99"/>
      <c r="I857" s="99"/>
      <c r="J857" s="99"/>
      <c r="K857" s="99"/>
      <c r="L857" s="99"/>
      <c r="M857" s="99"/>
      <c r="N857" s="99"/>
      <c r="O857" s="99"/>
      <c r="P857" s="99"/>
      <c r="Q857" s="99"/>
      <c r="R857" s="99"/>
      <c r="S857" s="99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</row>
    <row r="858" spans="2:33" ht="18.75" customHeight="1">
      <c r="B858" s="14"/>
      <c r="C858" s="98"/>
      <c r="D858" s="98"/>
      <c r="E858" s="14"/>
      <c r="F858" s="99"/>
      <c r="G858" s="99"/>
      <c r="H858" s="99"/>
      <c r="I858" s="99"/>
      <c r="J858" s="99"/>
      <c r="K858" s="99"/>
      <c r="L858" s="99"/>
      <c r="M858" s="99"/>
      <c r="N858" s="99"/>
      <c r="O858" s="99"/>
      <c r="P858" s="99"/>
      <c r="Q858" s="99"/>
      <c r="R858" s="99"/>
      <c r="S858" s="99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</row>
    <row r="859" spans="2:33" ht="18.75" customHeight="1">
      <c r="B859" s="14"/>
      <c r="C859" s="98"/>
      <c r="D859" s="98"/>
      <c r="E859" s="14"/>
      <c r="F859" s="99"/>
      <c r="G859" s="99"/>
      <c r="H859" s="99"/>
      <c r="I859" s="99"/>
      <c r="J859" s="99"/>
      <c r="K859" s="99"/>
      <c r="L859" s="99"/>
      <c r="M859" s="99"/>
      <c r="N859" s="99"/>
      <c r="O859" s="99"/>
      <c r="P859" s="99"/>
      <c r="Q859" s="99"/>
      <c r="R859" s="99"/>
      <c r="S859" s="99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</row>
    <row r="860" spans="2:33" ht="18.75" customHeight="1">
      <c r="B860" s="14"/>
      <c r="C860" s="98"/>
      <c r="D860" s="98"/>
      <c r="E860" s="14"/>
      <c r="F860" s="99"/>
      <c r="G860" s="99"/>
      <c r="H860" s="99"/>
      <c r="I860" s="99"/>
      <c r="J860" s="99"/>
      <c r="K860" s="99"/>
      <c r="L860" s="99"/>
      <c r="M860" s="99"/>
      <c r="N860" s="99"/>
      <c r="O860" s="99"/>
      <c r="P860" s="99"/>
      <c r="Q860" s="99"/>
      <c r="R860" s="99"/>
      <c r="S860" s="99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</row>
    <row r="861" spans="2:33" ht="18.75" customHeight="1">
      <c r="B861" s="14"/>
      <c r="C861" s="98"/>
      <c r="D861" s="98"/>
      <c r="E861" s="14"/>
      <c r="F861" s="99"/>
      <c r="G861" s="99"/>
      <c r="H861" s="99"/>
      <c r="I861" s="99"/>
      <c r="J861" s="99"/>
      <c r="K861" s="99"/>
      <c r="L861" s="99"/>
      <c r="M861" s="99"/>
      <c r="N861" s="99"/>
      <c r="O861" s="99"/>
      <c r="P861" s="99"/>
      <c r="Q861" s="99"/>
      <c r="R861" s="99"/>
      <c r="S861" s="99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</row>
    <row r="862" spans="2:33" ht="18.75" customHeight="1">
      <c r="B862" s="14"/>
      <c r="C862" s="98"/>
      <c r="D862" s="98"/>
      <c r="E862" s="14"/>
      <c r="F862" s="99"/>
      <c r="G862" s="99"/>
      <c r="H862" s="99"/>
      <c r="I862" s="99"/>
      <c r="J862" s="99"/>
      <c r="K862" s="99"/>
      <c r="L862" s="99"/>
      <c r="M862" s="99"/>
      <c r="N862" s="99"/>
      <c r="O862" s="99"/>
      <c r="P862" s="99"/>
      <c r="Q862" s="99"/>
      <c r="R862" s="99"/>
      <c r="S862" s="99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</row>
    <row r="863" spans="2:33" ht="18.75" customHeight="1">
      <c r="B863" s="14"/>
      <c r="C863" s="98"/>
      <c r="D863" s="98"/>
      <c r="E863" s="14"/>
      <c r="F863" s="99"/>
      <c r="G863" s="99"/>
      <c r="H863" s="99"/>
      <c r="I863" s="99"/>
      <c r="J863" s="99"/>
      <c r="K863" s="99"/>
      <c r="L863" s="99"/>
      <c r="M863" s="99"/>
      <c r="N863" s="99"/>
      <c r="O863" s="99"/>
      <c r="P863" s="99"/>
      <c r="Q863" s="99"/>
      <c r="R863" s="99"/>
      <c r="S863" s="99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</row>
    <row r="864" spans="2:33" ht="18.75" customHeight="1">
      <c r="B864" s="14"/>
      <c r="C864" s="98"/>
      <c r="D864" s="98"/>
      <c r="E864" s="14"/>
      <c r="F864" s="99"/>
      <c r="G864" s="99"/>
      <c r="H864" s="99"/>
      <c r="I864" s="99"/>
      <c r="J864" s="99"/>
      <c r="K864" s="99"/>
      <c r="L864" s="99"/>
      <c r="M864" s="99"/>
      <c r="N864" s="99"/>
      <c r="O864" s="99"/>
      <c r="P864" s="99"/>
      <c r="Q864" s="99"/>
      <c r="R864" s="99"/>
      <c r="S864" s="99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</row>
    <row r="865" spans="2:33" ht="18.75" customHeight="1">
      <c r="B865" s="14"/>
      <c r="C865" s="98"/>
      <c r="D865" s="98"/>
      <c r="E865" s="14"/>
      <c r="F865" s="99"/>
      <c r="G865" s="99"/>
      <c r="H865" s="99"/>
      <c r="I865" s="99"/>
      <c r="J865" s="99"/>
      <c r="K865" s="99"/>
      <c r="L865" s="99"/>
      <c r="M865" s="99"/>
      <c r="N865" s="99"/>
      <c r="O865" s="99"/>
      <c r="P865" s="99"/>
      <c r="Q865" s="99"/>
      <c r="R865" s="99"/>
      <c r="S865" s="99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</row>
    <row r="866" spans="2:33" ht="18.75" customHeight="1">
      <c r="B866" s="14"/>
      <c r="C866" s="98"/>
      <c r="D866" s="98"/>
      <c r="E866" s="14"/>
      <c r="F866" s="99"/>
      <c r="G866" s="99"/>
      <c r="H866" s="99"/>
      <c r="I866" s="99"/>
      <c r="J866" s="99"/>
      <c r="K866" s="99"/>
      <c r="L866" s="99"/>
      <c r="M866" s="99"/>
      <c r="N866" s="99"/>
      <c r="O866" s="99"/>
      <c r="P866" s="99"/>
      <c r="Q866" s="99"/>
      <c r="R866" s="99"/>
      <c r="S866" s="99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</row>
    <row r="867" spans="2:33" ht="18.75" customHeight="1">
      <c r="B867" s="14"/>
      <c r="C867" s="98"/>
      <c r="D867" s="98"/>
      <c r="E867" s="14"/>
      <c r="F867" s="99"/>
      <c r="G867" s="99"/>
      <c r="H867" s="99"/>
      <c r="I867" s="99"/>
      <c r="J867" s="99"/>
      <c r="K867" s="99"/>
      <c r="L867" s="99"/>
      <c r="M867" s="99"/>
      <c r="N867" s="99"/>
      <c r="O867" s="99"/>
      <c r="P867" s="99"/>
      <c r="Q867" s="99"/>
      <c r="R867" s="99"/>
      <c r="S867" s="99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</row>
    <row r="868" spans="2:33" ht="18.75" customHeight="1">
      <c r="B868" s="14"/>
      <c r="C868" s="98"/>
      <c r="D868" s="98"/>
      <c r="E868" s="14"/>
      <c r="F868" s="99"/>
      <c r="G868" s="99"/>
      <c r="H868" s="99"/>
      <c r="I868" s="99"/>
      <c r="J868" s="99"/>
      <c r="K868" s="99"/>
      <c r="L868" s="99"/>
      <c r="M868" s="99"/>
      <c r="N868" s="99"/>
      <c r="O868" s="99"/>
      <c r="P868" s="99"/>
      <c r="Q868" s="99"/>
      <c r="R868" s="99"/>
      <c r="S868" s="99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</row>
    <row r="869" spans="2:33" ht="18.75" customHeight="1">
      <c r="B869" s="14"/>
      <c r="C869" s="98"/>
      <c r="D869" s="98"/>
      <c r="E869" s="14"/>
      <c r="F869" s="99"/>
      <c r="G869" s="99"/>
      <c r="H869" s="99"/>
      <c r="I869" s="99"/>
      <c r="J869" s="99"/>
      <c r="K869" s="99"/>
      <c r="L869" s="99"/>
      <c r="M869" s="99"/>
      <c r="N869" s="99"/>
      <c r="O869" s="99"/>
      <c r="P869" s="99"/>
      <c r="Q869" s="99"/>
      <c r="R869" s="99"/>
      <c r="S869" s="99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</row>
    <row r="870" spans="2:33" ht="18.75" customHeight="1">
      <c r="B870" s="14"/>
      <c r="C870" s="98"/>
      <c r="D870" s="98"/>
      <c r="E870" s="14"/>
      <c r="F870" s="99"/>
      <c r="G870" s="99"/>
      <c r="H870" s="99"/>
      <c r="I870" s="99"/>
      <c r="J870" s="99"/>
      <c r="K870" s="99"/>
      <c r="L870" s="99"/>
      <c r="M870" s="99"/>
      <c r="N870" s="99"/>
      <c r="O870" s="99"/>
      <c r="P870" s="99"/>
      <c r="Q870" s="99"/>
      <c r="R870" s="99"/>
      <c r="S870" s="99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</row>
    <row r="871" spans="2:33" ht="18.75" customHeight="1">
      <c r="B871" s="14"/>
      <c r="C871" s="98"/>
      <c r="D871" s="98"/>
      <c r="E871" s="14"/>
      <c r="F871" s="99"/>
      <c r="G871" s="99"/>
      <c r="H871" s="99"/>
      <c r="I871" s="99"/>
      <c r="J871" s="99"/>
      <c r="K871" s="99"/>
      <c r="L871" s="99"/>
      <c r="M871" s="99"/>
      <c r="N871" s="99"/>
      <c r="O871" s="99"/>
      <c r="P871" s="99"/>
      <c r="Q871" s="99"/>
      <c r="R871" s="99"/>
      <c r="S871" s="99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</row>
    <row r="872" spans="2:33" ht="18.75" customHeight="1">
      <c r="B872" s="14"/>
      <c r="C872" s="98"/>
      <c r="D872" s="98"/>
      <c r="E872" s="14"/>
      <c r="F872" s="99"/>
      <c r="G872" s="99"/>
      <c r="H872" s="99"/>
      <c r="I872" s="99"/>
      <c r="J872" s="99"/>
      <c r="K872" s="99"/>
      <c r="L872" s="99"/>
      <c r="M872" s="99"/>
      <c r="N872" s="99"/>
      <c r="O872" s="99"/>
      <c r="P872" s="99"/>
      <c r="Q872" s="99"/>
      <c r="R872" s="99"/>
      <c r="S872" s="99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</row>
    <row r="873" spans="2:33" ht="18.75" customHeight="1">
      <c r="B873" s="14"/>
      <c r="C873" s="98"/>
      <c r="D873" s="98"/>
      <c r="E873" s="14"/>
      <c r="F873" s="99"/>
      <c r="G873" s="99"/>
      <c r="H873" s="99"/>
      <c r="I873" s="99"/>
      <c r="J873" s="99"/>
      <c r="K873" s="99"/>
      <c r="L873" s="99"/>
      <c r="M873" s="99"/>
      <c r="N873" s="99"/>
      <c r="O873" s="99"/>
      <c r="P873" s="99"/>
      <c r="Q873" s="99"/>
      <c r="R873" s="99"/>
      <c r="S873" s="99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</row>
    <row r="874" spans="2:33" ht="18.75" customHeight="1">
      <c r="B874" s="14"/>
      <c r="C874" s="98"/>
      <c r="D874" s="98"/>
      <c r="E874" s="14"/>
      <c r="F874" s="99"/>
      <c r="G874" s="99"/>
      <c r="H874" s="99"/>
      <c r="I874" s="99"/>
      <c r="J874" s="99"/>
      <c r="K874" s="99"/>
      <c r="L874" s="99"/>
      <c r="M874" s="99"/>
      <c r="N874" s="99"/>
      <c r="O874" s="99"/>
      <c r="P874" s="99"/>
      <c r="Q874" s="99"/>
      <c r="R874" s="99"/>
      <c r="S874" s="99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</row>
    <row r="875" spans="2:33" ht="18.75" customHeight="1">
      <c r="B875" s="14"/>
      <c r="C875" s="98"/>
      <c r="D875" s="98"/>
      <c r="E875" s="14"/>
      <c r="F875" s="99"/>
      <c r="G875" s="99"/>
      <c r="H875" s="99"/>
      <c r="I875" s="99"/>
      <c r="J875" s="99"/>
      <c r="K875" s="99"/>
      <c r="L875" s="99"/>
      <c r="M875" s="99"/>
      <c r="N875" s="99"/>
      <c r="O875" s="99"/>
      <c r="P875" s="99"/>
      <c r="Q875" s="99"/>
      <c r="R875" s="99"/>
      <c r="S875" s="99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</row>
    <row r="876" spans="2:33" ht="18.75" customHeight="1">
      <c r="B876" s="14"/>
      <c r="C876" s="98"/>
      <c r="D876" s="98"/>
      <c r="E876" s="14"/>
      <c r="F876" s="99"/>
      <c r="G876" s="99"/>
      <c r="H876" s="99"/>
      <c r="I876" s="99"/>
      <c r="J876" s="99"/>
      <c r="K876" s="99"/>
      <c r="L876" s="99"/>
      <c r="M876" s="99"/>
      <c r="N876" s="99"/>
      <c r="O876" s="99"/>
      <c r="P876" s="99"/>
      <c r="Q876" s="99"/>
      <c r="R876" s="99"/>
      <c r="S876" s="99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</row>
    <row r="877" spans="2:33" ht="18.75" customHeight="1">
      <c r="B877" s="14"/>
      <c r="C877" s="98"/>
      <c r="D877" s="98"/>
      <c r="E877" s="14"/>
      <c r="F877" s="99"/>
      <c r="G877" s="99"/>
      <c r="H877" s="99"/>
      <c r="I877" s="99"/>
      <c r="J877" s="99"/>
      <c r="K877" s="99"/>
      <c r="L877" s="99"/>
      <c r="M877" s="99"/>
      <c r="N877" s="99"/>
      <c r="O877" s="99"/>
      <c r="P877" s="99"/>
      <c r="Q877" s="99"/>
      <c r="R877" s="99"/>
      <c r="S877" s="99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</row>
    <row r="878" spans="2:33" ht="18.75" customHeight="1">
      <c r="B878" s="14"/>
      <c r="C878" s="98"/>
      <c r="D878" s="98"/>
      <c r="E878" s="14"/>
      <c r="F878" s="99"/>
      <c r="G878" s="99"/>
      <c r="H878" s="99"/>
      <c r="I878" s="99"/>
      <c r="J878" s="99"/>
      <c r="K878" s="99"/>
      <c r="L878" s="99"/>
      <c r="M878" s="99"/>
      <c r="N878" s="99"/>
      <c r="O878" s="99"/>
      <c r="P878" s="99"/>
      <c r="Q878" s="99"/>
      <c r="R878" s="99"/>
      <c r="S878" s="99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</row>
    <row r="879" spans="2:33" ht="18.75" customHeight="1">
      <c r="B879" s="14"/>
      <c r="C879" s="98"/>
      <c r="D879" s="98"/>
      <c r="E879" s="14"/>
      <c r="F879" s="99"/>
      <c r="G879" s="99"/>
      <c r="H879" s="99"/>
      <c r="I879" s="99"/>
      <c r="J879" s="99"/>
      <c r="K879" s="99"/>
      <c r="L879" s="99"/>
      <c r="M879" s="99"/>
      <c r="N879" s="99"/>
      <c r="O879" s="99"/>
      <c r="P879" s="99"/>
      <c r="Q879" s="99"/>
      <c r="R879" s="99"/>
      <c r="S879" s="99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</row>
    <row r="880" spans="2:33" ht="18.75" customHeight="1">
      <c r="B880" s="14"/>
      <c r="C880" s="98"/>
      <c r="D880" s="98"/>
      <c r="E880" s="14"/>
      <c r="F880" s="99"/>
      <c r="G880" s="99"/>
      <c r="H880" s="99"/>
      <c r="I880" s="99"/>
      <c r="J880" s="99"/>
      <c r="K880" s="99"/>
      <c r="L880" s="99"/>
      <c r="M880" s="99"/>
      <c r="N880" s="99"/>
      <c r="O880" s="99"/>
      <c r="P880" s="99"/>
      <c r="Q880" s="99"/>
      <c r="R880" s="99"/>
      <c r="S880" s="99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</row>
    <row r="881" spans="2:33" ht="18.75" customHeight="1">
      <c r="B881" s="14"/>
      <c r="C881" s="98"/>
      <c r="D881" s="98"/>
      <c r="E881" s="14"/>
      <c r="F881" s="99"/>
      <c r="G881" s="99"/>
      <c r="H881" s="99"/>
      <c r="I881" s="99"/>
      <c r="J881" s="99"/>
      <c r="K881" s="99"/>
      <c r="L881" s="99"/>
      <c r="M881" s="99"/>
      <c r="N881" s="99"/>
      <c r="O881" s="99"/>
      <c r="P881" s="99"/>
      <c r="Q881" s="99"/>
      <c r="R881" s="99"/>
      <c r="S881" s="99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</row>
    <row r="882" spans="2:33" ht="18.75" customHeight="1">
      <c r="B882" s="14"/>
      <c r="C882" s="98"/>
      <c r="D882" s="98"/>
      <c r="E882" s="14"/>
      <c r="F882" s="99"/>
      <c r="G882" s="99"/>
      <c r="H882" s="99"/>
      <c r="I882" s="99"/>
      <c r="J882" s="99"/>
      <c r="K882" s="99"/>
      <c r="L882" s="99"/>
      <c r="M882" s="99"/>
      <c r="N882" s="99"/>
      <c r="O882" s="99"/>
      <c r="P882" s="99"/>
      <c r="Q882" s="99"/>
      <c r="R882" s="99"/>
      <c r="S882" s="99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</row>
    <row r="883" spans="2:33" ht="18.75" customHeight="1">
      <c r="B883" s="14"/>
      <c r="C883" s="98"/>
      <c r="D883" s="98"/>
      <c r="E883" s="14"/>
      <c r="F883" s="99"/>
      <c r="G883" s="99"/>
      <c r="H883" s="99"/>
      <c r="I883" s="99"/>
      <c r="J883" s="99"/>
      <c r="K883" s="99"/>
      <c r="L883" s="99"/>
      <c r="M883" s="99"/>
      <c r="N883" s="99"/>
      <c r="O883" s="99"/>
      <c r="P883" s="99"/>
      <c r="Q883" s="99"/>
      <c r="R883" s="99"/>
      <c r="S883" s="99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</row>
    <row r="884" spans="2:33" ht="18.75" customHeight="1">
      <c r="B884" s="14"/>
      <c r="C884" s="98"/>
      <c r="D884" s="98"/>
      <c r="E884" s="14"/>
      <c r="F884" s="99"/>
      <c r="G884" s="99"/>
      <c r="H884" s="99"/>
      <c r="I884" s="99"/>
      <c r="J884" s="99"/>
      <c r="K884" s="99"/>
      <c r="L884" s="99"/>
      <c r="M884" s="99"/>
      <c r="N884" s="99"/>
      <c r="O884" s="99"/>
      <c r="P884" s="99"/>
      <c r="Q884" s="99"/>
      <c r="R884" s="99"/>
      <c r="S884" s="99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</row>
    <row r="885" spans="2:33" ht="18.75" customHeight="1">
      <c r="B885" s="14"/>
      <c r="C885" s="98"/>
      <c r="D885" s="98"/>
      <c r="E885" s="14"/>
      <c r="F885" s="99"/>
      <c r="G885" s="99"/>
      <c r="H885" s="99"/>
      <c r="I885" s="99"/>
      <c r="J885" s="99"/>
      <c r="K885" s="99"/>
      <c r="L885" s="99"/>
      <c r="M885" s="99"/>
      <c r="N885" s="99"/>
      <c r="O885" s="99"/>
      <c r="P885" s="99"/>
      <c r="Q885" s="99"/>
      <c r="R885" s="99"/>
      <c r="S885" s="99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</row>
    <row r="886" spans="2:33" ht="18.75" customHeight="1">
      <c r="B886" s="14"/>
      <c r="C886" s="98"/>
      <c r="D886" s="98"/>
      <c r="E886" s="14"/>
      <c r="F886" s="99"/>
      <c r="G886" s="99"/>
      <c r="H886" s="99"/>
      <c r="I886" s="99"/>
      <c r="J886" s="99"/>
      <c r="K886" s="99"/>
      <c r="L886" s="99"/>
      <c r="M886" s="99"/>
      <c r="N886" s="99"/>
      <c r="O886" s="99"/>
      <c r="P886" s="99"/>
      <c r="Q886" s="99"/>
      <c r="R886" s="99"/>
      <c r="S886" s="99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</row>
    <row r="887" spans="2:33" ht="18.75" customHeight="1">
      <c r="B887" s="14"/>
      <c r="C887" s="98"/>
      <c r="D887" s="98"/>
      <c r="E887" s="14"/>
      <c r="F887" s="99"/>
      <c r="G887" s="99"/>
      <c r="H887" s="99"/>
      <c r="I887" s="99"/>
      <c r="J887" s="99"/>
      <c r="K887" s="99"/>
      <c r="L887" s="99"/>
      <c r="M887" s="99"/>
      <c r="N887" s="99"/>
      <c r="O887" s="99"/>
      <c r="P887" s="99"/>
      <c r="Q887" s="99"/>
      <c r="R887" s="99"/>
      <c r="S887" s="99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</row>
    <row r="888" spans="2:33" ht="18.75" customHeight="1">
      <c r="B888" s="14"/>
      <c r="C888" s="98"/>
      <c r="D888" s="98"/>
      <c r="E888" s="14"/>
      <c r="F888" s="99"/>
      <c r="G888" s="99"/>
      <c r="H888" s="99"/>
      <c r="I888" s="99"/>
      <c r="J888" s="99"/>
      <c r="K888" s="99"/>
      <c r="L888" s="99"/>
      <c r="M888" s="99"/>
      <c r="N888" s="99"/>
      <c r="O888" s="99"/>
      <c r="P888" s="99"/>
      <c r="Q888" s="99"/>
      <c r="R888" s="99"/>
      <c r="S888" s="99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</row>
    <row r="889" spans="2:33" ht="18.75" customHeight="1">
      <c r="B889" s="14"/>
      <c r="C889" s="98"/>
      <c r="D889" s="98"/>
      <c r="E889" s="14"/>
      <c r="F889" s="99"/>
      <c r="G889" s="99"/>
      <c r="H889" s="99"/>
      <c r="I889" s="99"/>
      <c r="J889" s="99"/>
      <c r="K889" s="99"/>
      <c r="L889" s="99"/>
      <c r="M889" s="99"/>
      <c r="N889" s="99"/>
      <c r="O889" s="99"/>
      <c r="P889" s="99"/>
      <c r="Q889" s="99"/>
      <c r="R889" s="99"/>
      <c r="S889" s="99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</row>
    <row r="890" spans="2:33" ht="18.75" customHeight="1">
      <c r="B890" s="14"/>
      <c r="C890" s="98"/>
      <c r="D890" s="98"/>
      <c r="E890" s="14"/>
      <c r="F890" s="99"/>
      <c r="G890" s="99"/>
      <c r="H890" s="99"/>
      <c r="I890" s="99"/>
      <c r="J890" s="99"/>
      <c r="K890" s="99"/>
      <c r="L890" s="99"/>
      <c r="M890" s="99"/>
      <c r="N890" s="99"/>
      <c r="O890" s="99"/>
      <c r="P890" s="99"/>
      <c r="Q890" s="99"/>
      <c r="R890" s="99"/>
      <c r="S890" s="99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</row>
    <row r="891" spans="2:33" ht="18.75" customHeight="1">
      <c r="B891" s="14"/>
      <c r="C891" s="98"/>
      <c r="D891" s="98"/>
      <c r="E891" s="14"/>
      <c r="F891" s="99"/>
      <c r="G891" s="99"/>
      <c r="H891" s="99"/>
      <c r="I891" s="99"/>
      <c r="J891" s="99"/>
      <c r="K891" s="99"/>
      <c r="L891" s="99"/>
      <c r="M891" s="99"/>
      <c r="N891" s="99"/>
      <c r="O891" s="99"/>
      <c r="P891" s="99"/>
      <c r="Q891" s="99"/>
      <c r="R891" s="99"/>
      <c r="S891" s="99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</row>
    <row r="892" spans="2:33" ht="18.75" customHeight="1">
      <c r="B892" s="14"/>
      <c r="C892" s="98"/>
      <c r="D892" s="98"/>
      <c r="E892" s="14"/>
      <c r="F892" s="99"/>
      <c r="G892" s="99"/>
      <c r="H892" s="99"/>
      <c r="I892" s="99"/>
      <c r="J892" s="99"/>
      <c r="K892" s="99"/>
      <c r="L892" s="99"/>
      <c r="M892" s="99"/>
      <c r="N892" s="99"/>
      <c r="O892" s="99"/>
      <c r="P892" s="99"/>
      <c r="Q892" s="99"/>
      <c r="R892" s="99"/>
      <c r="S892" s="99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</row>
    <row r="893" spans="2:33" ht="18.75" customHeight="1">
      <c r="B893" s="14"/>
      <c r="C893" s="98"/>
      <c r="D893" s="98"/>
      <c r="E893" s="14"/>
      <c r="F893" s="99"/>
      <c r="G893" s="99"/>
      <c r="H893" s="99"/>
      <c r="I893" s="99"/>
      <c r="J893" s="99"/>
      <c r="K893" s="99"/>
      <c r="L893" s="99"/>
      <c r="M893" s="99"/>
      <c r="N893" s="99"/>
      <c r="O893" s="99"/>
      <c r="P893" s="99"/>
      <c r="Q893" s="99"/>
      <c r="R893" s="99"/>
      <c r="S893" s="99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</row>
    <row r="894" spans="2:33" ht="18.75" customHeight="1">
      <c r="B894" s="14"/>
      <c r="C894" s="98"/>
      <c r="D894" s="98"/>
      <c r="E894" s="14"/>
      <c r="F894" s="99"/>
      <c r="G894" s="99"/>
      <c r="H894" s="99"/>
      <c r="I894" s="99"/>
      <c r="J894" s="99"/>
      <c r="K894" s="99"/>
      <c r="L894" s="99"/>
      <c r="M894" s="99"/>
      <c r="N894" s="99"/>
      <c r="O894" s="99"/>
      <c r="P894" s="99"/>
      <c r="Q894" s="99"/>
      <c r="R894" s="99"/>
      <c r="S894" s="99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</row>
    <row r="895" spans="2:33" ht="18.75" customHeight="1">
      <c r="B895" s="14"/>
      <c r="C895" s="98"/>
      <c r="D895" s="98"/>
      <c r="E895" s="14"/>
      <c r="F895" s="99"/>
      <c r="G895" s="99"/>
      <c r="H895" s="99"/>
      <c r="I895" s="99"/>
      <c r="J895" s="99"/>
      <c r="K895" s="99"/>
      <c r="L895" s="99"/>
      <c r="M895" s="99"/>
      <c r="N895" s="99"/>
      <c r="O895" s="99"/>
      <c r="P895" s="99"/>
      <c r="Q895" s="99"/>
      <c r="R895" s="99"/>
      <c r="S895" s="99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</row>
    <row r="896" spans="2:33" ht="18.75" customHeight="1">
      <c r="B896" s="14"/>
      <c r="C896" s="98"/>
      <c r="D896" s="98"/>
      <c r="E896" s="14"/>
      <c r="F896" s="99"/>
      <c r="G896" s="99"/>
      <c r="H896" s="99"/>
      <c r="I896" s="99"/>
      <c r="J896" s="99"/>
      <c r="K896" s="99"/>
      <c r="L896" s="99"/>
      <c r="M896" s="99"/>
      <c r="N896" s="99"/>
      <c r="O896" s="99"/>
      <c r="P896" s="99"/>
      <c r="Q896" s="99"/>
      <c r="R896" s="99"/>
      <c r="S896" s="99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</row>
    <row r="897" spans="2:33" ht="18.75" customHeight="1">
      <c r="B897" s="14"/>
      <c r="C897" s="98"/>
      <c r="D897" s="98"/>
      <c r="E897" s="14"/>
      <c r="F897" s="99"/>
      <c r="G897" s="99"/>
      <c r="H897" s="99"/>
      <c r="I897" s="99"/>
      <c r="J897" s="99"/>
      <c r="K897" s="99"/>
      <c r="L897" s="99"/>
      <c r="M897" s="99"/>
      <c r="N897" s="99"/>
      <c r="O897" s="99"/>
      <c r="P897" s="99"/>
      <c r="Q897" s="99"/>
      <c r="R897" s="99"/>
      <c r="S897" s="99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</row>
    <row r="898" spans="2:33" ht="18.75" customHeight="1">
      <c r="B898" s="14"/>
      <c r="C898" s="98"/>
      <c r="D898" s="98"/>
      <c r="E898" s="14"/>
      <c r="F898" s="99"/>
      <c r="G898" s="99"/>
      <c r="H898" s="99"/>
      <c r="I898" s="99"/>
      <c r="J898" s="99"/>
      <c r="K898" s="99"/>
      <c r="L898" s="99"/>
      <c r="M898" s="99"/>
      <c r="N898" s="99"/>
      <c r="O898" s="99"/>
      <c r="P898" s="99"/>
      <c r="Q898" s="99"/>
      <c r="R898" s="99"/>
      <c r="S898" s="99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</row>
    <row r="899" spans="2:33" ht="18.75" customHeight="1">
      <c r="B899" s="14"/>
      <c r="C899" s="98"/>
      <c r="D899" s="98"/>
      <c r="E899" s="14"/>
      <c r="F899" s="99"/>
      <c r="G899" s="99"/>
      <c r="H899" s="99"/>
      <c r="I899" s="99"/>
      <c r="J899" s="99"/>
      <c r="K899" s="99"/>
      <c r="L899" s="99"/>
      <c r="M899" s="99"/>
      <c r="N899" s="99"/>
      <c r="O899" s="99"/>
      <c r="P899" s="99"/>
      <c r="Q899" s="99"/>
      <c r="R899" s="99"/>
      <c r="S899" s="99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</row>
    <row r="900" spans="2:33" ht="18.75" customHeight="1">
      <c r="B900" s="14"/>
      <c r="C900" s="98"/>
      <c r="D900" s="98"/>
      <c r="E900" s="14"/>
      <c r="F900" s="99"/>
      <c r="G900" s="99"/>
      <c r="H900" s="99"/>
      <c r="I900" s="99"/>
      <c r="J900" s="99"/>
      <c r="K900" s="99"/>
      <c r="L900" s="99"/>
      <c r="M900" s="99"/>
      <c r="N900" s="99"/>
      <c r="O900" s="99"/>
      <c r="P900" s="99"/>
      <c r="Q900" s="99"/>
      <c r="R900" s="99"/>
      <c r="S900" s="99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</row>
    <row r="901" spans="2:33" ht="18.75" customHeight="1">
      <c r="B901" s="14"/>
      <c r="C901" s="98"/>
      <c r="D901" s="98"/>
      <c r="E901" s="14"/>
      <c r="F901" s="99"/>
      <c r="G901" s="99"/>
      <c r="H901" s="99"/>
      <c r="I901" s="99"/>
      <c r="J901" s="99"/>
      <c r="K901" s="99"/>
      <c r="L901" s="99"/>
      <c r="M901" s="99"/>
      <c r="N901" s="99"/>
      <c r="O901" s="99"/>
      <c r="P901" s="99"/>
      <c r="Q901" s="99"/>
      <c r="R901" s="99"/>
      <c r="S901" s="99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</row>
    <row r="902" spans="2:33" ht="18.75" customHeight="1">
      <c r="B902" s="14"/>
      <c r="C902" s="98"/>
      <c r="D902" s="98"/>
      <c r="E902" s="14"/>
      <c r="F902" s="99"/>
      <c r="G902" s="99"/>
      <c r="H902" s="99"/>
      <c r="I902" s="99"/>
      <c r="J902" s="99"/>
      <c r="K902" s="99"/>
      <c r="L902" s="99"/>
      <c r="M902" s="99"/>
      <c r="N902" s="99"/>
      <c r="O902" s="99"/>
      <c r="P902" s="99"/>
      <c r="Q902" s="99"/>
      <c r="R902" s="99"/>
      <c r="S902" s="99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</row>
    <row r="903" spans="2:33" ht="18.75" customHeight="1">
      <c r="B903" s="14"/>
      <c r="C903" s="98"/>
      <c r="D903" s="98"/>
      <c r="E903" s="14"/>
      <c r="F903" s="99"/>
      <c r="G903" s="99"/>
      <c r="H903" s="99"/>
      <c r="I903" s="99"/>
      <c r="J903" s="99"/>
      <c r="K903" s="99"/>
      <c r="L903" s="99"/>
      <c r="M903" s="99"/>
      <c r="N903" s="99"/>
      <c r="O903" s="99"/>
      <c r="P903" s="99"/>
      <c r="Q903" s="99"/>
      <c r="R903" s="99"/>
      <c r="S903" s="99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</row>
    <row r="904" spans="2:33" ht="18.75" customHeight="1">
      <c r="B904" s="14"/>
      <c r="C904" s="98"/>
      <c r="D904" s="98"/>
      <c r="E904" s="14"/>
      <c r="F904" s="99"/>
      <c r="G904" s="99"/>
      <c r="H904" s="99"/>
      <c r="I904" s="99"/>
      <c r="J904" s="99"/>
      <c r="K904" s="99"/>
      <c r="L904" s="99"/>
      <c r="M904" s="99"/>
      <c r="N904" s="99"/>
      <c r="O904" s="99"/>
      <c r="P904" s="99"/>
      <c r="Q904" s="99"/>
      <c r="R904" s="99"/>
      <c r="S904" s="99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</row>
    <row r="905" spans="2:33" ht="18.75" customHeight="1">
      <c r="B905" s="14"/>
      <c r="C905" s="98"/>
      <c r="D905" s="98"/>
      <c r="E905" s="14"/>
      <c r="F905" s="99"/>
      <c r="G905" s="99"/>
      <c r="H905" s="99"/>
      <c r="I905" s="99"/>
      <c r="J905" s="99"/>
      <c r="K905" s="99"/>
      <c r="L905" s="99"/>
      <c r="M905" s="99"/>
      <c r="N905" s="99"/>
      <c r="O905" s="99"/>
      <c r="P905" s="99"/>
      <c r="Q905" s="99"/>
      <c r="R905" s="99"/>
      <c r="S905" s="99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</row>
    <row r="906" spans="2:33" ht="18.75" customHeight="1">
      <c r="B906" s="14"/>
      <c r="C906" s="98"/>
      <c r="D906" s="98"/>
      <c r="E906" s="14"/>
      <c r="F906" s="99"/>
      <c r="G906" s="99"/>
      <c r="H906" s="99"/>
      <c r="I906" s="99"/>
      <c r="J906" s="99"/>
      <c r="K906" s="99"/>
      <c r="L906" s="99"/>
      <c r="M906" s="99"/>
      <c r="N906" s="99"/>
      <c r="O906" s="99"/>
      <c r="P906" s="99"/>
      <c r="Q906" s="99"/>
      <c r="R906" s="99"/>
      <c r="S906" s="99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</row>
    <row r="907" spans="2:33" ht="18.75" customHeight="1">
      <c r="B907" s="14"/>
      <c r="C907" s="98"/>
      <c r="D907" s="98"/>
      <c r="E907" s="14"/>
      <c r="F907" s="99"/>
      <c r="G907" s="99"/>
      <c r="H907" s="99"/>
      <c r="I907" s="99"/>
      <c r="J907" s="99"/>
      <c r="K907" s="99"/>
      <c r="L907" s="99"/>
      <c r="M907" s="99"/>
      <c r="N907" s="99"/>
      <c r="O907" s="99"/>
      <c r="P907" s="99"/>
      <c r="Q907" s="99"/>
      <c r="R907" s="99"/>
      <c r="S907" s="99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</row>
    <row r="908" spans="2:33" ht="18.75" customHeight="1">
      <c r="B908" s="14"/>
      <c r="C908" s="98"/>
      <c r="D908" s="98"/>
      <c r="E908" s="14"/>
      <c r="F908" s="99"/>
      <c r="G908" s="99"/>
      <c r="H908" s="99"/>
      <c r="I908" s="99"/>
      <c r="J908" s="99"/>
      <c r="K908" s="99"/>
      <c r="L908" s="99"/>
      <c r="M908" s="99"/>
      <c r="N908" s="99"/>
      <c r="O908" s="99"/>
      <c r="P908" s="99"/>
      <c r="Q908" s="99"/>
      <c r="R908" s="99"/>
      <c r="S908" s="99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</row>
    <row r="909" spans="2:33" ht="18.75" customHeight="1">
      <c r="B909" s="14"/>
      <c r="C909" s="98"/>
      <c r="D909" s="98"/>
      <c r="E909" s="14"/>
      <c r="F909" s="99"/>
      <c r="G909" s="99"/>
      <c r="H909" s="99"/>
      <c r="I909" s="99"/>
      <c r="J909" s="99"/>
      <c r="K909" s="99"/>
      <c r="L909" s="99"/>
      <c r="M909" s="99"/>
      <c r="N909" s="99"/>
      <c r="O909" s="99"/>
      <c r="P909" s="99"/>
      <c r="Q909" s="99"/>
      <c r="R909" s="99"/>
      <c r="S909" s="99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</row>
    <row r="910" spans="2:33" ht="18.75" customHeight="1">
      <c r="B910" s="14"/>
      <c r="C910" s="98"/>
      <c r="D910" s="98"/>
      <c r="E910" s="14"/>
      <c r="F910" s="99"/>
      <c r="G910" s="99"/>
      <c r="H910" s="99"/>
      <c r="I910" s="99"/>
      <c r="J910" s="99"/>
      <c r="K910" s="99"/>
      <c r="L910" s="99"/>
      <c r="M910" s="99"/>
      <c r="N910" s="99"/>
      <c r="O910" s="99"/>
      <c r="P910" s="99"/>
      <c r="Q910" s="99"/>
      <c r="R910" s="99"/>
      <c r="S910" s="99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</row>
    <row r="911" spans="2:33" ht="18.75" customHeight="1">
      <c r="B911" s="14"/>
      <c r="C911" s="98"/>
      <c r="D911" s="98"/>
      <c r="E911" s="14"/>
      <c r="F911" s="99"/>
      <c r="G911" s="99"/>
      <c r="H911" s="99"/>
      <c r="I911" s="99"/>
      <c r="J911" s="99"/>
      <c r="K911" s="99"/>
      <c r="L911" s="99"/>
      <c r="M911" s="99"/>
      <c r="N911" s="99"/>
      <c r="O911" s="99"/>
      <c r="P911" s="99"/>
      <c r="Q911" s="99"/>
      <c r="R911" s="99"/>
      <c r="S911" s="99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</row>
    <row r="912" spans="2:33" ht="18.75" customHeight="1">
      <c r="B912" s="14"/>
      <c r="C912" s="98"/>
      <c r="D912" s="98"/>
      <c r="E912" s="14"/>
      <c r="F912" s="99"/>
      <c r="G912" s="99"/>
      <c r="H912" s="99"/>
      <c r="I912" s="99"/>
      <c r="J912" s="99"/>
      <c r="K912" s="99"/>
      <c r="L912" s="99"/>
      <c r="M912" s="99"/>
      <c r="N912" s="99"/>
      <c r="O912" s="99"/>
      <c r="P912" s="99"/>
      <c r="Q912" s="99"/>
      <c r="R912" s="99"/>
      <c r="S912" s="99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</row>
    <row r="913" spans="2:33" ht="18.75" customHeight="1">
      <c r="B913" s="14"/>
      <c r="C913" s="98"/>
      <c r="D913" s="98"/>
      <c r="E913" s="14"/>
      <c r="F913" s="99"/>
      <c r="G913" s="99"/>
      <c r="H913" s="99"/>
      <c r="I913" s="99"/>
      <c r="J913" s="99"/>
      <c r="K913" s="99"/>
      <c r="L913" s="99"/>
      <c r="M913" s="99"/>
      <c r="N913" s="99"/>
      <c r="O913" s="99"/>
      <c r="P913" s="99"/>
      <c r="Q913" s="99"/>
      <c r="R913" s="99"/>
      <c r="S913" s="99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</row>
    <row r="914" spans="2:33" ht="18.75" customHeight="1">
      <c r="B914" s="14"/>
      <c r="C914" s="98"/>
      <c r="D914" s="98"/>
      <c r="E914" s="14"/>
      <c r="F914" s="99"/>
      <c r="G914" s="99"/>
      <c r="H914" s="99"/>
      <c r="I914" s="99"/>
      <c r="J914" s="99"/>
      <c r="K914" s="99"/>
      <c r="L914" s="99"/>
      <c r="M914" s="99"/>
      <c r="N914" s="99"/>
      <c r="O914" s="99"/>
      <c r="P914" s="99"/>
      <c r="Q914" s="99"/>
      <c r="R914" s="99"/>
      <c r="S914" s="99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</row>
    <row r="915" spans="2:33" ht="18.75" customHeight="1">
      <c r="B915" s="14"/>
      <c r="C915" s="98"/>
      <c r="D915" s="98"/>
      <c r="E915" s="14"/>
      <c r="F915" s="99"/>
      <c r="G915" s="99"/>
      <c r="H915" s="99"/>
      <c r="I915" s="99"/>
      <c r="J915" s="99"/>
      <c r="K915" s="99"/>
      <c r="L915" s="99"/>
      <c r="M915" s="99"/>
      <c r="N915" s="99"/>
      <c r="O915" s="99"/>
      <c r="P915" s="99"/>
      <c r="Q915" s="99"/>
      <c r="R915" s="99"/>
      <c r="S915" s="99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</row>
    <row r="916" spans="2:33" ht="18.75" customHeight="1">
      <c r="B916" s="14"/>
      <c r="C916" s="98"/>
      <c r="D916" s="98"/>
      <c r="E916" s="14"/>
      <c r="F916" s="99"/>
      <c r="G916" s="99"/>
      <c r="H916" s="99"/>
      <c r="I916" s="99"/>
      <c r="J916" s="99"/>
      <c r="K916" s="99"/>
      <c r="L916" s="99"/>
      <c r="M916" s="99"/>
      <c r="N916" s="99"/>
      <c r="O916" s="99"/>
      <c r="P916" s="99"/>
      <c r="Q916" s="99"/>
      <c r="R916" s="99"/>
      <c r="S916" s="99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</row>
    <row r="917" spans="2:33" ht="18.75" customHeight="1">
      <c r="B917" s="14"/>
      <c r="C917" s="98"/>
      <c r="D917" s="98"/>
      <c r="E917" s="14"/>
      <c r="F917" s="99"/>
      <c r="G917" s="99"/>
      <c r="H917" s="99"/>
      <c r="I917" s="99"/>
      <c r="J917" s="99"/>
      <c r="K917" s="99"/>
      <c r="L917" s="99"/>
      <c r="M917" s="99"/>
      <c r="N917" s="99"/>
      <c r="O917" s="99"/>
      <c r="P917" s="99"/>
      <c r="Q917" s="99"/>
      <c r="R917" s="99"/>
      <c r="S917" s="99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</row>
    <row r="918" spans="2:33" ht="18.75" customHeight="1">
      <c r="B918" s="14"/>
      <c r="C918" s="98"/>
      <c r="D918" s="98"/>
      <c r="E918" s="14"/>
      <c r="F918" s="99"/>
      <c r="G918" s="99"/>
      <c r="H918" s="99"/>
      <c r="I918" s="99"/>
      <c r="J918" s="99"/>
      <c r="K918" s="99"/>
      <c r="L918" s="99"/>
      <c r="M918" s="99"/>
      <c r="N918" s="99"/>
      <c r="O918" s="99"/>
      <c r="P918" s="99"/>
      <c r="Q918" s="99"/>
      <c r="R918" s="99"/>
      <c r="S918" s="99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</row>
    <row r="919" spans="2:33" ht="18.75" customHeight="1">
      <c r="B919" s="14"/>
      <c r="C919" s="98"/>
      <c r="D919" s="98"/>
      <c r="E919" s="14"/>
      <c r="F919" s="99"/>
      <c r="G919" s="99"/>
      <c r="H919" s="99"/>
      <c r="I919" s="99"/>
      <c r="J919" s="99"/>
      <c r="K919" s="99"/>
      <c r="L919" s="99"/>
      <c r="M919" s="99"/>
      <c r="N919" s="99"/>
      <c r="O919" s="99"/>
      <c r="P919" s="99"/>
      <c r="Q919" s="99"/>
      <c r="R919" s="99"/>
      <c r="S919" s="99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</row>
    <row r="920" spans="2:33" ht="18.75" customHeight="1">
      <c r="B920" s="14"/>
      <c r="C920" s="98"/>
      <c r="D920" s="98"/>
      <c r="E920" s="14"/>
      <c r="F920" s="99"/>
      <c r="G920" s="99"/>
      <c r="H920" s="99"/>
      <c r="I920" s="99"/>
      <c r="J920" s="99"/>
      <c r="K920" s="99"/>
      <c r="L920" s="99"/>
      <c r="M920" s="99"/>
      <c r="N920" s="99"/>
      <c r="O920" s="99"/>
      <c r="P920" s="99"/>
      <c r="Q920" s="99"/>
      <c r="R920" s="99"/>
      <c r="S920" s="99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</row>
    <row r="921" spans="2:33" ht="18.75" customHeight="1">
      <c r="B921" s="14"/>
      <c r="C921" s="98"/>
      <c r="D921" s="98"/>
      <c r="E921" s="14"/>
      <c r="F921" s="99"/>
      <c r="G921" s="99"/>
      <c r="H921" s="99"/>
      <c r="I921" s="99"/>
      <c r="J921" s="99"/>
      <c r="K921" s="99"/>
      <c r="L921" s="99"/>
      <c r="M921" s="99"/>
      <c r="N921" s="99"/>
      <c r="O921" s="99"/>
      <c r="P921" s="99"/>
      <c r="Q921" s="99"/>
      <c r="R921" s="99"/>
      <c r="S921" s="99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</row>
    <row r="922" spans="2:33" ht="18.75" customHeight="1">
      <c r="B922" s="14"/>
      <c r="C922" s="98"/>
      <c r="D922" s="98"/>
      <c r="E922" s="14"/>
      <c r="F922" s="99"/>
      <c r="G922" s="99"/>
      <c r="H922" s="99"/>
      <c r="I922" s="99"/>
      <c r="J922" s="99"/>
      <c r="K922" s="99"/>
      <c r="L922" s="99"/>
      <c r="M922" s="99"/>
      <c r="N922" s="99"/>
      <c r="O922" s="99"/>
      <c r="P922" s="99"/>
      <c r="Q922" s="99"/>
      <c r="R922" s="99"/>
      <c r="S922" s="99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</row>
    <row r="923" spans="2:33" ht="18.75" customHeight="1">
      <c r="B923" s="14"/>
      <c r="C923" s="98"/>
      <c r="D923" s="98"/>
      <c r="E923" s="14"/>
      <c r="F923" s="99"/>
      <c r="G923" s="99"/>
      <c r="H923" s="99"/>
      <c r="I923" s="99"/>
      <c r="J923" s="99"/>
      <c r="K923" s="99"/>
      <c r="L923" s="99"/>
      <c r="M923" s="99"/>
      <c r="N923" s="99"/>
      <c r="O923" s="99"/>
      <c r="P923" s="99"/>
      <c r="Q923" s="99"/>
      <c r="R923" s="99"/>
      <c r="S923" s="99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</row>
    <row r="924" spans="2:33" ht="18.75" customHeight="1">
      <c r="B924" s="14"/>
      <c r="C924" s="98"/>
      <c r="D924" s="98"/>
      <c r="E924" s="14"/>
      <c r="F924" s="99"/>
      <c r="G924" s="99"/>
      <c r="H924" s="99"/>
      <c r="I924" s="99"/>
      <c r="J924" s="99"/>
      <c r="K924" s="99"/>
      <c r="L924" s="99"/>
      <c r="M924" s="99"/>
      <c r="N924" s="99"/>
      <c r="O924" s="99"/>
      <c r="P924" s="99"/>
      <c r="Q924" s="99"/>
      <c r="R924" s="99"/>
      <c r="S924" s="99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</row>
    <row r="925" spans="2:33" ht="18.75" customHeight="1">
      <c r="B925" s="14"/>
      <c r="C925" s="98"/>
      <c r="D925" s="98"/>
      <c r="E925" s="14"/>
      <c r="F925" s="99"/>
      <c r="G925" s="99"/>
      <c r="H925" s="99"/>
      <c r="I925" s="99"/>
      <c r="J925" s="99"/>
      <c r="K925" s="99"/>
      <c r="L925" s="99"/>
      <c r="M925" s="99"/>
      <c r="N925" s="99"/>
      <c r="O925" s="99"/>
      <c r="P925" s="99"/>
      <c r="Q925" s="99"/>
      <c r="R925" s="99"/>
      <c r="S925" s="99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</row>
    <row r="926" spans="2:33" ht="18.75" customHeight="1">
      <c r="B926" s="14"/>
      <c r="C926" s="98"/>
      <c r="D926" s="98"/>
      <c r="E926" s="14"/>
      <c r="F926" s="99"/>
      <c r="G926" s="99"/>
      <c r="H926" s="99"/>
      <c r="I926" s="99"/>
      <c r="J926" s="99"/>
      <c r="K926" s="99"/>
      <c r="L926" s="99"/>
      <c r="M926" s="99"/>
      <c r="N926" s="99"/>
      <c r="O926" s="99"/>
      <c r="P926" s="99"/>
      <c r="Q926" s="99"/>
      <c r="R926" s="99"/>
      <c r="S926" s="99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</row>
    <row r="927" spans="2:33" ht="18.75" customHeight="1">
      <c r="B927" s="14"/>
      <c r="C927" s="98"/>
      <c r="D927" s="98"/>
      <c r="E927" s="14"/>
      <c r="F927" s="99"/>
      <c r="G927" s="99"/>
      <c r="H927" s="99"/>
      <c r="I927" s="99"/>
      <c r="J927" s="99"/>
      <c r="K927" s="99"/>
      <c r="L927" s="99"/>
      <c r="M927" s="99"/>
      <c r="N927" s="99"/>
      <c r="O927" s="99"/>
      <c r="P927" s="99"/>
      <c r="Q927" s="99"/>
      <c r="R927" s="99"/>
      <c r="S927" s="99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</row>
    <row r="928" spans="2:33" ht="18.75" customHeight="1">
      <c r="B928" s="14"/>
      <c r="C928" s="98"/>
      <c r="D928" s="98"/>
      <c r="E928" s="14"/>
      <c r="F928" s="99"/>
      <c r="G928" s="99"/>
      <c r="H928" s="99"/>
      <c r="I928" s="99"/>
      <c r="J928" s="99"/>
      <c r="K928" s="99"/>
      <c r="L928" s="99"/>
      <c r="M928" s="99"/>
      <c r="N928" s="99"/>
      <c r="O928" s="99"/>
      <c r="P928" s="99"/>
      <c r="Q928" s="99"/>
      <c r="R928" s="99"/>
      <c r="S928" s="99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</row>
    <row r="929" spans="2:33" ht="18.75" customHeight="1">
      <c r="B929" s="14"/>
      <c r="C929" s="98"/>
      <c r="D929" s="98"/>
      <c r="E929" s="14"/>
      <c r="F929" s="99"/>
      <c r="G929" s="99"/>
      <c r="H929" s="99"/>
      <c r="I929" s="99"/>
      <c r="J929" s="99"/>
      <c r="K929" s="99"/>
      <c r="L929" s="99"/>
      <c r="M929" s="99"/>
      <c r="N929" s="99"/>
      <c r="O929" s="99"/>
      <c r="P929" s="99"/>
      <c r="Q929" s="99"/>
      <c r="R929" s="99"/>
      <c r="S929" s="99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</row>
    <row r="930" spans="2:33" ht="18.75" customHeight="1">
      <c r="B930" s="14"/>
      <c r="C930" s="98"/>
      <c r="D930" s="98"/>
      <c r="E930" s="14"/>
      <c r="F930" s="99"/>
      <c r="G930" s="99"/>
      <c r="H930" s="99"/>
      <c r="I930" s="99"/>
      <c r="J930" s="99"/>
      <c r="K930" s="99"/>
      <c r="L930" s="99"/>
      <c r="M930" s="99"/>
      <c r="N930" s="99"/>
      <c r="O930" s="99"/>
      <c r="P930" s="99"/>
      <c r="Q930" s="99"/>
      <c r="R930" s="99"/>
      <c r="S930" s="99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</row>
    <row r="931" spans="2:33" ht="18.75" customHeight="1">
      <c r="B931" s="14"/>
      <c r="C931" s="98"/>
      <c r="D931" s="98"/>
      <c r="E931" s="14"/>
      <c r="F931" s="99"/>
      <c r="G931" s="99"/>
      <c r="H931" s="99"/>
      <c r="I931" s="99"/>
      <c r="J931" s="99"/>
      <c r="K931" s="99"/>
      <c r="L931" s="99"/>
      <c r="M931" s="99"/>
      <c r="N931" s="99"/>
      <c r="O931" s="99"/>
      <c r="P931" s="99"/>
      <c r="Q931" s="99"/>
      <c r="R931" s="99"/>
      <c r="S931" s="99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</row>
    <row r="932" spans="2:33" ht="18.75" customHeight="1">
      <c r="B932" s="14"/>
      <c r="C932" s="98"/>
      <c r="D932" s="98"/>
      <c r="E932" s="14"/>
      <c r="F932" s="99"/>
      <c r="G932" s="99"/>
      <c r="H932" s="99"/>
      <c r="I932" s="99"/>
      <c r="J932" s="99"/>
      <c r="K932" s="99"/>
      <c r="L932" s="99"/>
      <c r="M932" s="99"/>
      <c r="N932" s="99"/>
      <c r="O932" s="99"/>
      <c r="P932" s="99"/>
      <c r="Q932" s="99"/>
      <c r="R932" s="99"/>
      <c r="S932" s="99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</row>
    <row r="933" spans="2:33" ht="18.75" customHeight="1">
      <c r="B933" s="14"/>
      <c r="C933" s="98"/>
      <c r="D933" s="98"/>
      <c r="E933" s="14"/>
      <c r="F933" s="99"/>
      <c r="G933" s="99"/>
      <c r="H933" s="99"/>
      <c r="I933" s="99"/>
      <c r="J933" s="99"/>
      <c r="K933" s="99"/>
      <c r="L933" s="99"/>
      <c r="M933" s="99"/>
      <c r="N933" s="99"/>
      <c r="O933" s="99"/>
      <c r="P933" s="99"/>
      <c r="Q933" s="99"/>
      <c r="R933" s="99"/>
      <c r="S933" s="99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</row>
    <row r="934" spans="2:33" ht="18.75" customHeight="1">
      <c r="B934" s="14"/>
      <c r="C934" s="98"/>
      <c r="D934" s="98"/>
      <c r="E934" s="14"/>
      <c r="F934" s="99"/>
      <c r="G934" s="99"/>
      <c r="H934" s="99"/>
      <c r="I934" s="99"/>
      <c r="J934" s="99"/>
      <c r="K934" s="99"/>
      <c r="L934" s="99"/>
      <c r="M934" s="99"/>
      <c r="N934" s="99"/>
      <c r="O934" s="99"/>
      <c r="P934" s="99"/>
      <c r="Q934" s="99"/>
      <c r="R934" s="99"/>
      <c r="S934" s="99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</row>
    <row r="935" spans="2:33" ht="18.75" customHeight="1">
      <c r="B935" s="14"/>
      <c r="C935" s="98"/>
      <c r="D935" s="98"/>
      <c r="E935" s="14"/>
      <c r="F935" s="99"/>
      <c r="G935" s="99"/>
      <c r="H935" s="99"/>
      <c r="I935" s="99"/>
      <c r="J935" s="99"/>
      <c r="K935" s="99"/>
      <c r="L935" s="99"/>
      <c r="M935" s="99"/>
      <c r="N935" s="99"/>
      <c r="O935" s="99"/>
      <c r="P935" s="99"/>
      <c r="Q935" s="99"/>
      <c r="R935" s="99"/>
      <c r="S935" s="99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</row>
    <row r="936" spans="2:33" ht="18.75" customHeight="1">
      <c r="B936" s="14"/>
      <c r="C936" s="98"/>
      <c r="D936" s="98"/>
      <c r="E936" s="14"/>
      <c r="F936" s="99"/>
      <c r="G936" s="99"/>
      <c r="H936" s="99"/>
      <c r="I936" s="99"/>
      <c r="J936" s="99"/>
      <c r="K936" s="99"/>
      <c r="L936" s="99"/>
      <c r="M936" s="99"/>
      <c r="N936" s="99"/>
      <c r="O936" s="99"/>
      <c r="P936" s="99"/>
      <c r="Q936" s="99"/>
      <c r="R936" s="99"/>
      <c r="S936" s="99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</row>
    <row r="937" spans="2:33" ht="18.75" customHeight="1">
      <c r="B937" s="14"/>
      <c r="C937" s="98"/>
      <c r="D937" s="98"/>
      <c r="E937" s="14"/>
      <c r="F937" s="99"/>
      <c r="G937" s="99"/>
      <c r="H937" s="99"/>
      <c r="I937" s="99"/>
      <c r="J937" s="99"/>
      <c r="K937" s="99"/>
      <c r="L937" s="99"/>
      <c r="M937" s="99"/>
      <c r="N937" s="99"/>
      <c r="O937" s="99"/>
      <c r="P937" s="99"/>
      <c r="Q937" s="99"/>
      <c r="R937" s="99"/>
      <c r="S937" s="99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</row>
    <row r="938" spans="2:33" ht="18.75" customHeight="1">
      <c r="B938" s="14"/>
      <c r="C938" s="98"/>
      <c r="D938" s="98"/>
      <c r="E938" s="14"/>
      <c r="F938" s="99"/>
      <c r="G938" s="99"/>
      <c r="H938" s="99"/>
      <c r="I938" s="99"/>
      <c r="J938" s="99"/>
      <c r="K938" s="99"/>
      <c r="L938" s="99"/>
      <c r="M938" s="99"/>
      <c r="N938" s="99"/>
      <c r="O938" s="99"/>
      <c r="P938" s="99"/>
      <c r="Q938" s="99"/>
      <c r="R938" s="99"/>
      <c r="S938" s="99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</row>
    <row r="939" spans="2:33" ht="18.75" customHeight="1">
      <c r="B939" s="14"/>
      <c r="C939" s="98"/>
      <c r="D939" s="98"/>
      <c r="E939" s="14"/>
      <c r="F939" s="99"/>
      <c r="G939" s="99"/>
      <c r="H939" s="99"/>
      <c r="I939" s="99"/>
      <c r="J939" s="99"/>
      <c r="K939" s="99"/>
      <c r="L939" s="99"/>
      <c r="M939" s="99"/>
      <c r="N939" s="99"/>
      <c r="O939" s="99"/>
      <c r="P939" s="99"/>
      <c r="Q939" s="99"/>
      <c r="R939" s="99"/>
      <c r="S939" s="99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</row>
    <row r="940" spans="2:33" ht="18.75" customHeight="1">
      <c r="B940" s="14"/>
      <c r="C940" s="98"/>
      <c r="D940" s="98"/>
      <c r="E940" s="14"/>
      <c r="F940" s="99"/>
      <c r="G940" s="99"/>
      <c r="H940" s="99"/>
      <c r="I940" s="99"/>
      <c r="J940" s="99"/>
      <c r="K940" s="99"/>
      <c r="L940" s="99"/>
      <c r="M940" s="99"/>
      <c r="N940" s="99"/>
      <c r="O940" s="99"/>
      <c r="P940" s="99"/>
      <c r="Q940" s="99"/>
      <c r="R940" s="99"/>
      <c r="S940" s="99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</row>
    <row r="941" spans="2:33" ht="18.75" customHeight="1">
      <c r="B941" s="14"/>
      <c r="C941" s="98"/>
      <c r="D941" s="98"/>
      <c r="E941" s="14"/>
      <c r="F941" s="99"/>
      <c r="G941" s="99"/>
      <c r="H941" s="99"/>
      <c r="I941" s="99"/>
      <c r="J941" s="99"/>
      <c r="K941" s="99"/>
      <c r="L941" s="99"/>
      <c r="M941" s="99"/>
      <c r="N941" s="99"/>
      <c r="O941" s="99"/>
      <c r="P941" s="99"/>
      <c r="Q941" s="99"/>
      <c r="R941" s="99"/>
      <c r="S941" s="99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</row>
    <row r="942" spans="2:33" ht="18.75" customHeight="1">
      <c r="B942" s="14"/>
      <c r="C942" s="98"/>
      <c r="D942" s="98"/>
      <c r="E942" s="14"/>
      <c r="F942" s="99"/>
      <c r="G942" s="99"/>
      <c r="H942" s="99"/>
      <c r="I942" s="99"/>
      <c r="J942" s="99"/>
      <c r="K942" s="99"/>
      <c r="L942" s="99"/>
      <c r="M942" s="99"/>
      <c r="N942" s="99"/>
      <c r="O942" s="99"/>
      <c r="P942" s="99"/>
      <c r="Q942" s="99"/>
      <c r="R942" s="99"/>
      <c r="S942" s="99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</row>
    <row r="943" spans="2:33" ht="18.75" customHeight="1">
      <c r="B943" s="14"/>
      <c r="C943" s="98"/>
      <c r="D943" s="98"/>
      <c r="E943" s="14"/>
      <c r="F943" s="99"/>
      <c r="G943" s="99"/>
      <c r="H943" s="99"/>
      <c r="I943" s="99"/>
      <c r="J943" s="99"/>
      <c r="K943" s="99"/>
      <c r="L943" s="99"/>
      <c r="M943" s="99"/>
      <c r="N943" s="99"/>
      <c r="O943" s="99"/>
      <c r="P943" s="99"/>
      <c r="Q943" s="99"/>
      <c r="R943" s="99"/>
      <c r="S943" s="99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</row>
    <row r="944" spans="2:33" ht="18.75" customHeight="1">
      <c r="B944" s="14"/>
      <c r="C944" s="98"/>
      <c r="D944" s="98"/>
      <c r="E944" s="14"/>
      <c r="F944" s="99"/>
      <c r="G944" s="99"/>
      <c r="H944" s="99"/>
      <c r="I944" s="99"/>
      <c r="J944" s="99"/>
      <c r="K944" s="99"/>
      <c r="L944" s="99"/>
      <c r="M944" s="99"/>
      <c r="N944" s="99"/>
      <c r="O944" s="99"/>
      <c r="P944" s="99"/>
      <c r="Q944" s="99"/>
      <c r="R944" s="99"/>
      <c r="S944" s="99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</row>
    <row r="945" spans="2:33" ht="18.75" customHeight="1">
      <c r="B945" s="14"/>
      <c r="C945" s="98"/>
      <c r="D945" s="98"/>
      <c r="E945" s="14"/>
      <c r="F945" s="99"/>
      <c r="G945" s="99"/>
      <c r="H945" s="99"/>
      <c r="I945" s="99"/>
      <c r="J945" s="99"/>
      <c r="K945" s="99"/>
      <c r="L945" s="99"/>
      <c r="M945" s="99"/>
      <c r="N945" s="99"/>
      <c r="O945" s="99"/>
      <c r="P945" s="99"/>
      <c r="Q945" s="99"/>
      <c r="R945" s="99"/>
      <c r="S945" s="99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</row>
    <row r="946" spans="2:33" ht="18.75" customHeight="1">
      <c r="B946" s="14"/>
      <c r="C946" s="98"/>
      <c r="D946" s="98"/>
      <c r="E946" s="14"/>
      <c r="F946" s="99"/>
      <c r="G946" s="99"/>
      <c r="H946" s="99"/>
      <c r="I946" s="99"/>
      <c r="J946" s="99"/>
      <c r="K946" s="99"/>
      <c r="L946" s="99"/>
      <c r="M946" s="99"/>
      <c r="N946" s="99"/>
      <c r="O946" s="99"/>
      <c r="P946" s="99"/>
      <c r="Q946" s="99"/>
      <c r="R946" s="99"/>
      <c r="S946" s="99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</row>
    <row r="947" spans="2:33" ht="18.75" customHeight="1">
      <c r="B947" s="14"/>
      <c r="C947" s="98"/>
      <c r="D947" s="98"/>
      <c r="E947" s="14"/>
      <c r="F947" s="99"/>
      <c r="G947" s="99"/>
      <c r="H947" s="99"/>
      <c r="I947" s="99"/>
      <c r="J947" s="99"/>
      <c r="K947" s="99"/>
      <c r="L947" s="99"/>
      <c r="M947" s="99"/>
      <c r="N947" s="99"/>
      <c r="O947" s="99"/>
      <c r="P947" s="99"/>
      <c r="Q947" s="99"/>
      <c r="R947" s="99"/>
      <c r="S947" s="99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</row>
    <row r="948" spans="2:33" ht="18.75" customHeight="1">
      <c r="B948" s="14"/>
      <c r="C948" s="98"/>
      <c r="D948" s="98"/>
      <c r="E948" s="14"/>
      <c r="F948" s="99"/>
      <c r="G948" s="99"/>
      <c r="H948" s="99"/>
      <c r="I948" s="99"/>
      <c r="J948" s="99"/>
      <c r="K948" s="99"/>
      <c r="L948" s="99"/>
      <c r="M948" s="99"/>
      <c r="N948" s="99"/>
      <c r="O948" s="99"/>
      <c r="P948" s="99"/>
      <c r="Q948" s="99"/>
      <c r="R948" s="99"/>
      <c r="S948" s="99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</row>
    <row r="949" spans="2:33" ht="18.75" customHeight="1">
      <c r="B949" s="14"/>
      <c r="C949" s="98"/>
      <c r="D949" s="98"/>
      <c r="E949" s="14"/>
      <c r="F949" s="99"/>
      <c r="G949" s="99"/>
      <c r="H949" s="99"/>
      <c r="I949" s="99"/>
      <c r="J949" s="99"/>
      <c r="K949" s="99"/>
      <c r="L949" s="99"/>
      <c r="M949" s="99"/>
      <c r="N949" s="99"/>
      <c r="O949" s="99"/>
      <c r="P949" s="99"/>
      <c r="Q949" s="99"/>
      <c r="R949" s="99"/>
      <c r="S949" s="99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</row>
    <row r="950" spans="2:33" ht="18.75" customHeight="1">
      <c r="B950" s="14"/>
      <c r="C950" s="98"/>
      <c r="D950" s="98"/>
      <c r="E950" s="14"/>
      <c r="F950" s="99"/>
      <c r="G950" s="99"/>
      <c r="H950" s="99"/>
      <c r="I950" s="99"/>
      <c r="J950" s="99"/>
      <c r="K950" s="99"/>
      <c r="L950" s="99"/>
      <c r="M950" s="99"/>
      <c r="N950" s="99"/>
      <c r="O950" s="99"/>
      <c r="P950" s="99"/>
      <c r="Q950" s="99"/>
      <c r="R950" s="99"/>
      <c r="S950" s="99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</row>
    <row r="951" spans="2:33" ht="18.75" customHeight="1">
      <c r="B951" s="14"/>
      <c r="C951" s="98"/>
      <c r="D951" s="98"/>
      <c r="E951" s="14"/>
      <c r="F951" s="99"/>
      <c r="G951" s="99"/>
      <c r="H951" s="99"/>
      <c r="I951" s="99"/>
      <c r="J951" s="99"/>
      <c r="K951" s="99"/>
      <c r="L951" s="99"/>
      <c r="M951" s="99"/>
      <c r="N951" s="99"/>
      <c r="O951" s="99"/>
      <c r="P951" s="99"/>
      <c r="Q951" s="99"/>
      <c r="R951" s="99"/>
      <c r="S951" s="99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</row>
    <row r="952" spans="2:33" ht="18.75" customHeight="1">
      <c r="B952" s="14"/>
      <c r="C952" s="98"/>
      <c r="D952" s="98"/>
      <c r="E952" s="14"/>
      <c r="F952" s="99"/>
      <c r="G952" s="99"/>
      <c r="H952" s="99"/>
      <c r="I952" s="99"/>
      <c r="J952" s="99"/>
      <c r="K952" s="99"/>
      <c r="L952" s="99"/>
      <c r="M952" s="99"/>
      <c r="N952" s="99"/>
      <c r="O952" s="99"/>
      <c r="P952" s="99"/>
      <c r="Q952" s="99"/>
      <c r="R952" s="99"/>
      <c r="S952" s="99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</row>
    <row r="953" spans="2:33" ht="18.75" customHeight="1">
      <c r="B953" s="14"/>
      <c r="C953" s="98"/>
      <c r="D953" s="98"/>
      <c r="E953" s="14"/>
      <c r="F953" s="99"/>
      <c r="G953" s="99"/>
      <c r="H953" s="99"/>
      <c r="I953" s="99"/>
      <c r="J953" s="99"/>
      <c r="K953" s="99"/>
      <c r="L953" s="99"/>
      <c r="M953" s="99"/>
      <c r="N953" s="99"/>
      <c r="O953" s="99"/>
      <c r="P953" s="99"/>
      <c r="Q953" s="99"/>
      <c r="R953" s="99"/>
      <c r="S953" s="99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</row>
    <row r="954" spans="2:33" ht="18.75" customHeight="1">
      <c r="B954" s="14"/>
      <c r="C954" s="98"/>
      <c r="D954" s="98"/>
      <c r="E954" s="14"/>
      <c r="F954" s="99"/>
      <c r="G954" s="99"/>
      <c r="H954" s="99"/>
      <c r="I954" s="99"/>
      <c r="J954" s="99"/>
      <c r="K954" s="99"/>
      <c r="L954" s="99"/>
      <c r="M954" s="99"/>
      <c r="N954" s="99"/>
      <c r="O954" s="99"/>
      <c r="P954" s="99"/>
      <c r="Q954" s="99"/>
      <c r="R954" s="99"/>
      <c r="S954" s="99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</row>
    <row r="955" spans="2:33" ht="18.75" customHeight="1">
      <c r="B955" s="14"/>
      <c r="C955" s="98"/>
      <c r="D955" s="98"/>
      <c r="E955" s="14"/>
      <c r="F955" s="99"/>
      <c r="G955" s="99"/>
      <c r="H955" s="99"/>
      <c r="I955" s="99"/>
      <c r="J955" s="99"/>
      <c r="K955" s="99"/>
      <c r="L955" s="99"/>
      <c r="M955" s="99"/>
      <c r="N955" s="99"/>
      <c r="O955" s="99"/>
      <c r="P955" s="99"/>
      <c r="Q955" s="99"/>
      <c r="R955" s="99"/>
      <c r="S955" s="99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</row>
    <row r="956" spans="2:33" ht="18.75" customHeight="1">
      <c r="B956" s="14"/>
      <c r="C956" s="98"/>
      <c r="D956" s="98"/>
      <c r="E956" s="14"/>
      <c r="F956" s="99"/>
      <c r="G956" s="99"/>
      <c r="H956" s="99"/>
      <c r="I956" s="99"/>
      <c r="J956" s="99"/>
      <c r="K956" s="99"/>
      <c r="L956" s="99"/>
      <c r="M956" s="99"/>
      <c r="N956" s="99"/>
      <c r="O956" s="99"/>
      <c r="P956" s="99"/>
      <c r="Q956" s="99"/>
      <c r="R956" s="99"/>
      <c r="S956" s="99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</row>
    <row r="957" spans="2:33" ht="18.75" customHeight="1">
      <c r="B957" s="14"/>
      <c r="C957" s="98"/>
      <c r="D957" s="98"/>
      <c r="E957" s="14"/>
      <c r="F957" s="99"/>
      <c r="G957" s="99"/>
      <c r="H957" s="99"/>
      <c r="I957" s="99"/>
      <c r="J957" s="99"/>
      <c r="K957" s="99"/>
      <c r="L957" s="99"/>
      <c r="M957" s="99"/>
      <c r="N957" s="99"/>
      <c r="O957" s="99"/>
      <c r="P957" s="99"/>
      <c r="Q957" s="99"/>
      <c r="R957" s="99"/>
      <c r="S957" s="99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</row>
    <row r="958" spans="2:33" ht="18.75" customHeight="1">
      <c r="B958" s="14"/>
      <c r="C958" s="98"/>
      <c r="D958" s="98"/>
      <c r="E958" s="14"/>
      <c r="F958" s="99"/>
      <c r="G958" s="99"/>
      <c r="H958" s="99"/>
      <c r="I958" s="99"/>
      <c r="J958" s="99"/>
      <c r="K958" s="99"/>
      <c r="L958" s="99"/>
      <c r="M958" s="99"/>
      <c r="N958" s="99"/>
      <c r="O958" s="99"/>
      <c r="P958" s="99"/>
      <c r="Q958" s="99"/>
      <c r="R958" s="99"/>
      <c r="S958" s="99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</row>
    <row r="959" spans="2:33" ht="18.75" customHeight="1">
      <c r="B959" s="14"/>
      <c r="C959" s="98"/>
      <c r="D959" s="98"/>
      <c r="E959" s="14"/>
      <c r="F959" s="99"/>
      <c r="G959" s="99"/>
      <c r="H959" s="99"/>
      <c r="I959" s="99"/>
      <c r="J959" s="99"/>
      <c r="K959" s="99"/>
      <c r="L959" s="99"/>
      <c r="M959" s="99"/>
      <c r="N959" s="99"/>
      <c r="O959" s="99"/>
      <c r="P959" s="99"/>
      <c r="Q959" s="99"/>
      <c r="R959" s="99"/>
      <c r="S959" s="99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</row>
    <row r="960" spans="2:33" ht="18.75" customHeight="1">
      <c r="B960" s="14"/>
      <c r="C960" s="98"/>
      <c r="D960" s="98"/>
      <c r="E960" s="14"/>
      <c r="F960" s="99"/>
      <c r="G960" s="99"/>
      <c r="H960" s="99"/>
      <c r="I960" s="99"/>
      <c r="J960" s="99"/>
      <c r="K960" s="99"/>
      <c r="L960" s="99"/>
      <c r="M960" s="99"/>
      <c r="N960" s="99"/>
      <c r="O960" s="99"/>
      <c r="P960" s="99"/>
      <c r="Q960" s="99"/>
      <c r="R960" s="99"/>
      <c r="S960" s="99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</row>
    <row r="961" spans="2:33" ht="18.75" customHeight="1">
      <c r="B961" s="14"/>
      <c r="C961" s="98"/>
      <c r="D961" s="98"/>
      <c r="E961" s="14"/>
      <c r="F961" s="99"/>
      <c r="G961" s="99"/>
      <c r="H961" s="99"/>
      <c r="I961" s="99"/>
      <c r="J961" s="99"/>
      <c r="K961" s="99"/>
      <c r="L961" s="99"/>
      <c r="M961" s="99"/>
      <c r="N961" s="99"/>
      <c r="O961" s="99"/>
      <c r="P961" s="99"/>
      <c r="Q961" s="99"/>
      <c r="R961" s="99"/>
      <c r="S961" s="99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</row>
    <row r="962" spans="2:33" ht="18.75" customHeight="1">
      <c r="B962" s="14"/>
      <c r="C962" s="98"/>
      <c r="D962" s="98"/>
      <c r="E962" s="14"/>
      <c r="F962" s="99"/>
      <c r="G962" s="99"/>
      <c r="H962" s="99"/>
      <c r="I962" s="99"/>
      <c r="J962" s="99"/>
      <c r="K962" s="99"/>
      <c r="L962" s="99"/>
      <c r="M962" s="99"/>
      <c r="N962" s="99"/>
      <c r="O962" s="99"/>
      <c r="P962" s="99"/>
      <c r="Q962" s="99"/>
      <c r="R962" s="99"/>
      <c r="S962" s="99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</row>
    <row r="963" spans="2:33" ht="18.75" customHeight="1">
      <c r="B963" s="14"/>
      <c r="C963" s="98"/>
      <c r="D963" s="98"/>
      <c r="E963" s="14"/>
      <c r="F963" s="99"/>
      <c r="G963" s="99"/>
      <c r="H963" s="99"/>
      <c r="I963" s="99"/>
      <c r="J963" s="99"/>
      <c r="K963" s="99"/>
      <c r="L963" s="99"/>
      <c r="M963" s="99"/>
      <c r="N963" s="99"/>
      <c r="O963" s="99"/>
      <c r="P963" s="99"/>
      <c r="Q963" s="99"/>
      <c r="R963" s="99"/>
      <c r="S963" s="99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</row>
    <row r="964" spans="2:33" ht="18.75" customHeight="1">
      <c r="B964" s="14"/>
      <c r="C964" s="98"/>
      <c r="D964" s="98"/>
      <c r="E964" s="14"/>
      <c r="F964" s="99"/>
      <c r="G964" s="99"/>
      <c r="H964" s="99"/>
      <c r="I964" s="99"/>
      <c r="J964" s="99"/>
      <c r="K964" s="99"/>
      <c r="L964" s="99"/>
      <c r="M964" s="99"/>
      <c r="N964" s="99"/>
      <c r="O964" s="99"/>
      <c r="P964" s="99"/>
      <c r="Q964" s="99"/>
      <c r="R964" s="99"/>
      <c r="S964" s="99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</row>
    <row r="965" spans="2:33" ht="18.75" customHeight="1">
      <c r="B965" s="14"/>
      <c r="C965" s="98"/>
      <c r="D965" s="98"/>
      <c r="E965" s="14"/>
      <c r="F965" s="99"/>
      <c r="G965" s="99"/>
      <c r="H965" s="99"/>
      <c r="I965" s="99"/>
      <c r="J965" s="99"/>
      <c r="K965" s="99"/>
      <c r="L965" s="99"/>
      <c r="M965" s="99"/>
      <c r="N965" s="99"/>
      <c r="O965" s="99"/>
      <c r="P965" s="99"/>
      <c r="Q965" s="99"/>
      <c r="R965" s="99"/>
      <c r="S965" s="99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</row>
    <row r="966" spans="2:33" ht="18.75" customHeight="1">
      <c r="B966" s="14"/>
      <c r="C966" s="98"/>
      <c r="D966" s="98"/>
      <c r="E966" s="14"/>
      <c r="F966" s="99"/>
      <c r="G966" s="99"/>
      <c r="H966" s="99"/>
      <c r="I966" s="99"/>
      <c r="J966" s="99"/>
      <c r="K966" s="99"/>
      <c r="L966" s="99"/>
      <c r="M966" s="99"/>
      <c r="N966" s="99"/>
      <c r="O966" s="99"/>
      <c r="P966" s="99"/>
      <c r="Q966" s="99"/>
      <c r="R966" s="99"/>
      <c r="S966" s="99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</row>
    <row r="967" spans="2:33" ht="18.75" customHeight="1">
      <c r="B967" s="14"/>
      <c r="C967" s="98"/>
      <c r="D967" s="98"/>
      <c r="E967" s="14"/>
      <c r="F967" s="99"/>
      <c r="G967" s="99"/>
      <c r="H967" s="99"/>
      <c r="I967" s="99"/>
      <c r="J967" s="99"/>
      <c r="K967" s="99"/>
      <c r="L967" s="99"/>
      <c r="M967" s="99"/>
      <c r="N967" s="99"/>
      <c r="O967" s="99"/>
      <c r="P967" s="99"/>
      <c r="Q967" s="99"/>
      <c r="R967" s="99"/>
      <c r="S967" s="99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</row>
    <row r="968" spans="2:33" ht="18.75" customHeight="1">
      <c r="B968" s="14"/>
      <c r="C968" s="98"/>
      <c r="D968" s="98"/>
      <c r="E968" s="14"/>
      <c r="F968" s="99"/>
      <c r="G968" s="99"/>
      <c r="H968" s="99"/>
      <c r="I968" s="99"/>
      <c r="J968" s="99"/>
      <c r="K968" s="99"/>
      <c r="L968" s="99"/>
      <c r="M968" s="99"/>
      <c r="N968" s="99"/>
      <c r="O968" s="99"/>
      <c r="P968" s="99"/>
      <c r="Q968" s="99"/>
      <c r="R968" s="99"/>
      <c r="S968" s="99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</row>
    <row r="969" spans="2:33" ht="18.75" customHeight="1">
      <c r="B969" s="14"/>
      <c r="C969" s="98"/>
      <c r="D969" s="98"/>
      <c r="E969" s="14"/>
      <c r="F969" s="99"/>
      <c r="G969" s="99"/>
      <c r="H969" s="99"/>
      <c r="I969" s="99"/>
      <c r="J969" s="99"/>
      <c r="K969" s="99"/>
      <c r="L969" s="99"/>
      <c r="M969" s="99"/>
      <c r="N969" s="99"/>
      <c r="O969" s="99"/>
      <c r="P969" s="99"/>
      <c r="Q969" s="99"/>
      <c r="R969" s="99"/>
      <c r="S969" s="99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</row>
    <row r="970" spans="2:33" ht="18.75" customHeight="1">
      <c r="B970" s="14"/>
      <c r="C970" s="98"/>
      <c r="D970" s="98"/>
      <c r="E970" s="14"/>
      <c r="F970" s="99"/>
      <c r="G970" s="99"/>
      <c r="H970" s="99"/>
      <c r="I970" s="99"/>
      <c r="J970" s="99"/>
      <c r="K970" s="99"/>
      <c r="L970" s="99"/>
      <c r="M970" s="99"/>
      <c r="N970" s="99"/>
      <c r="O970" s="99"/>
      <c r="P970" s="99"/>
      <c r="Q970" s="99"/>
      <c r="R970" s="99"/>
      <c r="S970" s="99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</row>
    <row r="971" spans="2:33" ht="18.75" customHeight="1">
      <c r="B971" s="14"/>
      <c r="C971" s="98"/>
      <c r="D971" s="98"/>
      <c r="E971" s="14"/>
      <c r="F971" s="99"/>
      <c r="G971" s="99"/>
      <c r="H971" s="99"/>
      <c r="I971" s="99"/>
      <c r="J971" s="99"/>
      <c r="K971" s="99"/>
      <c r="L971" s="99"/>
      <c r="M971" s="99"/>
      <c r="N971" s="99"/>
      <c r="O971" s="99"/>
      <c r="P971" s="99"/>
      <c r="Q971" s="99"/>
      <c r="R971" s="99"/>
      <c r="S971" s="99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</row>
    <row r="972" spans="2:33" ht="18.75" customHeight="1">
      <c r="B972" s="14"/>
      <c r="C972" s="98"/>
      <c r="D972" s="98"/>
      <c r="E972" s="14"/>
      <c r="F972" s="99"/>
      <c r="G972" s="99"/>
      <c r="H972" s="99"/>
      <c r="I972" s="99"/>
      <c r="J972" s="99"/>
      <c r="K972" s="99"/>
      <c r="L972" s="99"/>
      <c r="M972" s="99"/>
      <c r="N972" s="99"/>
      <c r="O972" s="99"/>
      <c r="P972" s="99"/>
      <c r="Q972" s="99"/>
      <c r="R972" s="99"/>
      <c r="S972" s="99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</row>
    <row r="973" spans="2:33" ht="18.75" customHeight="1">
      <c r="B973" s="14"/>
      <c r="C973" s="98"/>
      <c r="D973" s="98"/>
      <c r="E973" s="14"/>
      <c r="F973" s="99"/>
      <c r="G973" s="99"/>
      <c r="H973" s="99"/>
      <c r="I973" s="99"/>
      <c r="J973" s="99"/>
      <c r="K973" s="99"/>
      <c r="L973" s="99"/>
      <c r="M973" s="99"/>
      <c r="N973" s="99"/>
      <c r="O973" s="99"/>
      <c r="P973" s="99"/>
      <c r="Q973" s="99"/>
      <c r="R973" s="99"/>
      <c r="S973" s="99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</row>
    <row r="974" spans="2:33" ht="18.75" customHeight="1">
      <c r="B974" s="14"/>
      <c r="C974" s="98"/>
      <c r="D974" s="98"/>
      <c r="E974" s="14"/>
      <c r="F974" s="99"/>
      <c r="G974" s="99"/>
      <c r="H974" s="99"/>
      <c r="I974" s="99"/>
      <c r="J974" s="99"/>
      <c r="K974" s="99"/>
      <c r="L974" s="99"/>
      <c r="M974" s="99"/>
      <c r="N974" s="99"/>
      <c r="O974" s="99"/>
      <c r="P974" s="99"/>
      <c r="Q974" s="99"/>
      <c r="R974" s="99"/>
      <c r="S974" s="99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</row>
    <row r="975" spans="2:33" ht="18.75" customHeight="1">
      <c r="B975" s="14"/>
      <c r="C975" s="98"/>
      <c r="D975" s="98"/>
      <c r="E975" s="14"/>
      <c r="F975" s="99"/>
      <c r="G975" s="99"/>
      <c r="H975" s="99"/>
      <c r="I975" s="99"/>
      <c r="J975" s="99"/>
      <c r="K975" s="99"/>
      <c r="L975" s="99"/>
      <c r="M975" s="99"/>
      <c r="N975" s="99"/>
      <c r="O975" s="99"/>
      <c r="P975" s="99"/>
      <c r="Q975" s="99"/>
      <c r="R975" s="99"/>
      <c r="S975" s="99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</row>
    <row r="976" spans="2:33" ht="18.75" customHeight="1">
      <c r="B976" s="14"/>
      <c r="C976" s="98"/>
      <c r="D976" s="98"/>
      <c r="E976" s="14"/>
      <c r="F976" s="99"/>
      <c r="G976" s="99"/>
      <c r="H976" s="99"/>
      <c r="I976" s="99"/>
      <c r="J976" s="99"/>
      <c r="K976" s="99"/>
      <c r="L976" s="99"/>
      <c r="M976" s="99"/>
      <c r="N976" s="99"/>
      <c r="O976" s="99"/>
      <c r="P976" s="99"/>
      <c r="Q976" s="99"/>
      <c r="R976" s="99"/>
      <c r="S976" s="99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</row>
    <row r="977" spans="2:33" ht="18.75" customHeight="1">
      <c r="B977" s="14"/>
      <c r="C977" s="98"/>
      <c r="D977" s="98"/>
      <c r="E977" s="14"/>
      <c r="F977" s="99"/>
      <c r="G977" s="99"/>
      <c r="H977" s="99"/>
      <c r="I977" s="99"/>
      <c r="J977" s="99"/>
      <c r="K977" s="99"/>
      <c r="L977" s="99"/>
      <c r="M977" s="99"/>
      <c r="N977" s="99"/>
      <c r="O977" s="99"/>
      <c r="P977" s="99"/>
      <c r="Q977" s="99"/>
      <c r="R977" s="99"/>
      <c r="S977" s="99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</row>
    <row r="978" spans="2:33" ht="18.75" customHeight="1">
      <c r="B978" s="14"/>
      <c r="C978" s="98"/>
      <c r="D978" s="98"/>
      <c r="E978" s="14"/>
      <c r="F978" s="99"/>
      <c r="G978" s="99"/>
      <c r="H978" s="99"/>
      <c r="I978" s="99"/>
      <c r="J978" s="99"/>
      <c r="K978" s="99"/>
      <c r="L978" s="99"/>
      <c r="M978" s="99"/>
      <c r="N978" s="99"/>
      <c r="O978" s="99"/>
      <c r="P978" s="99"/>
      <c r="Q978" s="99"/>
      <c r="R978" s="99"/>
      <c r="S978" s="99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</row>
    <row r="979" spans="2:33" ht="18.75" customHeight="1">
      <c r="B979" s="14"/>
      <c r="C979" s="98"/>
      <c r="D979" s="98"/>
      <c r="E979" s="14"/>
      <c r="F979" s="99"/>
      <c r="G979" s="99"/>
      <c r="H979" s="99"/>
      <c r="I979" s="99"/>
      <c r="J979" s="99"/>
      <c r="K979" s="99"/>
      <c r="L979" s="99"/>
      <c r="M979" s="99"/>
      <c r="N979" s="99"/>
      <c r="O979" s="99"/>
      <c r="P979" s="99"/>
      <c r="Q979" s="99"/>
      <c r="R979" s="99"/>
      <c r="S979" s="99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</row>
    <row r="980" spans="2:33" ht="18.75" customHeight="1">
      <c r="B980" s="14"/>
      <c r="C980" s="98"/>
      <c r="D980" s="98"/>
      <c r="E980" s="14"/>
      <c r="F980" s="99"/>
      <c r="G980" s="99"/>
      <c r="H980" s="99"/>
      <c r="I980" s="99"/>
      <c r="J980" s="99"/>
      <c r="K980" s="99"/>
      <c r="L980" s="99"/>
      <c r="M980" s="99"/>
      <c r="N980" s="99"/>
      <c r="O980" s="99"/>
      <c r="P980" s="99"/>
      <c r="Q980" s="99"/>
      <c r="R980" s="99"/>
      <c r="S980" s="99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</row>
    <row r="981" spans="2:33" ht="18.75" customHeight="1">
      <c r="B981" s="14"/>
      <c r="C981" s="98"/>
      <c r="D981" s="98"/>
      <c r="E981" s="14"/>
      <c r="F981" s="99"/>
      <c r="G981" s="99"/>
      <c r="H981" s="99"/>
      <c r="I981" s="99"/>
      <c r="J981" s="99"/>
      <c r="K981" s="99"/>
      <c r="L981" s="99"/>
      <c r="M981" s="99"/>
      <c r="N981" s="99"/>
      <c r="O981" s="99"/>
      <c r="P981" s="99"/>
      <c r="Q981" s="99"/>
      <c r="R981" s="99"/>
      <c r="S981" s="99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</row>
    <row r="982" spans="2:33" ht="18.75" customHeight="1">
      <c r="B982" s="14"/>
      <c r="C982" s="98"/>
      <c r="D982" s="98"/>
      <c r="E982" s="14"/>
      <c r="F982" s="99"/>
      <c r="G982" s="99"/>
      <c r="H982" s="99"/>
      <c r="I982" s="99"/>
      <c r="J982" s="99"/>
      <c r="K982" s="99"/>
      <c r="L982" s="99"/>
      <c r="M982" s="99"/>
      <c r="N982" s="99"/>
      <c r="O982" s="99"/>
      <c r="P982" s="99"/>
      <c r="Q982" s="99"/>
      <c r="R982" s="99"/>
      <c r="S982" s="99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</row>
    <row r="983" spans="2:33" ht="18.75" customHeight="1">
      <c r="B983" s="14"/>
      <c r="C983" s="98"/>
      <c r="D983" s="98"/>
      <c r="E983" s="14"/>
      <c r="F983" s="99"/>
      <c r="G983" s="99"/>
      <c r="H983" s="99"/>
      <c r="I983" s="99"/>
      <c r="J983" s="99"/>
      <c r="K983" s="99"/>
      <c r="L983" s="99"/>
      <c r="M983" s="99"/>
      <c r="N983" s="99"/>
      <c r="O983" s="99"/>
      <c r="P983" s="99"/>
      <c r="Q983" s="99"/>
      <c r="R983" s="99"/>
      <c r="S983" s="99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</row>
    <row r="984" spans="2:33" ht="18.75" customHeight="1">
      <c r="B984" s="14"/>
      <c r="C984" s="98"/>
      <c r="D984" s="98"/>
      <c r="E984" s="14"/>
      <c r="F984" s="99"/>
      <c r="G984" s="99"/>
      <c r="H984" s="99"/>
      <c r="I984" s="99"/>
      <c r="J984" s="99"/>
      <c r="K984" s="99"/>
      <c r="L984" s="99"/>
      <c r="M984" s="99"/>
      <c r="N984" s="99"/>
      <c r="O984" s="99"/>
      <c r="P984" s="99"/>
      <c r="Q984" s="99"/>
      <c r="R984" s="99"/>
      <c r="S984" s="99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</row>
    <row r="985" spans="2:33" ht="18.75" customHeight="1">
      <c r="B985" s="14"/>
      <c r="C985" s="98"/>
      <c r="D985" s="98"/>
      <c r="E985" s="14"/>
      <c r="F985" s="99"/>
      <c r="G985" s="99"/>
      <c r="H985" s="99"/>
      <c r="I985" s="99"/>
      <c r="J985" s="99"/>
      <c r="K985" s="99"/>
      <c r="L985" s="99"/>
      <c r="M985" s="99"/>
      <c r="N985" s="99"/>
      <c r="O985" s="99"/>
      <c r="P985" s="99"/>
      <c r="Q985" s="99"/>
      <c r="R985" s="99"/>
      <c r="S985" s="99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</row>
    <row r="986" spans="2:33" ht="18.75" customHeight="1">
      <c r="B986" s="14"/>
      <c r="C986" s="98"/>
      <c r="D986" s="98"/>
      <c r="E986" s="14"/>
      <c r="F986" s="99"/>
      <c r="G986" s="99"/>
      <c r="H986" s="99"/>
      <c r="I986" s="99"/>
      <c r="J986" s="99"/>
      <c r="K986" s="99"/>
      <c r="L986" s="99"/>
      <c r="M986" s="99"/>
      <c r="N986" s="99"/>
      <c r="O986" s="99"/>
      <c r="P986" s="99"/>
      <c r="Q986" s="99"/>
      <c r="R986" s="99"/>
      <c r="S986" s="99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</row>
    <row r="987" spans="2:33" ht="18.75" customHeight="1">
      <c r="B987" s="14"/>
      <c r="C987" s="98"/>
      <c r="D987" s="98"/>
      <c r="E987" s="14"/>
      <c r="F987" s="99"/>
      <c r="G987" s="99"/>
      <c r="H987" s="99"/>
      <c r="I987" s="99"/>
      <c r="J987" s="99"/>
      <c r="K987" s="99"/>
      <c r="L987" s="99"/>
      <c r="M987" s="99"/>
      <c r="N987" s="99"/>
      <c r="O987" s="99"/>
      <c r="P987" s="99"/>
      <c r="Q987" s="99"/>
      <c r="R987" s="99"/>
      <c r="S987" s="99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</row>
    <row r="988" spans="2:33" ht="18.75" customHeight="1">
      <c r="B988" s="14"/>
      <c r="C988" s="98"/>
      <c r="D988" s="98"/>
      <c r="E988" s="14"/>
      <c r="F988" s="99"/>
      <c r="G988" s="99"/>
      <c r="H988" s="99"/>
      <c r="I988" s="99"/>
      <c r="J988" s="99"/>
      <c r="K988" s="99"/>
      <c r="L988" s="99"/>
      <c r="M988" s="99"/>
      <c r="N988" s="99"/>
      <c r="O988" s="99"/>
      <c r="P988" s="99"/>
      <c r="Q988" s="99"/>
      <c r="R988" s="99"/>
      <c r="S988" s="99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</row>
    <row r="989" spans="2:33" ht="18.75" customHeight="1">
      <c r="B989" s="14"/>
      <c r="C989" s="98"/>
      <c r="D989" s="98"/>
      <c r="E989" s="14"/>
      <c r="F989" s="99"/>
      <c r="G989" s="99"/>
      <c r="H989" s="99"/>
      <c r="I989" s="99"/>
      <c r="J989" s="99"/>
      <c r="K989" s="99"/>
      <c r="L989" s="99"/>
      <c r="M989" s="99"/>
      <c r="N989" s="99"/>
      <c r="O989" s="99"/>
      <c r="P989" s="99"/>
      <c r="Q989" s="99"/>
      <c r="R989" s="99"/>
      <c r="S989" s="99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</row>
    <row r="990" spans="2:33" ht="18.75" customHeight="1">
      <c r="B990" s="14"/>
      <c r="C990" s="98"/>
      <c r="D990" s="98"/>
      <c r="E990" s="14"/>
      <c r="F990" s="99"/>
      <c r="G990" s="99"/>
      <c r="H990" s="99"/>
      <c r="I990" s="99"/>
      <c r="J990" s="99"/>
      <c r="K990" s="99"/>
      <c r="L990" s="99"/>
      <c r="M990" s="99"/>
      <c r="N990" s="99"/>
      <c r="O990" s="99"/>
      <c r="P990" s="99"/>
      <c r="Q990" s="99"/>
      <c r="R990" s="99"/>
      <c r="S990" s="99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</row>
    <row r="991" spans="2:33" ht="18.75" customHeight="1">
      <c r="B991" s="14"/>
      <c r="C991" s="98"/>
      <c r="D991" s="98"/>
      <c r="E991" s="14"/>
      <c r="F991" s="99"/>
      <c r="G991" s="99"/>
      <c r="H991" s="99"/>
      <c r="I991" s="99"/>
      <c r="J991" s="99"/>
      <c r="K991" s="99"/>
      <c r="L991" s="99"/>
      <c r="M991" s="99"/>
      <c r="N991" s="99"/>
      <c r="O991" s="99"/>
      <c r="P991" s="99"/>
      <c r="Q991" s="99"/>
      <c r="R991" s="99"/>
      <c r="S991" s="99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</row>
    <row r="992" spans="2:33" ht="18.75" customHeight="1">
      <c r="B992" s="14"/>
      <c r="C992" s="98"/>
      <c r="D992" s="98"/>
      <c r="E992" s="14"/>
      <c r="F992" s="99"/>
      <c r="G992" s="99"/>
      <c r="H992" s="99"/>
      <c r="I992" s="99"/>
      <c r="J992" s="99"/>
      <c r="K992" s="99"/>
      <c r="L992" s="99"/>
      <c r="M992" s="99"/>
      <c r="N992" s="99"/>
      <c r="O992" s="99"/>
      <c r="P992" s="99"/>
      <c r="Q992" s="99"/>
      <c r="R992" s="99"/>
      <c r="S992" s="99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</row>
    <row r="993" spans="2:33" ht="18.75" customHeight="1">
      <c r="B993" s="14"/>
      <c r="C993" s="98"/>
      <c r="D993" s="98"/>
      <c r="E993" s="14"/>
      <c r="F993" s="99"/>
      <c r="G993" s="99"/>
      <c r="H993" s="99"/>
      <c r="I993" s="99"/>
      <c r="J993" s="99"/>
      <c r="K993" s="99"/>
      <c r="L993" s="99"/>
      <c r="M993" s="99"/>
      <c r="N993" s="99"/>
      <c r="O993" s="99"/>
      <c r="P993" s="99"/>
      <c r="Q993" s="99"/>
      <c r="R993" s="99"/>
      <c r="S993" s="99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</row>
    <row r="994" spans="2:33" ht="18.75" customHeight="1">
      <c r="B994" s="14"/>
      <c r="C994" s="98"/>
      <c r="D994" s="98"/>
      <c r="E994" s="14"/>
      <c r="F994" s="99"/>
      <c r="G994" s="99"/>
      <c r="H994" s="99"/>
      <c r="I994" s="99"/>
      <c r="J994" s="99"/>
      <c r="K994" s="99"/>
      <c r="L994" s="99"/>
      <c r="M994" s="99"/>
      <c r="N994" s="99"/>
      <c r="O994" s="99"/>
      <c r="P994" s="99"/>
      <c r="Q994" s="99"/>
      <c r="R994" s="99"/>
      <c r="S994" s="99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</row>
    <row r="995" spans="2:33" ht="18.75" customHeight="1">
      <c r="B995" s="14"/>
      <c r="C995" s="98"/>
      <c r="D995" s="98"/>
      <c r="E995" s="14"/>
      <c r="F995" s="99"/>
      <c r="G995" s="99"/>
      <c r="H995" s="99"/>
      <c r="I995" s="99"/>
      <c r="J995" s="99"/>
      <c r="K995" s="99"/>
      <c r="L995" s="99"/>
      <c r="M995" s="99"/>
      <c r="N995" s="99"/>
      <c r="O995" s="99"/>
      <c r="P995" s="99"/>
      <c r="Q995" s="99"/>
      <c r="R995" s="99"/>
      <c r="S995" s="99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</row>
    <row r="996" spans="2:33" ht="18.75" customHeight="1">
      <c r="B996" s="14"/>
      <c r="C996" s="98"/>
      <c r="D996" s="98"/>
      <c r="E996" s="14"/>
      <c r="F996" s="99"/>
      <c r="G996" s="99"/>
      <c r="H996" s="99"/>
      <c r="I996" s="99"/>
      <c r="J996" s="99"/>
      <c r="K996" s="99"/>
      <c r="L996" s="99"/>
      <c r="M996" s="99"/>
      <c r="N996" s="99"/>
      <c r="O996" s="99"/>
      <c r="P996" s="99"/>
      <c r="Q996" s="99"/>
      <c r="R996" s="99"/>
      <c r="S996" s="99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</row>
    <row r="997" spans="2:33" ht="18.75" customHeight="1">
      <c r="B997" s="14"/>
      <c r="C997" s="98"/>
      <c r="D997" s="98"/>
      <c r="E997" s="14"/>
      <c r="F997" s="99"/>
      <c r="G997" s="99"/>
      <c r="H997" s="99"/>
      <c r="I997" s="99"/>
      <c r="J997" s="99"/>
      <c r="K997" s="99"/>
      <c r="L997" s="99"/>
      <c r="M997" s="99"/>
      <c r="N997" s="99"/>
      <c r="O997" s="99"/>
      <c r="P997" s="99"/>
      <c r="Q997" s="99"/>
      <c r="R997" s="99"/>
      <c r="S997" s="99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</row>
    <row r="998" spans="2:33" ht="18.75" customHeight="1">
      <c r="B998" s="14"/>
      <c r="C998" s="98"/>
      <c r="D998" s="98"/>
      <c r="E998" s="14"/>
      <c r="F998" s="99"/>
      <c r="G998" s="99"/>
      <c r="H998" s="99"/>
      <c r="I998" s="99"/>
      <c r="J998" s="99"/>
      <c r="K998" s="99"/>
      <c r="L998" s="99"/>
      <c r="M998" s="99"/>
      <c r="N998" s="99"/>
      <c r="O998" s="99"/>
      <c r="P998" s="99"/>
      <c r="Q998" s="99"/>
      <c r="R998" s="99"/>
      <c r="S998" s="99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</row>
    <row r="999" spans="2:33" ht="18.75" customHeight="1">
      <c r="B999" s="14"/>
      <c r="C999" s="98"/>
      <c r="D999" s="98"/>
      <c r="E999" s="14"/>
      <c r="F999" s="99"/>
      <c r="G999" s="99"/>
      <c r="H999" s="99"/>
      <c r="I999" s="99"/>
      <c r="J999" s="99"/>
      <c r="K999" s="99"/>
      <c r="L999" s="99"/>
      <c r="M999" s="99"/>
      <c r="N999" s="99"/>
      <c r="O999" s="99"/>
      <c r="P999" s="99"/>
      <c r="Q999" s="99"/>
      <c r="R999" s="99"/>
      <c r="S999" s="99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</row>
    <row r="1000" spans="2:33" ht="18.75" customHeight="1">
      <c r="B1000" s="14"/>
      <c r="C1000" s="98"/>
      <c r="D1000" s="98"/>
      <c r="E1000" s="14"/>
      <c r="F1000" s="99"/>
      <c r="G1000" s="99"/>
      <c r="H1000" s="99"/>
      <c r="I1000" s="99"/>
      <c r="J1000" s="99"/>
      <c r="K1000" s="99"/>
      <c r="L1000" s="99"/>
      <c r="M1000" s="99"/>
      <c r="N1000" s="99"/>
      <c r="O1000" s="99"/>
      <c r="P1000" s="99"/>
      <c r="Q1000" s="99"/>
      <c r="R1000" s="99"/>
      <c r="S1000" s="99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</row>
    <row r="1001" spans="2:33" ht="18.75" customHeight="1">
      <c r="B1001" s="14"/>
      <c r="C1001" s="98"/>
      <c r="D1001" s="98"/>
      <c r="E1001" s="14"/>
      <c r="F1001" s="99"/>
      <c r="G1001" s="99"/>
      <c r="H1001" s="99"/>
      <c r="I1001" s="99"/>
      <c r="J1001" s="99"/>
      <c r="K1001" s="99"/>
      <c r="L1001" s="99"/>
      <c r="M1001" s="99"/>
      <c r="N1001" s="99"/>
      <c r="O1001" s="99"/>
      <c r="P1001" s="99"/>
      <c r="Q1001" s="99"/>
      <c r="R1001" s="99"/>
      <c r="S1001" s="99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</row>
    <row r="1002" spans="2:33" ht="18.75" customHeight="1">
      <c r="B1002" s="14"/>
      <c r="C1002" s="98"/>
      <c r="D1002" s="98"/>
      <c r="E1002" s="14"/>
      <c r="F1002" s="99"/>
      <c r="G1002" s="99"/>
      <c r="H1002" s="99"/>
      <c r="I1002" s="99"/>
      <c r="J1002" s="99"/>
      <c r="K1002" s="99"/>
      <c r="L1002" s="99"/>
      <c r="M1002" s="99"/>
      <c r="N1002" s="99"/>
      <c r="O1002" s="99"/>
      <c r="P1002" s="99"/>
      <c r="Q1002" s="99"/>
      <c r="R1002" s="99"/>
      <c r="S1002" s="99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</row>
    <row r="1003" spans="2:33" ht="18.75" customHeight="1">
      <c r="B1003" s="14"/>
      <c r="C1003" s="98"/>
      <c r="D1003" s="98"/>
      <c r="E1003" s="14"/>
      <c r="F1003" s="99"/>
      <c r="G1003" s="99"/>
      <c r="H1003" s="99"/>
      <c r="I1003" s="99"/>
      <c r="J1003" s="99"/>
      <c r="K1003" s="99"/>
      <c r="L1003" s="99"/>
      <c r="M1003" s="99"/>
      <c r="N1003" s="99"/>
      <c r="O1003" s="99"/>
      <c r="P1003" s="99"/>
      <c r="Q1003" s="99"/>
      <c r="R1003" s="99"/>
      <c r="S1003" s="99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</row>
    <row r="1004" spans="2:33" ht="18.75" customHeight="1">
      <c r="B1004" s="14"/>
      <c r="C1004" s="98"/>
      <c r="D1004" s="98"/>
      <c r="E1004" s="14"/>
      <c r="F1004" s="99"/>
      <c r="G1004" s="99"/>
      <c r="H1004" s="99"/>
      <c r="I1004" s="99"/>
      <c r="J1004" s="99"/>
      <c r="K1004" s="99"/>
      <c r="L1004" s="99"/>
      <c r="M1004" s="99"/>
      <c r="N1004" s="99"/>
      <c r="O1004" s="99"/>
      <c r="P1004" s="99"/>
      <c r="Q1004" s="99"/>
      <c r="R1004" s="99"/>
      <c r="S1004" s="99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</row>
    <row r="1005" spans="2:33" ht="18.75" customHeight="1">
      <c r="B1005" s="14"/>
      <c r="C1005" s="98"/>
      <c r="D1005" s="98"/>
      <c r="E1005" s="14"/>
      <c r="F1005" s="99"/>
      <c r="G1005" s="99"/>
      <c r="H1005" s="99"/>
      <c r="I1005" s="99"/>
      <c r="J1005" s="99"/>
      <c r="K1005" s="99"/>
      <c r="L1005" s="99"/>
      <c r="M1005" s="99"/>
      <c r="N1005" s="99"/>
      <c r="O1005" s="99"/>
      <c r="P1005" s="99"/>
      <c r="Q1005" s="99"/>
      <c r="R1005" s="99"/>
      <c r="S1005" s="99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</row>
    <row r="1006" spans="2:33" ht="18.75" customHeight="1">
      <c r="B1006" s="14"/>
      <c r="C1006" s="98"/>
      <c r="D1006" s="98"/>
      <c r="E1006" s="14"/>
      <c r="F1006" s="99"/>
      <c r="G1006" s="99"/>
      <c r="H1006" s="99"/>
      <c r="I1006" s="99"/>
      <c r="J1006" s="99"/>
      <c r="K1006" s="99"/>
      <c r="L1006" s="99"/>
      <c r="M1006" s="99"/>
      <c r="N1006" s="99"/>
      <c r="O1006" s="99"/>
      <c r="P1006" s="99"/>
      <c r="Q1006" s="99"/>
      <c r="R1006" s="99"/>
      <c r="S1006" s="99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</row>
    <row r="1007" spans="2:33" ht="18.75" customHeight="1">
      <c r="B1007" s="14"/>
      <c r="C1007" s="98"/>
      <c r="D1007" s="98"/>
      <c r="E1007" s="14"/>
      <c r="F1007" s="99"/>
      <c r="G1007" s="99"/>
      <c r="H1007" s="99"/>
      <c r="I1007" s="99"/>
      <c r="J1007" s="99"/>
      <c r="K1007" s="99"/>
      <c r="L1007" s="99"/>
      <c r="M1007" s="99"/>
      <c r="N1007" s="99"/>
      <c r="O1007" s="99"/>
      <c r="P1007" s="99"/>
      <c r="Q1007" s="99"/>
      <c r="R1007" s="99"/>
      <c r="S1007" s="99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</row>
    <row r="1008" spans="2:33" ht="18.75" customHeight="1">
      <c r="B1008" s="14"/>
      <c r="C1008" s="98"/>
      <c r="D1008" s="98"/>
      <c r="E1008" s="14"/>
      <c r="F1008" s="99"/>
      <c r="G1008" s="99"/>
      <c r="H1008" s="99"/>
      <c r="I1008" s="99"/>
      <c r="J1008" s="99"/>
      <c r="K1008" s="99"/>
      <c r="L1008" s="99"/>
      <c r="M1008" s="99"/>
      <c r="N1008" s="99"/>
      <c r="O1008" s="99"/>
      <c r="P1008" s="99"/>
      <c r="Q1008" s="99"/>
      <c r="R1008" s="99"/>
      <c r="S1008" s="99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</row>
    <row r="1009" spans="2:33" ht="18.75" customHeight="1">
      <c r="B1009" s="14"/>
      <c r="C1009" s="98"/>
      <c r="D1009" s="98"/>
      <c r="E1009" s="14"/>
      <c r="F1009" s="99"/>
      <c r="G1009" s="99"/>
      <c r="H1009" s="99"/>
      <c r="I1009" s="99"/>
      <c r="J1009" s="99"/>
      <c r="K1009" s="99"/>
      <c r="L1009" s="99"/>
      <c r="M1009" s="99"/>
      <c r="N1009" s="99"/>
      <c r="O1009" s="99"/>
      <c r="P1009" s="99"/>
      <c r="Q1009" s="99"/>
      <c r="R1009" s="99"/>
      <c r="S1009" s="99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</row>
    <row r="1010" spans="2:33" ht="18.75" customHeight="1">
      <c r="B1010" s="14"/>
      <c r="C1010" s="98"/>
      <c r="D1010" s="98"/>
      <c r="E1010" s="14"/>
      <c r="F1010" s="99"/>
      <c r="G1010" s="99"/>
      <c r="H1010" s="99"/>
      <c r="I1010" s="99"/>
      <c r="J1010" s="99"/>
      <c r="K1010" s="99"/>
      <c r="L1010" s="99"/>
      <c r="M1010" s="99"/>
      <c r="N1010" s="99"/>
      <c r="O1010" s="99"/>
      <c r="P1010" s="99"/>
      <c r="Q1010" s="99"/>
      <c r="R1010" s="99"/>
      <c r="S1010" s="99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</row>
  </sheetData>
  <mergeCells count="40">
    <mergeCell ref="AD24:AE24"/>
    <mergeCell ref="B1:S1"/>
    <mergeCell ref="U1:AF1"/>
    <mergeCell ref="B2:D2"/>
    <mergeCell ref="E2:K2"/>
    <mergeCell ref="L2:S2"/>
    <mergeCell ref="B3:B4"/>
    <mergeCell ref="C3:C4"/>
    <mergeCell ref="D3:D4"/>
    <mergeCell ref="E3:E4"/>
    <mergeCell ref="F3:F4"/>
    <mergeCell ref="G3:G4"/>
    <mergeCell ref="R3:R4"/>
    <mergeCell ref="S3:S4"/>
    <mergeCell ref="AD22:AE22"/>
    <mergeCell ref="AD23:AE23"/>
    <mergeCell ref="Z30:AA30"/>
    <mergeCell ref="AC30:AC31"/>
    <mergeCell ref="AD30:AE30"/>
    <mergeCell ref="Z31:AA31"/>
    <mergeCell ref="AD31:AE31"/>
    <mergeCell ref="AD25:AE25"/>
    <mergeCell ref="AD26:AE26"/>
    <mergeCell ref="AD27:AE27"/>
    <mergeCell ref="AD28:AE28"/>
    <mergeCell ref="AD29:AE29"/>
    <mergeCell ref="Z32:AA32"/>
    <mergeCell ref="AD32:AE32"/>
    <mergeCell ref="Z33:AA33"/>
    <mergeCell ref="AD33:AE33"/>
    <mergeCell ref="U36:X36"/>
    <mergeCell ref="AD36:AF36"/>
    <mergeCell ref="K54:S54"/>
    <mergeCell ref="AC111:AC113"/>
    <mergeCell ref="B48:G48"/>
    <mergeCell ref="B49:G49"/>
    <mergeCell ref="B50:G50"/>
    <mergeCell ref="B51:G51"/>
    <mergeCell ref="B52:G52"/>
    <mergeCell ref="B54:G54"/>
  </mergeCells>
  <conditionalFormatting sqref="D14:E25">
    <cfRule type="cellIs" dxfId="59" priority="1" operator="equal">
      <formula>"AB"</formula>
    </cfRule>
  </conditionalFormatting>
  <conditionalFormatting sqref="H5:I47 O5:O47">
    <cfRule type="cellIs" dxfId="58" priority="6" operator="lessThan">
      <formula>45</formula>
    </cfRule>
  </conditionalFormatting>
  <conditionalFormatting sqref="H5:M47 O5:P47">
    <cfRule type="cellIs" dxfId="57" priority="5" operator="equal">
      <formula>"AB"</formula>
    </cfRule>
  </conditionalFormatting>
  <conditionalFormatting sqref="I5:I28 L5:M28 J5:K47">
    <cfRule type="cellIs" dxfId="56" priority="4" operator="lessThan">
      <formula>35</formula>
    </cfRule>
  </conditionalFormatting>
  <conditionalFormatting sqref="L5:M47">
    <cfRule type="cellIs" dxfId="55" priority="3" operator="lessThan">
      <formula>18</formula>
    </cfRule>
  </conditionalFormatting>
  <conditionalFormatting sqref="V2:X2 AA2:AB2 AE2:AF2 R3:S3 H3:L4 O3:Q4 M4:N4 P5:Q47 AF22">
    <cfRule type="cellIs" dxfId="54" priority="2" operator="equal">
      <formula>"AB"</formula>
    </cfRule>
  </conditionalFormatting>
  <pageMargins left="0.42" right="0.27" top="0.34" bottom="0.23" header="0" footer="0"/>
  <pageSetup paperSize="5" scale="55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1011"/>
  <sheetViews>
    <sheetView topLeftCell="G1" zoomScale="70" zoomScaleNormal="70" workbookViewId="0">
      <selection activeCell="AF4" sqref="AF4:AF18"/>
    </sheetView>
  </sheetViews>
  <sheetFormatPr defaultColWidth="14.44140625" defaultRowHeight="15" customHeight="1"/>
  <cols>
    <col min="1" max="1" width="2" style="1" customWidth="1"/>
    <col min="2" max="2" width="7.6640625" style="1" customWidth="1"/>
    <col min="3" max="4" width="8.109375" style="95" customWidth="1"/>
    <col min="5" max="5" width="37.33203125" style="1" customWidth="1"/>
    <col min="6" max="19" width="8.109375" style="1" customWidth="1"/>
    <col min="20" max="20" width="4.109375" style="1" customWidth="1"/>
    <col min="21" max="21" width="17.44140625" style="1" bestFit="1" customWidth="1"/>
    <col min="22" max="24" width="15.33203125" style="1" customWidth="1"/>
    <col min="25" max="25" width="5.109375" style="1" customWidth="1"/>
    <col min="26" max="26" width="17.44140625" style="1" bestFit="1" customWidth="1"/>
    <col min="27" max="28" width="15.33203125" style="1" customWidth="1"/>
    <col min="29" max="29" width="6.44140625" style="1" customWidth="1"/>
    <col min="30" max="30" width="17.44140625" style="1" customWidth="1"/>
    <col min="31" max="32" width="15.33203125" style="1" customWidth="1"/>
    <col min="33" max="33" width="8.33203125" style="1" customWidth="1"/>
    <col min="34" max="247" width="14.44140625" style="1"/>
    <col min="248" max="248" width="4.88671875" style="1" customWidth="1"/>
    <col min="249" max="249" width="7.6640625" style="1" customWidth="1"/>
    <col min="250" max="251" width="5.6640625" style="1" customWidth="1"/>
    <col min="252" max="252" width="34.5546875" style="1" customWidth="1"/>
    <col min="253" max="253" width="6.44140625" style="1" customWidth="1"/>
    <col min="254" max="254" width="5.44140625" style="1" customWidth="1"/>
    <col min="255" max="263" width="7.33203125" style="1" customWidth="1"/>
    <col min="264" max="264" width="10" style="1" customWidth="1"/>
    <col min="265" max="265" width="9.5546875" style="1" customWidth="1"/>
    <col min="266" max="266" width="7.5546875" style="1" customWidth="1"/>
    <col min="267" max="267" width="7.33203125" style="1" customWidth="1"/>
    <col min="268" max="268" width="4.6640625" style="1" customWidth="1"/>
    <col min="269" max="269" width="8.44140625" style="1" customWidth="1"/>
    <col min="270" max="270" width="18.5546875" style="1" customWidth="1"/>
    <col min="271" max="272" width="8.109375" style="1" customWidth="1"/>
    <col min="273" max="273" width="1.88671875" style="1" customWidth="1"/>
    <col min="274" max="274" width="18.5546875" style="1" customWidth="1"/>
    <col min="275" max="275" width="10" style="1" customWidth="1"/>
    <col min="276" max="276" width="1.88671875" style="1" customWidth="1"/>
    <col min="277" max="277" width="22.88671875" style="1" customWidth="1"/>
    <col min="278" max="281" width="9.33203125" style="1" customWidth="1"/>
    <col min="282" max="282" width="2.44140625" style="1" customWidth="1"/>
    <col min="283" max="283" width="11.44140625" style="1" customWidth="1"/>
    <col min="284" max="284" width="9.44140625" style="1" customWidth="1"/>
    <col min="285" max="285" width="10.33203125" style="1" customWidth="1"/>
    <col min="286" max="286" width="9.109375" style="1" customWidth="1"/>
    <col min="287" max="503" width="14.44140625" style="1"/>
    <col min="504" max="504" width="4.88671875" style="1" customWidth="1"/>
    <col min="505" max="505" width="7.6640625" style="1" customWidth="1"/>
    <col min="506" max="507" width="5.6640625" style="1" customWidth="1"/>
    <col min="508" max="508" width="34.5546875" style="1" customWidth="1"/>
    <col min="509" max="509" width="6.44140625" style="1" customWidth="1"/>
    <col min="510" max="510" width="5.44140625" style="1" customWidth="1"/>
    <col min="511" max="519" width="7.33203125" style="1" customWidth="1"/>
    <col min="520" max="520" width="10" style="1" customWidth="1"/>
    <col min="521" max="521" width="9.5546875" style="1" customWidth="1"/>
    <col min="522" max="522" width="7.5546875" style="1" customWidth="1"/>
    <col min="523" max="523" width="7.33203125" style="1" customWidth="1"/>
    <col min="524" max="524" width="4.6640625" style="1" customWidth="1"/>
    <col min="525" max="525" width="8.44140625" style="1" customWidth="1"/>
    <col min="526" max="526" width="18.5546875" style="1" customWidth="1"/>
    <col min="527" max="528" width="8.109375" style="1" customWidth="1"/>
    <col min="529" max="529" width="1.88671875" style="1" customWidth="1"/>
    <col min="530" max="530" width="18.5546875" style="1" customWidth="1"/>
    <col min="531" max="531" width="10" style="1" customWidth="1"/>
    <col min="532" max="532" width="1.88671875" style="1" customWidth="1"/>
    <col min="533" max="533" width="22.88671875" style="1" customWidth="1"/>
    <col min="534" max="537" width="9.33203125" style="1" customWidth="1"/>
    <col min="538" max="538" width="2.44140625" style="1" customWidth="1"/>
    <col min="539" max="539" width="11.44140625" style="1" customWidth="1"/>
    <col min="540" max="540" width="9.44140625" style="1" customWidth="1"/>
    <col min="541" max="541" width="10.33203125" style="1" customWidth="1"/>
    <col min="542" max="542" width="9.109375" style="1" customWidth="1"/>
    <col min="543" max="759" width="14.44140625" style="1"/>
    <col min="760" max="760" width="4.88671875" style="1" customWidth="1"/>
    <col min="761" max="761" width="7.6640625" style="1" customWidth="1"/>
    <col min="762" max="763" width="5.6640625" style="1" customWidth="1"/>
    <col min="764" max="764" width="34.5546875" style="1" customWidth="1"/>
    <col min="765" max="765" width="6.44140625" style="1" customWidth="1"/>
    <col min="766" max="766" width="5.44140625" style="1" customWidth="1"/>
    <col min="767" max="775" width="7.33203125" style="1" customWidth="1"/>
    <col min="776" max="776" width="10" style="1" customWidth="1"/>
    <col min="777" max="777" width="9.5546875" style="1" customWidth="1"/>
    <col min="778" max="778" width="7.5546875" style="1" customWidth="1"/>
    <col min="779" max="779" width="7.33203125" style="1" customWidth="1"/>
    <col min="780" max="780" width="4.6640625" style="1" customWidth="1"/>
    <col min="781" max="781" width="8.44140625" style="1" customWidth="1"/>
    <col min="782" max="782" width="18.5546875" style="1" customWidth="1"/>
    <col min="783" max="784" width="8.109375" style="1" customWidth="1"/>
    <col min="785" max="785" width="1.88671875" style="1" customWidth="1"/>
    <col min="786" max="786" width="18.5546875" style="1" customWidth="1"/>
    <col min="787" max="787" width="10" style="1" customWidth="1"/>
    <col min="788" max="788" width="1.88671875" style="1" customWidth="1"/>
    <col min="789" max="789" width="22.88671875" style="1" customWidth="1"/>
    <col min="790" max="793" width="9.33203125" style="1" customWidth="1"/>
    <col min="794" max="794" width="2.44140625" style="1" customWidth="1"/>
    <col min="795" max="795" width="11.44140625" style="1" customWidth="1"/>
    <col min="796" max="796" width="9.44140625" style="1" customWidth="1"/>
    <col min="797" max="797" width="10.33203125" style="1" customWidth="1"/>
    <col min="798" max="798" width="9.109375" style="1" customWidth="1"/>
    <col min="799" max="1015" width="14.44140625" style="1"/>
    <col min="1016" max="1016" width="4.88671875" style="1" customWidth="1"/>
    <col min="1017" max="1017" width="7.6640625" style="1" customWidth="1"/>
    <col min="1018" max="1019" width="5.6640625" style="1" customWidth="1"/>
    <col min="1020" max="1020" width="34.5546875" style="1" customWidth="1"/>
    <col min="1021" max="1021" width="6.44140625" style="1" customWidth="1"/>
    <col min="1022" max="1022" width="5.44140625" style="1" customWidth="1"/>
    <col min="1023" max="1031" width="7.33203125" style="1" customWidth="1"/>
    <col min="1032" max="1032" width="10" style="1" customWidth="1"/>
    <col min="1033" max="1033" width="9.5546875" style="1" customWidth="1"/>
    <col min="1034" max="1034" width="7.5546875" style="1" customWidth="1"/>
    <col min="1035" max="1035" width="7.33203125" style="1" customWidth="1"/>
    <col min="1036" max="1036" width="4.6640625" style="1" customWidth="1"/>
    <col min="1037" max="1037" width="8.44140625" style="1" customWidth="1"/>
    <col min="1038" max="1038" width="18.5546875" style="1" customWidth="1"/>
    <col min="1039" max="1040" width="8.109375" style="1" customWidth="1"/>
    <col min="1041" max="1041" width="1.88671875" style="1" customWidth="1"/>
    <col min="1042" max="1042" width="18.5546875" style="1" customWidth="1"/>
    <col min="1043" max="1043" width="10" style="1" customWidth="1"/>
    <col min="1044" max="1044" width="1.88671875" style="1" customWidth="1"/>
    <col min="1045" max="1045" width="22.88671875" style="1" customWidth="1"/>
    <col min="1046" max="1049" width="9.33203125" style="1" customWidth="1"/>
    <col min="1050" max="1050" width="2.44140625" style="1" customWidth="1"/>
    <col min="1051" max="1051" width="11.44140625" style="1" customWidth="1"/>
    <col min="1052" max="1052" width="9.44140625" style="1" customWidth="1"/>
    <col min="1053" max="1053" width="10.33203125" style="1" customWidth="1"/>
    <col min="1054" max="1054" width="9.109375" style="1" customWidth="1"/>
    <col min="1055" max="1271" width="14.44140625" style="1"/>
    <col min="1272" max="1272" width="4.88671875" style="1" customWidth="1"/>
    <col min="1273" max="1273" width="7.6640625" style="1" customWidth="1"/>
    <col min="1274" max="1275" width="5.6640625" style="1" customWidth="1"/>
    <col min="1276" max="1276" width="34.5546875" style="1" customWidth="1"/>
    <col min="1277" max="1277" width="6.44140625" style="1" customWidth="1"/>
    <col min="1278" max="1278" width="5.44140625" style="1" customWidth="1"/>
    <col min="1279" max="1287" width="7.33203125" style="1" customWidth="1"/>
    <col min="1288" max="1288" width="10" style="1" customWidth="1"/>
    <col min="1289" max="1289" width="9.5546875" style="1" customWidth="1"/>
    <col min="1290" max="1290" width="7.5546875" style="1" customWidth="1"/>
    <col min="1291" max="1291" width="7.33203125" style="1" customWidth="1"/>
    <col min="1292" max="1292" width="4.6640625" style="1" customWidth="1"/>
    <col min="1293" max="1293" width="8.44140625" style="1" customWidth="1"/>
    <col min="1294" max="1294" width="18.5546875" style="1" customWidth="1"/>
    <col min="1295" max="1296" width="8.109375" style="1" customWidth="1"/>
    <col min="1297" max="1297" width="1.88671875" style="1" customWidth="1"/>
    <col min="1298" max="1298" width="18.5546875" style="1" customWidth="1"/>
    <col min="1299" max="1299" width="10" style="1" customWidth="1"/>
    <col min="1300" max="1300" width="1.88671875" style="1" customWidth="1"/>
    <col min="1301" max="1301" width="22.88671875" style="1" customWidth="1"/>
    <col min="1302" max="1305" width="9.33203125" style="1" customWidth="1"/>
    <col min="1306" max="1306" width="2.44140625" style="1" customWidth="1"/>
    <col min="1307" max="1307" width="11.44140625" style="1" customWidth="1"/>
    <col min="1308" max="1308" width="9.44140625" style="1" customWidth="1"/>
    <col min="1309" max="1309" width="10.33203125" style="1" customWidth="1"/>
    <col min="1310" max="1310" width="9.109375" style="1" customWidth="1"/>
    <col min="1311" max="1527" width="14.44140625" style="1"/>
    <col min="1528" max="1528" width="4.88671875" style="1" customWidth="1"/>
    <col min="1529" max="1529" width="7.6640625" style="1" customWidth="1"/>
    <col min="1530" max="1531" width="5.6640625" style="1" customWidth="1"/>
    <col min="1532" max="1532" width="34.5546875" style="1" customWidth="1"/>
    <col min="1533" max="1533" width="6.44140625" style="1" customWidth="1"/>
    <col min="1534" max="1534" width="5.44140625" style="1" customWidth="1"/>
    <col min="1535" max="1543" width="7.33203125" style="1" customWidth="1"/>
    <col min="1544" max="1544" width="10" style="1" customWidth="1"/>
    <col min="1545" max="1545" width="9.5546875" style="1" customWidth="1"/>
    <col min="1546" max="1546" width="7.5546875" style="1" customWidth="1"/>
    <col min="1547" max="1547" width="7.33203125" style="1" customWidth="1"/>
    <col min="1548" max="1548" width="4.6640625" style="1" customWidth="1"/>
    <col min="1549" max="1549" width="8.44140625" style="1" customWidth="1"/>
    <col min="1550" max="1550" width="18.5546875" style="1" customWidth="1"/>
    <col min="1551" max="1552" width="8.109375" style="1" customWidth="1"/>
    <col min="1553" max="1553" width="1.88671875" style="1" customWidth="1"/>
    <col min="1554" max="1554" width="18.5546875" style="1" customWidth="1"/>
    <col min="1555" max="1555" width="10" style="1" customWidth="1"/>
    <col min="1556" max="1556" width="1.88671875" style="1" customWidth="1"/>
    <col min="1557" max="1557" width="22.88671875" style="1" customWidth="1"/>
    <col min="1558" max="1561" width="9.33203125" style="1" customWidth="1"/>
    <col min="1562" max="1562" width="2.44140625" style="1" customWidth="1"/>
    <col min="1563" max="1563" width="11.44140625" style="1" customWidth="1"/>
    <col min="1564" max="1564" width="9.44140625" style="1" customWidth="1"/>
    <col min="1565" max="1565" width="10.33203125" style="1" customWidth="1"/>
    <col min="1566" max="1566" width="9.109375" style="1" customWidth="1"/>
    <col min="1567" max="1783" width="14.44140625" style="1"/>
    <col min="1784" max="1784" width="4.88671875" style="1" customWidth="1"/>
    <col min="1785" max="1785" width="7.6640625" style="1" customWidth="1"/>
    <col min="1786" max="1787" width="5.6640625" style="1" customWidth="1"/>
    <col min="1788" max="1788" width="34.5546875" style="1" customWidth="1"/>
    <col min="1789" max="1789" width="6.44140625" style="1" customWidth="1"/>
    <col min="1790" max="1790" width="5.44140625" style="1" customWidth="1"/>
    <col min="1791" max="1799" width="7.33203125" style="1" customWidth="1"/>
    <col min="1800" max="1800" width="10" style="1" customWidth="1"/>
    <col min="1801" max="1801" width="9.5546875" style="1" customWidth="1"/>
    <col min="1802" max="1802" width="7.5546875" style="1" customWidth="1"/>
    <col min="1803" max="1803" width="7.33203125" style="1" customWidth="1"/>
    <col min="1804" max="1804" width="4.6640625" style="1" customWidth="1"/>
    <col min="1805" max="1805" width="8.44140625" style="1" customWidth="1"/>
    <col min="1806" max="1806" width="18.5546875" style="1" customWidth="1"/>
    <col min="1807" max="1808" width="8.109375" style="1" customWidth="1"/>
    <col min="1809" max="1809" width="1.88671875" style="1" customWidth="1"/>
    <col min="1810" max="1810" width="18.5546875" style="1" customWidth="1"/>
    <col min="1811" max="1811" width="10" style="1" customWidth="1"/>
    <col min="1812" max="1812" width="1.88671875" style="1" customWidth="1"/>
    <col min="1813" max="1813" width="22.88671875" style="1" customWidth="1"/>
    <col min="1814" max="1817" width="9.33203125" style="1" customWidth="1"/>
    <col min="1818" max="1818" width="2.44140625" style="1" customWidth="1"/>
    <col min="1819" max="1819" width="11.44140625" style="1" customWidth="1"/>
    <col min="1820" max="1820" width="9.44140625" style="1" customWidth="1"/>
    <col min="1821" max="1821" width="10.33203125" style="1" customWidth="1"/>
    <col min="1822" max="1822" width="9.109375" style="1" customWidth="1"/>
    <col min="1823" max="2039" width="14.44140625" style="1"/>
    <col min="2040" max="2040" width="4.88671875" style="1" customWidth="1"/>
    <col min="2041" max="2041" width="7.6640625" style="1" customWidth="1"/>
    <col min="2042" max="2043" width="5.6640625" style="1" customWidth="1"/>
    <col min="2044" max="2044" width="34.5546875" style="1" customWidth="1"/>
    <col min="2045" max="2045" width="6.44140625" style="1" customWidth="1"/>
    <col min="2046" max="2046" width="5.44140625" style="1" customWidth="1"/>
    <col min="2047" max="2055" width="7.33203125" style="1" customWidth="1"/>
    <col min="2056" max="2056" width="10" style="1" customWidth="1"/>
    <col min="2057" max="2057" width="9.5546875" style="1" customWidth="1"/>
    <col min="2058" max="2058" width="7.5546875" style="1" customWidth="1"/>
    <col min="2059" max="2059" width="7.33203125" style="1" customWidth="1"/>
    <col min="2060" max="2060" width="4.6640625" style="1" customWidth="1"/>
    <col min="2061" max="2061" width="8.44140625" style="1" customWidth="1"/>
    <col min="2062" max="2062" width="18.5546875" style="1" customWidth="1"/>
    <col min="2063" max="2064" width="8.109375" style="1" customWidth="1"/>
    <col min="2065" max="2065" width="1.88671875" style="1" customWidth="1"/>
    <col min="2066" max="2066" width="18.5546875" style="1" customWidth="1"/>
    <col min="2067" max="2067" width="10" style="1" customWidth="1"/>
    <col min="2068" max="2068" width="1.88671875" style="1" customWidth="1"/>
    <col min="2069" max="2069" width="22.88671875" style="1" customWidth="1"/>
    <col min="2070" max="2073" width="9.33203125" style="1" customWidth="1"/>
    <col min="2074" max="2074" width="2.44140625" style="1" customWidth="1"/>
    <col min="2075" max="2075" width="11.44140625" style="1" customWidth="1"/>
    <col min="2076" max="2076" width="9.44140625" style="1" customWidth="1"/>
    <col min="2077" max="2077" width="10.33203125" style="1" customWidth="1"/>
    <col min="2078" max="2078" width="9.109375" style="1" customWidth="1"/>
    <col min="2079" max="2295" width="14.44140625" style="1"/>
    <col min="2296" max="2296" width="4.88671875" style="1" customWidth="1"/>
    <col min="2297" max="2297" width="7.6640625" style="1" customWidth="1"/>
    <col min="2298" max="2299" width="5.6640625" style="1" customWidth="1"/>
    <col min="2300" max="2300" width="34.5546875" style="1" customWidth="1"/>
    <col min="2301" max="2301" width="6.44140625" style="1" customWidth="1"/>
    <col min="2302" max="2302" width="5.44140625" style="1" customWidth="1"/>
    <col min="2303" max="2311" width="7.33203125" style="1" customWidth="1"/>
    <col min="2312" max="2312" width="10" style="1" customWidth="1"/>
    <col min="2313" max="2313" width="9.5546875" style="1" customWidth="1"/>
    <col min="2314" max="2314" width="7.5546875" style="1" customWidth="1"/>
    <col min="2315" max="2315" width="7.33203125" style="1" customWidth="1"/>
    <col min="2316" max="2316" width="4.6640625" style="1" customWidth="1"/>
    <col min="2317" max="2317" width="8.44140625" style="1" customWidth="1"/>
    <col min="2318" max="2318" width="18.5546875" style="1" customWidth="1"/>
    <col min="2319" max="2320" width="8.109375" style="1" customWidth="1"/>
    <col min="2321" max="2321" width="1.88671875" style="1" customWidth="1"/>
    <col min="2322" max="2322" width="18.5546875" style="1" customWidth="1"/>
    <col min="2323" max="2323" width="10" style="1" customWidth="1"/>
    <col min="2324" max="2324" width="1.88671875" style="1" customWidth="1"/>
    <col min="2325" max="2325" width="22.88671875" style="1" customWidth="1"/>
    <col min="2326" max="2329" width="9.33203125" style="1" customWidth="1"/>
    <col min="2330" max="2330" width="2.44140625" style="1" customWidth="1"/>
    <col min="2331" max="2331" width="11.44140625" style="1" customWidth="1"/>
    <col min="2332" max="2332" width="9.44140625" style="1" customWidth="1"/>
    <col min="2333" max="2333" width="10.33203125" style="1" customWidth="1"/>
    <col min="2334" max="2334" width="9.109375" style="1" customWidth="1"/>
    <col min="2335" max="2551" width="14.44140625" style="1"/>
    <col min="2552" max="2552" width="4.88671875" style="1" customWidth="1"/>
    <col min="2553" max="2553" width="7.6640625" style="1" customWidth="1"/>
    <col min="2554" max="2555" width="5.6640625" style="1" customWidth="1"/>
    <col min="2556" max="2556" width="34.5546875" style="1" customWidth="1"/>
    <col min="2557" max="2557" width="6.44140625" style="1" customWidth="1"/>
    <col min="2558" max="2558" width="5.44140625" style="1" customWidth="1"/>
    <col min="2559" max="2567" width="7.33203125" style="1" customWidth="1"/>
    <col min="2568" max="2568" width="10" style="1" customWidth="1"/>
    <col min="2569" max="2569" width="9.5546875" style="1" customWidth="1"/>
    <col min="2570" max="2570" width="7.5546875" style="1" customWidth="1"/>
    <col min="2571" max="2571" width="7.33203125" style="1" customWidth="1"/>
    <col min="2572" max="2572" width="4.6640625" style="1" customWidth="1"/>
    <col min="2573" max="2573" width="8.44140625" style="1" customWidth="1"/>
    <col min="2574" max="2574" width="18.5546875" style="1" customWidth="1"/>
    <col min="2575" max="2576" width="8.109375" style="1" customWidth="1"/>
    <col min="2577" max="2577" width="1.88671875" style="1" customWidth="1"/>
    <col min="2578" max="2578" width="18.5546875" style="1" customWidth="1"/>
    <col min="2579" max="2579" width="10" style="1" customWidth="1"/>
    <col min="2580" max="2580" width="1.88671875" style="1" customWidth="1"/>
    <col min="2581" max="2581" width="22.88671875" style="1" customWidth="1"/>
    <col min="2582" max="2585" width="9.33203125" style="1" customWidth="1"/>
    <col min="2586" max="2586" width="2.44140625" style="1" customWidth="1"/>
    <col min="2587" max="2587" width="11.44140625" style="1" customWidth="1"/>
    <col min="2588" max="2588" width="9.44140625" style="1" customWidth="1"/>
    <col min="2589" max="2589" width="10.33203125" style="1" customWidth="1"/>
    <col min="2590" max="2590" width="9.109375" style="1" customWidth="1"/>
    <col min="2591" max="2807" width="14.44140625" style="1"/>
    <col min="2808" max="2808" width="4.88671875" style="1" customWidth="1"/>
    <col min="2809" max="2809" width="7.6640625" style="1" customWidth="1"/>
    <col min="2810" max="2811" width="5.6640625" style="1" customWidth="1"/>
    <col min="2812" max="2812" width="34.5546875" style="1" customWidth="1"/>
    <col min="2813" max="2813" width="6.44140625" style="1" customWidth="1"/>
    <col min="2814" max="2814" width="5.44140625" style="1" customWidth="1"/>
    <col min="2815" max="2823" width="7.33203125" style="1" customWidth="1"/>
    <col min="2824" max="2824" width="10" style="1" customWidth="1"/>
    <col min="2825" max="2825" width="9.5546875" style="1" customWidth="1"/>
    <col min="2826" max="2826" width="7.5546875" style="1" customWidth="1"/>
    <col min="2827" max="2827" width="7.33203125" style="1" customWidth="1"/>
    <col min="2828" max="2828" width="4.6640625" style="1" customWidth="1"/>
    <col min="2829" max="2829" width="8.44140625" style="1" customWidth="1"/>
    <col min="2830" max="2830" width="18.5546875" style="1" customWidth="1"/>
    <col min="2831" max="2832" width="8.109375" style="1" customWidth="1"/>
    <col min="2833" max="2833" width="1.88671875" style="1" customWidth="1"/>
    <col min="2834" max="2834" width="18.5546875" style="1" customWidth="1"/>
    <col min="2835" max="2835" width="10" style="1" customWidth="1"/>
    <col min="2836" max="2836" width="1.88671875" style="1" customWidth="1"/>
    <col min="2837" max="2837" width="22.88671875" style="1" customWidth="1"/>
    <col min="2838" max="2841" width="9.33203125" style="1" customWidth="1"/>
    <col min="2842" max="2842" width="2.44140625" style="1" customWidth="1"/>
    <col min="2843" max="2843" width="11.44140625" style="1" customWidth="1"/>
    <col min="2844" max="2844" width="9.44140625" style="1" customWidth="1"/>
    <col min="2845" max="2845" width="10.33203125" style="1" customWidth="1"/>
    <col min="2846" max="2846" width="9.109375" style="1" customWidth="1"/>
    <col min="2847" max="3063" width="14.44140625" style="1"/>
    <col min="3064" max="3064" width="4.88671875" style="1" customWidth="1"/>
    <col min="3065" max="3065" width="7.6640625" style="1" customWidth="1"/>
    <col min="3066" max="3067" width="5.6640625" style="1" customWidth="1"/>
    <col min="3068" max="3068" width="34.5546875" style="1" customWidth="1"/>
    <col min="3069" max="3069" width="6.44140625" style="1" customWidth="1"/>
    <col min="3070" max="3070" width="5.44140625" style="1" customWidth="1"/>
    <col min="3071" max="3079" width="7.33203125" style="1" customWidth="1"/>
    <col min="3080" max="3080" width="10" style="1" customWidth="1"/>
    <col min="3081" max="3081" width="9.5546875" style="1" customWidth="1"/>
    <col min="3082" max="3082" width="7.5546875" style="1" customWidth="1"/>
    <col min="3083" max="3083" width="7.33203125" style="1" customWidth="1"/>
    <col min="3084" max="3084" width="4.6640625" style="1" customWidth="1"/>
    <col min="3085" max="3085" width="8.44140625" style="1" customWidth="1"/>
    <col min="3086" max="3086" width="18.5546875" style="1" customWidth="1"/>
    <col min="3087" max="3088" width="8.109375" style="1" customWidth="1"/>
    <col min="3089" max="3089" width="1.88671875" style="1" customWidth="1"/>
    <col min="3090" max="3090" width="18.5546875" style="1" customWidth="1"/>
    <col min="3091" max="3091" width="10" style="1" customWidth="1"/>
    <col min="3092" max="3092" width="1.88671875" style="1" customWidth="1"/>
    <col min="3093" max="3093" width="22.88671875" style="1" customWidth="1"/>
    <col min="3094" max="3097" width="9.33203125" style="1" customWidth="1"/>
    <col min="3098" max="3098" width="2.44140625" style="1" customWidth="1"/>
    <col min="3099" max="3099" width="11.44140625" style="1" customWidth="1"/>
    <col min="3100" max="3100" width="9.44140625" style="1" customWidth="1"/>
    <col min="3101" max="3101" width="10.33203125" style="1" customWidth="1"/>
    <col min="3102" max="3102" width="9.109375" style="1" customWidth="1"/>
    <col min="3103" max="3319" width="14.44140625" style="1"/>
    <col min="3320" max="3320" width="4.88671875" style="1" customWidth="1"/>
    <col min="3321" max="3321" width="7.6640625" style="1" customWidth="1"/>
    <col min="3322" max="3323" width="5.6640625" style="1" customWidth="1"/>
    <col min="3324" max="3324" width="34.5546875" style="1" customWidth="1"/>
    <col min="3325" max="3325" width="6.44140625" style="1" customWidth="1"/>
    <col min="3326" max="3326" width="5.44140625" style="1" customWidth="1"/>
    <col min="3327" max="3335" width="7.33203125" style="1" customWidth="1"/>
    <col min="3336" max="3336" width="10" style="1" customWidth="1"/>
    <col min="3337" max="3337" width="9.5546875" style="1" customWidth="1"/>
    <col min="3338" max="3338" width="7.5546875" style="1" customWidth="1"/>
    <col min="3339" max="3339" width="7.33203125" style="1" customWidth="1"/>
    <col min="3340" max="3340" width="4.6640625" style="1" customWidth="1"/>
    <col min="3341" max="3341" width="8.44140625" style="1" customWidth="1"/>
    <col min="3342" max="3342" width="18.5546875" style="1" customWidth="1"/>
    <col min="3343" max="3344" width="8.109375" style="1" customWidth="1"/>
    <col min="3345" max="3345" width="1.88671875" style="1" customWidth="1"/>
    <col min="3346" max="3346" width="18.5546875" style="1" customWidth="1"/>
    <col min="3347" max="3347" width="10" style="1" customWidth="1"/>
    <col min="3348" max="3348" width="1.88671875" style="1" customWidth="1"/>
    <col min="3349" max="3349" width="22.88671875" style="1" customWidth="1"/>
    <col min="3350" max="3353" width="9.33203125" style="1" customWidth="1"/>
    <col min="3354" max="3354" width="2.44140625" style="1" customWidth="1"/>
    <col min="3355" max="3355" width="11.44140625" style="1" customWidth="1"/>
    <col min="3356" max="3356" width="9.44140625" style="1" customWidth="1"/>
    <col min="3357" max="3357" width="10.33203125" style="1" customWidth="1"/>
    <col min="3358" max="3358" width="9.109375" style="1" customWidth="1"/>
    <col min="3359" max="3575" width="14.44140625" style="1"/>
    <col min="3576" max="3576" width="4.88671875" style="1" customWidth="1"/>
    <col min="3577" max="3577" width="7.6640625" style="1" customWidth="1"/>
    <col min="3578" max="3579" width="5.6640625" style="1" customWidth="1"/>
    <col min="3580" max="3580" width="34.5546875" style="1" customWidth="1"/>
    <col min="3581" max="3581" width="6.44140625" style="1" customWidth="1"/>
    <col min="3582" max="3582" width="5.44140625" style="1" customWidth="1"/>
    <col min="3583" max="3591" width="7.33203125" style="1" customWidth="1"/>
    <col min="3592" max="3592" width="10" style="1" customWidth="1"/>
    <col min="3593" max="3593" width="9.5546875" style="1" customWidth="1"/>
    <col min="3594" max="3594" width="7.5546875" style="1" customWidth="1"/>
    <col min="3595" max="3595" width="7.33203125" style="1" customWidth="1"/>
    <col min="3596" max="3596" width="4.6640625" style="1" customWidth="1"/>
    <col min="3597" max="3597" width="8.44140625" style="1" customWidth="1"/>
    <col min="3598" max="3598" width="18.5546875" style="1" customWidth="1"/>
    <col min="3599" max="3600" width="8.109375" style="1" customWidth="1"/>
    <col min="3601" max="3601" width="1.88671875" style="1" customWidth="1"/>
    <col min="3602" max="3602" width="18.5546875" style="1" customWidth="1"/>
    <col min="3603" max="3603" width="10" style="1" customWidth="1"/>
    <col min="3604" max="3604" width="1.88671875" style="1" customWidth="1"/>
    <col min="3605" max="3605" width="22.88671875" style="1" customWidth="1"/>
    <col min="3606" max="3609" width="9.33203125" style="1" customWidth="1"/>
    <col min="3610" max="3610" width="2.44140625" style="1" customWidth="1"/>
    <col min="3611" max="3611" width="11.44140625" style="1" customWidth="1"/>
    <col min="3612" max="3612" width="9.44140625" style="1" customWidth="1"/>
    <col min="3613" max="3613" width="10.33203125" style="1" customWidth="1"/>
    <col min="3614" max="3614" width="9.109375" style="1" customWidth="1"/>
    <col min="3615" max="3831" width="14.44140625" style="1"/>
    <col min="3832" max="3832" width="4.88671875" style="1" customWidth="1"/>
    <col min="3833" max="3833" width="7.6640625" style="1" customWidth="1"/>
    <col min="3834" max="3835" width="5.6640625" style="1" customWidth="1"/>
    <col min="3836" max="3836" width="34.5546875" style="1" customWidth="1"/>
    <col min="3837" max="3837" width="6.44140625" style="1" customWidth="1"/>
    <col min="3838" max="3838" width="5.44140625" style="1" customWidth="1"/>
    <col min="3839" max="3847" width="7.33203125" style="1" customWidth="1"/>
    <col min="3848" max="3848" width="10" style="1" customWidth="1"/>
    <col min="3849" max="3849" width="9.5546875" style="1" customWidth="1"/>
    <col min="3850" max="3850" width="7.5546875" style="1" customWidth="1"/>
    <col min="3851" max="3851" width="7.33203125" style="1" customWidth="1"/>
    <col min="3852" max="3852" width="4.6640625" style="1" customWidth="1"/>
    <col min="3853" max="3853" width="8.44140625" style="1" customWidth="1"/>
    <col min="3854" max="3854" width="18.5546875" style="1" customWidth="1"/>
    <col min="3855" max="3856" width="8.109375" style="1" customWidth="1"/>
    <col min="3857" max="3857" width="1.88671875" style="1" customWidth="1"/>
    <col min="3858" max="3858" width="18.5546875" style="1" customWidth="1"/>
    <col min="3859" max="3859" width="10" style="1" customWidth="1"/>
    <col min="3860" max="3860" width="1.88671875" style="1" customWidth="1"/>
    <col min="3861" max="3861" width="22.88671875" style="1" customWidth="1"/>
    <col min="3862" max="3865" width="9.33203125" style="1" customWidth="1"/>
    <col min="3866" max="3866" width="2.44140625" style="1" customWidth="1"/>
    <col min="3867" max="3867" width="11.44140625" style="1" customWidth="1"/>
    <col min="3868" max="3868" width="9.44140625" style="1" customWidth="1"/>
    <col min="3869" max="3869" width="10.33203125" style="1" customWidth="1"/>
    <col min="3870" max="3870" width="9.109375" style="1" customWidth="1"/>
    <col min="3871" max="4087" width="14.44140625" style="1"/>
    <col min="4088" max="4088" width="4.88671875" style="1" customWidth="1"/>
    <col min="4089" max="4089" width="7.6640625" style="1" customWidth="1"/>
    <col min="4090" max="4091" width="5.6640625" style="1" customWidth="1"/>
    <col min="4092" max="4092" width="34.5546875" style="1" customWidth="1"/>
    <col min="4093" max="4093" width="6.44140625" style="1" customWidth="1"/>
    <col min="4094" max="4094" width="5.44140625" style="1" customWidth="1"/>
    <col min="4095" max="4103" width="7.33203125" style="1" customWidth="1"/>
    <col min="4104" max="4104" width="10" style="1" customWidth="1"/>
    <col min="4105" max="4105" width="9.5546875" style="1" customWidth="1"/>
    <col min="4106" max="4106" width="7.5546875" style="1" customWidth="1"/>
    <col min="4107" max="4107" width="7.33203125" style="1" customWidth="1"/>
    <col min="4108" max="4108" width="4.6640625" style="1" customWidth="1"/>
    <col min="4109" max="4109" width="8.44140625" style="1" customWidth="1"/>
    <col min="4110" max="4110" width="18.5546875" style="1" customWidth="1"/>
    <col min="4111" max="4112" width="8.109375" style="1" customWidth="1"/>
    <col min="4113" max="4113" width="1.88671875" style="1" customWidth="1"/>
    <col min="4114" max="4114" width="18.5546875" style="1" customWidth="1"/>
    <col min="4115" max="4115" width="10" style="1" customWidth="1"/>
    <col min="4116" max="4116" width="1.88671875" style="1" customWidth="1"/>
    <col min="4117" max="4117" width="22.88671875" style="1" customWidth="1"/>
    <col min="4118" max="4121" width="9.33203125" style="1" customWidth="1"/>
    <col min="4122" max="4122" width="2.44140625" style="1" customWidth="1"/>
    <col min="4123" max="4123" width="11.44140625" style="1" customWidth="1"/>
    <col min="4124" max="4124" width="9.44140625" style="1" customWidth="1"/>
    <col min="4125" max="4125" width="10.33203125" style="1" customWidth="1"/>
    <col min="4126" max="4126" width="9.109375" style="1" customWidth="1"/>
    <col min="4127" max="4343" width="14.44140625" style="1"/>
    <col min="4344" max="4344" width="4.88671875" style="1" customWidth="1"/>
    <col min="4345" max="4345" width="7.6640625" style="1" customWidth="1"/>
    <col min="4346" max="4347" width="5.6640625" style="1" customWidth="1"/>
    <col min="4348" max="4348" width="34.5546875" style="1" customWidth="1"/>
    <col min="4349" max="4349" width="6.44140625" style="1" customWidth="1"/>
    <col min="4350" max="4350" width="5.44140625" style="1" customWidth="1"/>
    <col min="4351" max="4359" width="7.33203125" style="1" customWidth="1"/>
    <col min="4360" max="4360" width="10" style="1" customWidth="1"/>
    <col min="4361" max="4361" width="9.5546875" style="1" customWidth="1"/>
    <col min="4362" max="4362" width="7.5546875" style="1" customWidth="1"/>
    <col min="4363" max="4363" width="7.33203125" style="1" customWidth="1"/>
    <col min="4364" max="4364" width="4.6640625" style="1" customWidth="1"/>
    <col min="4365" max="4365" width="8.44140625" style="1" customWidth="1"/>
    <col min="4366" max="4366" width="18.5546875" style="1" customWidth="1"/>
    <col min="4367" max="4368" width="8.109375" style="1" customWidth="1"/>
    <col min="4369" max="4369" width="1.88671875" style="1" customWidth="1"/>
    <col min="4370" max="4370" width="18.5546875" style="1" customWidth="1"/>
    <col min="4371" max="4371" width="10" style="1" customWidth="1"/>
    <col min="4372" max="4372" width="1.88671875" style="1" customWidth="1"/>
    <col min="4373" max="4373" width="22.88671875" style="1" customWidth="1"/>
    <col min="4374" max="4377" width="9.33203125" style="1" customWidth="1"/>
    <col min="4378" max="4378" width="2.44140625" style="1" customWidth="1"/>
    <col min="4379" max="4379" width="11.44140625" style="1" customWidth="1"/>
    <col min="4380" max="4380" width="9.44140625" style="1" customWidth="1"/>
    <col min="4381" max="4381" width="10.33203125" style="1" customWidth="1"/>
    <col min="4382" max="4382" width="9.109375" style="1" customWidth="1"/>
    <col min="4383" max="4599" width="14.44140625" style="1"/>
    <col min="4600" max="4600" width="4.88671875" style="1" customWidth="1"/>
    <col min="4601" max="4601" width="7.6640625" style="1" customWidth="1"/>
    <col min="4602" max="4603" width="5.6640625" style="1" customWidth="1"/>
    <col min="4604" max="4604" width="34.5546875" style="1" customWidth="1"/>
    <col min="4605" max="4605" width="6.44140625" style="1" customWidth="1"/>
    <col min="4606" max="4606" width="5.44140625" style="1" customWidth="1"/>
    <col min="4607" max="4615" width="7.33203125" style="1" customWidth="1"/>
    <col min="4616" max="4616" width="10" style="1" customWidth="1"/>
    <col min="4617" max="4617" width="9.5546875" style="1" customWidth="1"/>
    <col min="4618" max="4618" width="7.5546875" style="1" customWidth="1"/>
    <col min="4619" max="4619" width="7.33203125" style="1" customWidth="1"/>
    <col min="4620" max="4620" width="4.6640625" style="1" customWidth="1"/>
    <col min="4621" max="4621" width="8.44140625" style="1" customWidth="1"/>
    <col min="4622" max="4622" width="18.5546875" style="1" customWidth="1"/>
    <col min="4623" max="4624" width="8.109375" style="1" customWidth="1"/>
    <col min="4625" max="4625" width="1.88671875" style="1" customWidth="1"/>
    <col min="4626" max="4626" width="18.5546875" style="1" customWidth="1"/>
    <col min="4627" max="4627" width="10" style="1" customWidth="1"/>
    <col min="4628" max="4628" width="1.88671875" style="1" customWidth="1"/>
    <col min="4629" max="4629" width="22.88671875" style="1" customWidth="1"/>
    <col min="4630" max="4633" width="9.33203125" style="1" customWidth="1"/>
    <col min="4634" max="4634" width="2.44140625" style="1" customWidth="1"/>
    <col min="4635" max="4635" width="11.44140625" style="1" customWidth="1"/>
    <col min="4636" max="4636" width="9.44140625" style="1" customWidth="1"/>
    <col min="4637" max="4637" width="10.33203125" style="1" customWidth="1"/>
    <col min="4638" max="4638" width="9.109375" style="1" customWidth="1"/>
    <col min="4639" max="4855" width="14.44140625" style="1"/>
    <col min="4856" max="4856" width="4.88671875" style="1" customWidth="1"/>
    <col min="4857" max="4857" width="7.6640625" style="1" customWidth="1"/>
    <col min="4858" max="4859" width="5.6640625" style="1" customWidth="1"/>
    <col min="4860" max="4860" width="34.5546875" style="1" customWidth="1"/>
    <col min="4861" max="4861" width="6.44140625" style="1" customWidth="1"/>
    <col min="4862" max="4862" width="5.44140625" style="1" customWidth="1"/>
    <col min="4863" max="4871" width="7.33203125" style="1" customWidth="1"/>
    <col min="4872" max="4872" width="10" style="1" customWidth="1"/>
    <col min="4873" max="4873" width="9.5546875" style="1" customWidth="1"/>
    <col min="4874" max="4874" width="7.5546875" style="1" customWidth="1"/>
    <col min="4875" max="4875" width="7.33203125" style="1" customWidth="1"/>
    <col min="4876" max="4876" width="4.6640625" style="1" customWidth="1"/>
    <col min="4877" max="4877" width="8.44140625" style="1" customWidth="1"/>
    <col min="4878" max="4878" width="18.5546875" style="1" customWidth="1"/>
    <col min="4879" max="4880" width="8.109375" style="1" customWidth="1"/>
    <col min="4881" max="4881" width="1.88671875" style="1" customWidth="1"/>
    <col min="4882" max="4882" width="18.5546875" style="1" customWidth="1"/>
    <col min="4883" max="4883" width="10" style="1" customWidth="1"/>
    <col min="4884" max="4884" width="1.88671875" style="1" customWidth="1"/>
    <col min="4885" max="4885" width="22.88671875" style="1" customWidth="1"/>
    <col min="4886" max="4889" width="9.33203125" style="1" customWidth="1"/>
    <col min="4890" max="4890" width="2.44140625" style="1" customWidth="1"/>
    <col min="4891" max="4891" width="11.44140625" style="1" customWidth="1"/>
    <col min="4892" max="4892" width="9.44140625" style="1" customWidth="1"/>
    <col min="4893" max="4893" width="10.33203125" style="1" customWidth="1"/>
    <col min="4894" max="4894" width="9.109375" style="1" customWidth="1"/>
    <col min="4895" max="5111" width="14.44140625" style="1"/>
    <col min="5112" max="5112" width="4.88671875" style="1" customWidth="1"/>
    <col min="5113" max="5113" width="7.6640625" style="1" customWidth="1"/>
    <col min="5114" max="5115" width="5.6640625" style="1" customWidth="1"/>
    <col min="5116" max="5116" width="34.5546875" style="1" customWidth="1"/>
    <col min="5117" max="5117" width="6.44140625" style="1" customWidth="1"/>
    <col min="5118" max="5118" width="5.44140625" style="1" customWidth="1"/>
    <col min="5119" max="5127" width="7.33203125" style="1" customWidth="1"/>
    <col min="5128" max="5128" width="10" style="1" customWidth="1"/>
    <col min="5129" max="5129" width="9.5546875" style="1" customWidth="1"/>
    <col min="5130" max="5130" width="7.5546875" style="1" customWidth="1"/>
    <col min="5131" max="5131" width="7.33203125" style="1" customWidth="1"/>
    <col min="5132" max="5132" width="4.6640625" style="1" customWidth="1"/>
    <col min="5133" max="5133" width="8.44140625" style="1" customWidth="1"/>
    <col min="5134" max="5134" width="18.5546875" style="1" customWidth="1"/>
    <col min="5135" max="5136" width="8.109375" style="1" customWidth="1"/>
    <col min="5137" max="5137" width="1.88671875" style="1" customWidth="1"/>
    <col min="5138" max="5138" width="18.5546875" style="1" customWidth="1"/>
    <col min="5139" max="5139" width="10" style="1" customWidth="1"/>
    <col min="5140" max="5140" width="1.88671875" style="1" customWidth="1"/>
    <col min="5141" max="5141" width="22.88671875" style="1" customWidth="1"/>
    <col min="5142" max="5145" width="9.33203125" style="1" customWidth="1"/>
    <col min="5146" max="5146" width="2.44140625" style="1" customWidth="1"/>
    <col min="5147" max="5147" width="11.44140625" style="1" customWidth="1"/>
    <col min="5148" max="5148" width="9.44140625" style="1" customWidth="1"/>
    <col min="5149" max="5149" width="10.33203125" style="1" customWidth="1"/>
    <col min="5150" max="5150" width="9.109375" style="1" customWidth="1"/>
    <col min="5151" max="5367" width="14.44140625" style="1"/>
    <col min="5368" max="5368" width="4.88671875" style="1" customWidth="1"/>
    <col min="5369" max="5369" width="7.6640625" style="1" customWidth="1"/>
    <col min="5370" max="5371" width="5.6640625" style="1" customWidth="1"/>
    <col min="5372" max="5372" width="34.5546875" style="1" customWidth="1"/>
    <col min="5373" max="5373" width="6.44140625" style="1" customWidth="1"/>
    <col min="5374" max="5374" width="5.44140625" style="1" customWidth="1"/>
    <col min="5375" max="5383" width="7.33203125" style="1" customWidth="1"/>
    <col min="5384" max="5384" width="10" style="1" customWidth="1"/>
    <col min="5385" max="5385" width="9.5546875" style="1" customWidth="1"/>
    <col min="5386" max="5386" width="7.5546875" style="1" customWidth="1"/>
    <col min="5387" max="5387" width="7.33203125" style="1" customWidth="1"/>
    <col min="5388" max="5388" width="4.6640625" style="1" customWidth="1"/>
    <col min="5389" max="5389" width="8.44140625" style="1" customWidth="1"/>
    <col min="5390" max="5390" width="18.5546875" style="1" customWidth="1"/>
    <col min="5391" max="5392" width="8.109375" style="1" customWidth="1"/>
    <col min="5393" max="5393" width="1.88671875" style="1" customWidth="1"/>
    <col min="5394" max="5394" width="18.5546875" style="1" customWidth="1"/>
    <col min="5395" max="5395" width="10" style="1" customWidth="1"/>
    <col min="5396" max="5396" width="1.88671875" style="1" customWidth="1"/>
    <col min="5397" max="5397" width="22.88671875" style="1" customWidth="1"/>
    <col min="5398" max="5401" width="9.33203125" style="1" customWidth="1"/>
    <col min="5402" max="5402" width="2.44140625" style="1" customWidth="1"/>
    <col min="5403" max="5403" width="11.44140625" style="1" customWidth="1"/>
    <col min="5404" max="5404" width="9.44140625" style="1" customWidth="1"/>
    <col min="5405" max="5405" width="10.33203125" style="1" customWidth="1"/>
    <col min="5406" max="5406" width="9.109375" style="1" customWidth="1"/>
    <col min="5407" max="5623" width="14.44140625" style="1"/>
    <col min="5624" max="5624" width="4.88671875" style="1" customWidth="1"/>
    <col min="5625" max="5625" width="7.6640625" style="1" customWidth="1"/>
    <col min="5626" max="5627" width="5.6640625" style="1" customWidth="1"/>
    <col min="5628" max="5628" width="34.5546875" style="1" customWidth="1"/>
    <col min="5629" max="5629" width="6.44140625" style="1" customWidth="1"/>
    <col min="5630" max="5630" width="5.44140625" style="1" customWidth="1"/>
    <col min="5631" max="5639" width="7.33203125" style="1" customWidth="1"/>
    <col min="5640" max="5640" width="10" style="1" customWidth="1"/>
    <col min="5641" max="5641" width="9.5546875" style="1" customWidth="1"/>
    <col min="5642" max="5642" width="7.5546875" style="1" customWidth="1"/>
    <col min="5643" max="5643" width="7.33203125" style="1" customWidth="1"/>
    <col min="5644" max="5644" width="4.6640625" style="1" customWidth="1"/>
    <col min="5645" max="5645" width="8.44140625" style="1" customWidth="1"/>
    <col min="5646" max="5646" width="18.5546875" style="1" customWidth="1"/>
    <col min="5647" max="5648" width="8.109375" style="1" customWidth="1"/>
    <col min="5649" max="5649" width="1.88671875" style="1" customWidth="1"/>
    <col min="5650" max="5650" width="18.5546875" style="1" customWidth="1"/>
    <col min="5651" max="5651" width="10" style="1" customWidth="1"/>
    <col min="5652" max="5652" width="1.88671875" style="1" customWidth="1"/>
    <col min="5653" max="5653" width="22.88671875" style="1" customWidth="1"/>
    <col min="5654" max="5657" width="9.33203125" style="1" customWidth="1"/>
    <col min="5658" max="5658" width="2.44140625" style="1" customWidth="1"/>
    <col min="5659" max="5659" width="11.44140625" style="1" customWidth="1"/>
    <col min="5660" max="5660" width="9.44140625" style="1" customWidth="1"/>
    <col min="5661" max="5661" width="10.33203125" style="1" customWidth="1"/>
    <col min="5662" max="5662" width="9.109375" style="1" customWidth="1"/>
    <col min="5663" max="5879" width="14.44140625" style="1"/>
    <col min="5880" max="5880" width="4.88671875" style="1" customWidth="1"/>
    <col min="5881" max="5881" width="7.6640625" style="1" customWidth="1"/>
    <col min="5882" max="5883" width="5.6640625" style="1" customWidth="1"/>
    <col min="5884" max="5884" width="34.5546875" style="1" customWidth="1"/>
    <col min="5885" max="5885" width="6.44140625" style="1" customWidth="1"/>
    <col min="5886" max="5886" width="5.44140625" style="1" customWidth="1"/>
    <col min="5887" max="5895" width="7.33203125" style="1" customWidth="1"/>
    <col min="5896" max="5896" width="10" style="1" customWidth="1"/>
    <col min="5897" max="5897" width="9.5546875" style="1" customWidth="1"/>
    <col min="5898" max="5898" width="7.5546875" style="1" customWidth="1"/>
    <col min="5899" max="5899" width="7.33203125" style="1" customWidth="1"/>
    <col min="5900" max="5900" width="4.6640625" style="1" customWidth="1"/>
    <col min="5901" max="5901" width="8.44140625" style="1" customWidth="1"/>
    <col min="5902" max="5902" width="18.5546875" style="1" customWidth="1"/>
    <col min="5903" max="5904" width="8.109375" style="1" customWidth="1"/>
    <col min="5905" max="5905" width="1.88671875" style="1" customWidth="1"/>
    <col min="5906" max="5906" width="18.5546875" style="1" customWidth="1"/>
    <col min="5907" max="5907" width="10" style="1" customWidth="1"/>
    <col min="5908" max="5908" width="1.88671875" style="1" customWidth="1"/>
    <col min="5909" max="5909" width="22.88671875" style="1" customWidth="1"/>
    <col min="5910" max="5913" width="9.33203125" style="1" customWidth="1"/>
    <col min="5914" max="5914" width="2.44140625" style="1" customWidth="1"/>
    <col min="5915" max="5915" width="11.44140625" style="1" customWidth="1"/>
    <col min="5916" max="5916" width="9.44140625" style="1" customWidth="1"/>
    <col min="5917" max="5917" width="10.33203125" style="1" customWidth="1"/>
    <col min="5918" max="5918" width="9.109375" style="1" customWidth="1"/>
    <col min="5919" max="6135" width="14.44140625" style="1"/>
    <col min="6136" max="6136" width="4.88671875" style="1" customWidth="1"/>
    <col min="6137" max="6137" width="7.6640625" style="1" customWidth="1"/>
    <col min="6138" max="6139" width="5.6640625" style="1" customWidth="1"/>
    <col min="6140" max="6140" width="34.5546875" style="1" customWidth="1"/>
    <col min="6141" max="6141" width="6.44140625" style="1" customWidth="1"/>
    <col min="6142" max="6142" width="5.44140625" style="1" customWidth="1"/>
    <col min="6143" max="6151" width="7.33203125" style="1" customWidth="1"/>
    <col min="6152" max="6152" width="10" style="1" customWidth="1"/>
    <col min="6153" max="6153" width="9.5546875" style="1" customWidth="1"/>
    <col min="6154" max="6154" width="7.5546875" style="1" customWidth="1"/>
    <col min="6155" max="6155" width="7.33203125" style="1" customWidth="1"/>
    <col min="6156" max="6156" width="4.6640625" style="1" customWidth="1"/>
    <col min="6157" max="6157" width="8.44140625" style="1" customWidth="1"/>
    <col min="6158" max="6158" width="18.5546875" style="1" customWidth="1"/>
    <col min="6159" max="6160" width="8.109375" style="1" customWidth="1"/>
    <col min="6161" max="6161" width="1.88671875" style="1" customWidth="1"/>
    <col min="6162" max="6162" width="18.5546875" style="1" customWidth="1"/>
    <col min="6163" max="6163" width="10" style="1" customWidth="1"/>
    <col min="6164" max="6164" width="1.88671875" style="1" customWidth="1"/>
    <col min="6165" max="6165" width="22.88671875" style="1" customWidth="1"/>
    <col min="6166" max="6169" width="9.33203125" style="1" customWidth="1"/>
    <col min="6170" max="6170" width="2.44140625" style="1" customWidth="1"/>
    <col min="6171" max="6171" width="11.44140625" style="1" customWidth="1"/>
    <col min="6172" max="6172" width="9.44140625" style="1" customWidth="1"/>
    <col min="6173" max="6173" width="10.33203125" style="1" customWidth="1"/>
    <col min="6174" max="6174" width="9.109375" style="1" customWidth="1"/>
    <col min="6175" max="6391" width="14.44140625" style="1"/>
    <col min="6392" max="6392" width="4.88671875" style="1" customWidth="1"/>
    <col min="6393" max="6393" width="7.6640625" style="1" customWidth="1"/>
    <col min="6394" max="6395" width="5.6640625" style="1" customWidth="1"/>
    <col min="6396" max="6396" width="34.5546875" style="1" customWidth="1"/>
    <col min="6397" max="6397" width="6.44140625" style="1" customWidth="1"/>
    <col min="6398" max="6398" width="5.44140625" style="1" customWidth="1"/>
    <col min="6399" max="6407" width="7.33203125" style="1" customWidth="1"/>
    <col min="6408" max="6408" width="10" style="1" customWidth="1"/>
    <col min="6409" max="6409" width="9.5546875" style="1" customWidth="1"/>
    <col min="6410" max="6410" width="7.5546875" style="1" customWidth="1"/>
    <col min="6411" max="6411" width="7.33203125" style="1" customWidth="1"/>
    <col min="6412" max="6412" width="4.6640625" style="1" customWidth="1"/>
    <col min="6413" max="6413" width="8.44140625" style="1" customWidth="1"/>
    <col min="6414" max="6414" width="18.5546875" style="1" customWidth="1"/>
    <col min="6415" max="6416" width="8.109375" style="1" customWidth="1"/>
    <col min="6417" max="6417" width="1.88671875" style="1" customWidth="1"/>
    <col min="6418" max="6418" width="18.5546875" style="1" customWidth="1"/>
    <col min="6419" max="6419" width="10" style="1" customWidth="1"/>
    <col min="6420" max="6420" width="1.88671875" style="1" customWidth="1"/>
    <col min="6421" max="6421" width="22.88671875" style="1" customWidth="1"/>
    <col min="6422" max="6425" width="9.33203125" style="1" customWidth="1"/>
    <col min="6426" max="6426" width="2.44140625" style="1" customWidth="1"/>
    <col min="6427" max="6427" width="11.44140625" style="1" customWidth="1"/>
    <col min="6428" max="6428" width="9.44140625" style="1" customWidth="1"/>
    <col min="6429" max="6429" width="10.33203125" style="1" customWidth="1"/>
    <col min="6430" max="6430" width="9.109375" style="1" customWidth="1"/>
    <col min="6431" max="6647" width="14.44140625" style="1"/>
    <col min="6648" max="6648" width="4.88671875" style="1" customWidth="1"/>
    <col min="6649" max="6649" width="7.6640625" style="1" customWidth="1"/>
    <col min="6650" max="6651" width="5.6640625" style="1" customWidth="1"/>
    <col min="6652" max="6652" width="34.5546875" style="1" customWidth="1"/>
    <col min="6653" max="6653" width="6.44140625" style="1" customWidth="1"/>
    <col min="6654" max="6654" width="5.44140625" style="1" customWidth="1"/>
    <col min="6655" max="6663" width="7.33203125" style="1" customWidth="1"/>
    <col min="6664" max="6664" width="10" style="1" customWidth="1"/>
    <col min="6665" max="6665" width="9.5546875" style="1" customWidth="1"/>
    <col min="6666" max="6666" width="7.5546875" style="1" customWidth="1"/>
    <col min="6667" max="6667" width="7.33203125" style="1" customWidth="1"/>
    <col min="6668" max="6668" width="4.6640625" style="1" customWidth="1"/>
    <col min="6669" max="6669" width="8.44140625" style="1" customWidth="1"/>
    <col min="6670" max="6670" width="18.5546875" style="1" customWidth="1"/>
    <col min="6671" max="6672" width="8.109375" style="1" customWidth="1"/>
    <col min="6673" max="6673" width="1.88671875" style="1" customWidth="1"/>
    <col min="6674" max="6674" width="18.5546875" style="1" customWidth="1"/>
    <col min="6675" max="6675" width="10" style="1" customWidth="1"/>
    <col min="6676" max="6676" width="1.88671875" style="1" customWidth="1"/>
    <col min="6677" max="6677" width="22.88671875" style="1" customWidth="1"/>
    <col min="6678" max="6681" width="9.33203125" style="1" customWidth="1"/>
    <col min="6682" max="6682" width="2.44140625" style="1" customWidth="1"/>
    <col min="6683" max="6683" width="11.44140625" style="1" customWidth="1"/>
    <col min="6684" max="6684" width="9.44140625" style="1" customWidth="1"/>
    <col min="6685" max="6685" width="10.33203125" style="1" customWidth="1"/>
    <col min="6686" max="6686" width="9.109375" style="1" customWidth="1"/>
    <col min="6687" max="6903" width="14.44140625" style="1"/>
    <col min="6904" max="6904" width="4.88671875" style="1" customWidth="1"/>
    <col min="6905" max="6905" width="7.6640625" style="1" customWidth="1"/>
    <col min="6906" max="6907" width="5.6640625" style="1" customWidth="1"/>
    <col min="6908" max="6908" width="34.5546875" style="1" customWidth="1"/>
    <col min="6909" max="6909" width="6.44140625" style="1" customWidth="1"/>
    <col min="6910" max="6910" width="5.44140625" style="1" customWidth="1"/>
    <col min="6911" max="6919" width="7.33203125" style="1" customWidth="1"/>
    <col min="6920" max="6920" width="10" style="1" customWidth="1"/>
    <col min="6921" max="6921" width="9.5546875" style="1" customWidth="1"/>
    <col min="6922" max="6922" width="7.5546875" style="1" customWidth="1"/>
    <col min="6923" max="6923" width="7.33203125" style="1" customWidth="1"/>
    <col min="6924" max="6924" width="4.6640625" style="1" customWidth="1"/>
    <col min="6925" max="6925" width="8.44140625" style="1" customWidth="1"/>
    <col min="6926" max="6926" width="18.5546875" style="1" customWidth="1"/>
    <col min="6927" max="6928" width="8.109375" style="1" customWidth="1"/>
    <col min="6929" max="6929" width="1.88671875" style="1" customWidth="1"/>
    <col min="6930" max="6930" width="18.5546875" style="1" customWidth="1"/>
    <col min="6931" max="6931" width="10" style="1" customWidth="1"/>
    <col min="6932" max="6932" width="1.88671875" style="1" customWidth="1"/>
    <col min="6933" max="6933" width="22.88671875" style="1" customWidth="1"/>
    <col min="6934" max="6937" width="9.33203125" style="1" customWidth="1"/>
    <col min="6938" max="6938" width="2.44140625" style="1" customWidth="1"/>
    <col min="6939" max="6939" width="11.44140625" style="1" customWidth="1"/>
    <col min="6940" max="6940" width="9.44140625" style="1" customWidth="1"/>
    <col min="6941" max="6941" width="10.33203125" style="1" customWidth="1"/>
    <col min="6942" max="6942" width="9.109375" style="1" customWidth="1"/>
    <col min="6943" max="7159" width="14.44140625" style="1"/>
    <col min="7160" max="7160" width="4.88671875" style="1" customWidth="1"/>
    <col min="7161" max="7161" width="7.6640625" style="1" customWidth="1"/>
    <col min="7162" max="7163" width="5.6640625" style="1" customWidth="1"/>
    <col min="7164" max="7164" width="34.5546875" style="1" customWidth="1"/>
    <col min="7165" max="7165" width="6.44140625" style="1" customWidth="1"/>
    <col min="7166" max="7166" width="5.44140625" style="1" customWidth="1"/>
    <col min="7167" max="7175" width="7.33203125" style="1" customWidth="1"/>
    <col min="7176" max="7176" width="10" style="1" customWidth="1"/>
    <col min="7177" max="7177" width="9.5546875" style="1" customWidth="1"/>
    <col min="7178" max="7178" width="7.5546875" style="1" customWidth="1"/>
    <col min="7179" max="7179" width="7.33203125" style="1" customWidth="1"/>
    <col min="7180" max="7180" width="4.6640625" style="1" customWidth="1"/>
    <col min="7181" max="7181" width="8.44140625" style="1" customWidth="1"/>
    <col min="7182" max="7182" width="18.5546875" style="1" customWidth="1"/>
    <col min="7183" max="7184" width="8.109375" style="1" customWidth="1"/>
    <col min="7185" max="7185" width="1.88671875" style="1" customWidth="1"/>
    <col min="7186" max="7186" width="18.5546875" style="1" customWidth="1"/>
    <col min="7187" max="7187" width="10" style="1" customWidth="1"/>
    <col min="7188" max="7188" width="1.88671875" style="1" customWidth="1"/>
    <col min="7189" max="7189" width="22.88671875" style="1" customWidth="1"/>
    <col min="7190" max="7193" width="9.33203125" style="1" customWidth="1"/>
    <col min="7194" max="7194" width="2.44140625" style="1" customWidth="1"/>
    <col min="7195" max="7195" width="11.44140625" style="1" customWidth="1"/>
    <col min="7196" max="7196" width="9.44140625" style="1" customWidth="1"/>
    <col min="7197" max="7197" width="10.33203125" style="1" customWidth="1"/>
    <col min="7198" max="7198" width="9.109375" style="1" customWidth="1"/>
    <col min="7199" max="7415" width="14.44140625" style="1"/>
    <col min="7416" max="7416" width="4.88671875" style="1" customWidth="1"/>
    <col min="7417" max="7417" width="7.6640625" style="1" customWidth="1"/>
    <col min="7418" max="7419" width="5.6640625" style="1" customWidth="1"/>
    <col min="7420" max="7420" width="34.5546875" style="1" customWidth="1"/>
    <col min="7421" max="7421" width="6.44140625" style="1" customWidth="1"/>
    <col min="7422" max="7422" width="5.44140625" style="1" customWidth="1"/>
    <col min="7423" max="7431" width="7.33203125" style="1" customWidth="1"/>
    <col min="7432" max="7432" width="10" style="1" customWidth="1"/>
    <col min="7433" max="7433" width="9.5546875" style="1" customWidth="1"/>
    <col min="7434" max="7434" width="7.5546875" style="1" customWidth="1"/>
    <col min="7435" max="7435" width="7.33203125" style="1" customWidth="1"/>
    <col min="7436" max="7436" width="4.6640625" style="1" customWidth="1"/>
    <col min="7437" max="7437" width="8.44140625" style="1" customWidth="1"/>
    <col min="7438" max="7438" width="18.5546875" style="1" customWidth="1"/>
    <col min="7439" max="7440" width="8.109375" style="1" customWidth="1"/>
    <col min="7441" max="7441" width="1.88671875" style="1" customWidth="1"/>
    <col min="7442" max="7442" width="18.5546875" style="1" customWidth="1"/>
    <col min="7443" max="7443" width="10" style="1" customWidth="1"/>
    <col min="7444" max="7444" width="1.88671875" style="1" customWidth="1"/>
    <col min="7445" max="7445" width="22.88671875" style="1" customWidth="1"/>
    <col min="7446" max="7449" width="9.33203125" style="1" customWidth="1"/>
    <col min="7450" max="7450" width="2.44140625" style="1" customWidth="1"/>
    <col min="7451" max="7451" width="11.44140625" style="1" customWidth="1"/>
    <col min="7452" max="7452" width="9.44140625" style="1" customWidth="1"/>
    <col min="7453" max="7453" width="10.33203125" style="1" customWidth="1"/>
    <col min="7454" max="7454" width="9.109375" style="1" customWidth="1"/>
    <col min="7455" max="7671" width="14.44140625" style="1"/>
    <col min="7672" max="7672" width="4.88671875" style="1" customWidth="1"/>
    <col min="7673" max="7673" width="7.6640625" style="1" customWidth="1"/>
    <col min="7674" max="7675" width="5.6640625" style="1" customWidth="1"/>
    <col min="7676" max="7676" width="34.5546875" style="1" customWidth="1"/>
    <col min="7677" max="7677" width="6.44140625" style="1" customWidth="1"/>
    <col min="7678" max="7678" width="5.44140625" style="1" customWidth="1"/>
    <col min="7679" max="7687" width="7.33203125" style="1" customWidth="1"/>
    <col min="7688" max="7688" width="10" style="1" customWidth="1"/>
    <col min="7689" max="7689" width="9.5546875" style="1" customWidth="1"/>
    <col min="7690" max="7690" width="7.5546875" style="1" customWidth="1"/>
    <col min="7691" max="7691" width="7.33203125" style="1" customWidth="1"/>
    <col min="7692" max="7692" width="4.6640625" style="1" customWidth="1"/>
    <col min="7693" max="7693" width="8.44140625" style="1" customWidth="1"/>
    <col min="7694" max="7694" width="18.5546875" style="1" customWidth="1"/>
    <col min="7695" max="7696" width="8.109375" style="1" customWidth="1"/>
    <col min="7697" max="7697" width="1.88671875" style="1" customWidth="1"/>
    <col min="7698" max="7698" width="18.5546875" style="1" customWidth="1"/>
    <col min="7699" max="7699" width="10" style="1" customWidth="1"/>
    <col min="7700" max="7700" width="1.88671875" style="1" customWidth="1"/>
    <col min="7701" max="7701" width="22.88671875" style="1" customWidth="1"/>
    <col min="7702" max="7705" width="9.33203125" style="1" customWidth="1"/>
    <col min="7706" max="7706" width="2.44140625" style="1" customWidth="1"/>
    <col min="7707" max="7707" width="11.44140625" style="1" customWidth="1"/>
    <col min="7708" max="7708" width="9.44140625" style="1" customWidth="1"/>
    <col min="7709" max="7709" width="10.33203125" style="1" customWidth="1"/>
    <col min="7710" max="7710" width="9.109375" style="1" customWidth="1"/>
    <col min="7711" max="7927" width="14.44140625" style="1"/>
    <col min="7928" max="7928" width="4.88671875" style="1" customWidth="1"/>
    <col min="7929" max="7929" width="7.6640625" style="1" customWidth="1"/>
    <col min="7930" max="7931" width="5.6640625" style="1" customWidth="1"/>
    <col min="7932" max="7932" width="34.5546875" style="1" customWidth="1"/>
    <col min="7933" max="7933" width="6.44140625" style="1" customWidth="1"/>
    <col min="7934" max="7934" width="5.44140625" style="1" customWidth="1"/>
    <col min="7935" max="7943" width="7.33203125" style="1" customWidth="1"/>
    <col min="7944" max="7944" width="10" style="1" customWidth="1"/>
    <col min="7945" max="7945" width="9.5546875" style="1" customWidth="1"/>
    <col min="7946" max="7946" width="7.5546875" style="1" customWidth="1"/>
    <col min="7947" max="7947" width="7.33203125" style="1" customWidth="1"/>
    <col min="7948" max="7948" width="4.6640625" style="1" customWidth="1"/>
    <col min="7949" max="7949" width="8.44140625" style="1" customWidth="1"/>
    <col min="7950" max="7950" width="18.5546875" style="1" customWidth="1"/>
    <col min="7951" max="7952" width="8.109375" style="1" customWidth="1"/>
    <col min="7953" max="7953" width="1.88671875" style="1" customWidth="1"/>
    <col min="7954" max="7954" width="18.5546875" style="1" customWidth="1"/>
    <col min="7955" max="7955" width="10" style="1" customWidth="1"/>
    <col min="7956" max="7956" width="1.88671875" style="1" customWidth="1"/>
    <col min="7957" max="7957" width="22.88671875" style="1" customWidth="1"/>
    <col min="7958" max="7961" width="9.33203125" style="1" customWidth="1"/>
    <col min="7962" max="7962" width="2.44140625" style="1" customWidth="1"/>
    <col min="7963" max="7963" width="11.44140625" style="1" customWidth="1"/>
    <col min="7964" max="7964" width="9.44140625" style="1" customWidth="1"/>
    <col min="7965" max="7965" width="10.33203125" style="1" customWidth="1"/>
    <col min="7966" max="7966" width="9.109375" style="1" customWidth="1"/>
    <col min="7967" max="8183" width="14.44140625" style="1"/>
    <col min="8184" max="8184" width="4.88671875" style="1" customWidth="1"/>
    <col min="8185" max="8185" width="7.6640625" style="1" customWidth="1"/>
    <col min="8186" max="8187" width="5.6640625" style="1" customWidth="1"/>
    <col min="8188" max="8188" width="34.5546875" style="1" customWidth="1"/>
    <col min="8189" max="8189" width="6.44140625" style="1" customWidth="1"/>
    <col min="8190" max="8190" width="5.44140625" style="1" customWidth="1"/>
    <col min="8191" max="8199" width="7.33203125" style="1" customWidth="1"/>
    <col min="8200" max="8200" width="10" style="1" customWidth="1"/>
    <col min="8201" max="8201" width="9.5546875" style="1" customWidth="1"/>
    <col min="8202" max="8202" width="7.5546875" style="1" customWidth="1"/>
    <col min="8203" max="8203" width="7.33203125" style="1" customWidth="1"/>
    <col min="8204" max="8204" width="4.6640625" style="1" customWidth="1"/>
    <col min="8205" max="8205" width="8.44140625" style="1" customWidth="1"/>
    <col min="8206" max="8206" width="18.5546875" style="1" customWidth="1"/>
    <col min="8207" max="8208" width="8.109375" style="1" customWidth="1"/>
    <col min="8209" max="8209" width="1.88671875" style="1" customWidth="1"/>
    <col min="8210" max="8210" width="18.5546875" style="1" customWidth="1"/>
    <col min="8211" max="8211" width="10" style="1" customWidth="1"/>
    <col min="8212" max="8212" width="1.88671875" style="1" customWidth="1"/>
    <col min="8213" max="8213" width="22.88671875" style="1" customWidth="1"/>
    <col min="8214" max="8217" width="9.33203125" style="1" customWidth="1"/>
    <col min="8218" max="8218" width="2.44140625" style="1" customWidth="1"/>
    <col min="8219" max="8219" width="11.44140625" style="1" customWidth="1"/>
    <col min="8220" max="8220" width="9.44140625" style="1" customWidth="1"/>
    <col min="8221" max="8221" width="10.33203125" style="1" customWidth="1"/>
    <col min="8222" max="8222" width="9.109375" style="1" customWidth="1"/>
    <col min="8223" max="8439" width="14.44140625" style="1"/>
    <col min="8440" max="8440" width="4.88671875" style="1" customWidth="1"/>
    <col min="8441" max="8441" width="7.6640625" style="1" customWidth="1"/>
    <col min="8442" max="8443" width="5.6640625" style="1" customWidth="1"/>
    <col min="8444" max="8444" width="34.5546875" style="1" customWidth="1"/>
    <col min="8445" max="8445" width="6.44140625" style="1" customWidth="1"/>
    <col min="8446" max="8446" width="5.44140625" style="1" customWidth="1"/>
    <col min="8447" max="8455" width="7.33203125" style="1" customWidth="1"/>
    <col min="8456" max="8456" width="10" style="1" customWidth="1"/>
    <col min="8457" max="8457" width="9.5546875" style="1" customWidth="1"/>
    <col min="8458" max="8458" width="7.5546875" style="1" customWidth="1"/>
    <col min="8459" max="8459" width="7.33203125" style="1" customWidth="1"/>
    <col min="8460" max="8460" width="4.6640625" style="1" customWidth="1"/>
    <col min="8461" max="8461" width="8.44140625" style="1" customWidth="1"/>
    <col min="8462" max="8462" width="18.5546875" style="1" customWidth="1"/>
    <col min="8463" max="8464" width="8.109375" style="1" customWidth="1"/>
    <col min="8465" max="8465" width="1.88671875" style="1" customWidth="1"/>
    <col min="8466" max="8466" width="18.5546875" style="1" customWidth="1"/>
    <col min="8467" max="8467" width="10" style="1" customWidth="1"/>
    <col min="8468" max="8468" width="1.88671875" style="1" customWidth="1"/>
    <col min="8469" max="8469" width="22.88671875" style="1" customWidth="1"/>
    <col min="8470" max="8473" width="9.33203125" style="1" customWidth="1"/>
    <col min="8474" max="8474" width="2.44140625" style="1" customWidth="1"/>
    <col min="8475" max="8475" width="11.44140625" style="1" customWidth="1"/>
    <col min="8476" max="8476" width="9.44140625" style="1" customWidth="1"/>
    <col min="8477" max="8477" width="10.33203125" style="1" customWidth="1"/>
    <col min="8478" max="8478" width="9.109375" style="1" customWidth="1"/>
    <col min="8479" max="8695" width="14.44140625" style="1"/>
    <col min="8696" max="8696" width="4.88671875" style="1" customWidth="1"/>
    <col min="8697" max="8697" width="7.6640625" style="1" customWidth="1"/>
    <col min="8698" max="8699" width="5.6640625" style="1" customWidth="1"/>
    <col min="8700" max="8700" width="34.5546875" style="1" customWidth="1"/>
    <col min="8701" max="8701" width="6.44140625" style="1" customWidth="1"/>
    <col min="8702" max="8702" width="5.44140625" style="1" customWidth="1"/>
    <col min="8703" max="8711" width="7.33203125" style="1" customWidth="1"/>
    <col min="8712" max="8712" width="10" style="1" customWidth="1"/>
    <col min="8713" max="8713" width="9.5546875" style="1" customWidth="1"/>
    <col min="8714" max="8714" width="7.5546875" style="1" customWidth="1"/>
    <col min="8715" max="8715" width="7.33203125" style="1" customWidth="1"/>
    <col min="8716" max="8716" width="4.6640625" style="1" customWidth="1"/>
    <col min="8717" max="8717" width="8.44140625" style="1" customWidth="1"/>
    <col min="8718" max="8718" width="18.5546875" style="1" customWidth="1"/>
    <col min="8719" max="8720" width="8.109375" style="1" customWidth="1"/>
    <col min="8721" max="8721" width="1.88671875" style="1" customWidth="1"/>
    <col min="8722" max="8722" width="18.5546875" style="1" customWidth="1"/>
    <col min="8723" max="8723" width="10" style="1" customWidth="1"/>
    <col min="8724" max="8724" width="1.88671875" style="1" customWidth="1"/>
    <col min="8725" max="8725" width="22.88671875" style="1" customWidth="1"/>
    <col min="8726" max="8729" width="9.33203125" style="1" customWidth="1"/>
    <col min="8730" max="8730" width="2.44140625" style="1" customWidth="1"/>
    <col min="8731" max="8731" width="11.44140625" style="1" customWidth="1"/>
    <col min="8732" max="8732" width="9.44140625" style="1" customWidth="1"/>
    <col min="8733" max="8733" width="10.33203125" style="1" customWidth="1"/>
    <col min="8734" max="8734" width="9.109375" style="1" customWidth="1"/>
    <col min="8735" max="8951" width="14.44140625" style="1"/>
    <col min="8952" max="8952" width="4.88671875" style="1" customWidth="1"/>
    <col min="8953" max="8953" width="7.6640625" style="1" customWidth="1"/>
    <col min="8954" max="8955" width="5.6640625" style="1" customWidth="1"/>
    <col min="8956" max="8956" width="34.5546875" style="1" customWidth="1"/>
    <col min="8957" max="8957" width="6.44140625" style="1" customWidth="1"/>
    <col min="8958" max="8958" width="5.44140625" style="1" customWidth="1"/>
    <col min="8959" max="8967" width="7.33203125" style="1" customWidth="1"/>
    <col min="8968" max="8968" width="10" style="1" customWidth="1"/>
    <col min="8969" max="8969" width="9.5546875" style="1" customWidth="1"/>
    <col min="8970" max="8970" width="7.5546875" style="1" customWidth="1"/>
    <col min="8971" max="8971" width="7.33203125" style="1" customWidth="1"/>
    <col min="8972" max="8972" width="4.6640625" style="1" customWidth="1"/>
    <col min="8973" max="8973" width="8.44140625" style="1" customWidth="1"/>
    <col min="8974" max="8974" width="18.5546875" style="1" customWidth="1"/>
    <col min="8975" max="8976" width="8.109375" style="1" customWidth="1"/>
    <col min="8977" max="8977" width="1.88671875" style="1" customWidth="1"/>
    <col min="8978" max="8978" width="18.5546875" style="1" customWidth="1"/>
    <col min="8979" max="8979" width="10" style="1" customWidth="1"/>
    <col min="8980" max="8980" width="1.88671875" style="1" customWidth="1"/>
    <col min="8981" max="8981" width="22.88671875" style="1" customWidth="1"/>
    <col min="8982" max="8985" width="9.33203125" style="1" customWidth="1"/>
    <col min="8986" max="8986" width="2.44140625" style="1" customWidth="1"/>
    <col min="8987" max="8987" width="11.44140625" style="1" customWidth="1"/>
    <col min="8988" max="8988" width="9.44140625" style="1" customWidth="1"/>
    <col min="8989" max="8989" width="10.33203125" style="1" customWidth="1"/>
    <col min="8990" max="8990" width="9.109375" style="1" customWidth="1"/>
    <col min="8991" max="9207" width="14.44140625" style="1"/>
    <col min="9208" max="9208" width="4.88671875" style="1" customWidth="1"/>
    <col min="9209" max="9209" width="7.6640625" style="1" customWidth="1"/>
    <col min="9210" max="9211" width="5.6640625" style="1" customWidth="1"/>
    <col min="9212" max="9212" width="34.5546875" style="1" customWidth="1"/>
    <col min="9213" max="9213" width="6.44140625" style="1" customWidth="1"/>
    <col min="9214" max="9214" width="5.44140625" style="1" customWidth="1"/>
    <col min="9215" max="9223" width="7.33203125" style="1" customWidth="1"/>
    <col min="9224" max="9224" width="10" style="1" customWidth="1"/>
    <col min="9225" max="9225" width="9.5546875" style="1" customWidth="1"/>
    <col min="9226" max="9226" width="7.5546875" style="1" customWidth="1"/>
    <col min="9227" max="9227" width="7.33203125" style="1" customWidth="1"/>
    <col min="9228" max="9228" width="4.6640625" style="1" customWidth="1"/>
    <col min="9229" max="9229" width="8.44140625" style="1" customWidth="1"/>
    <col min="9230" max="9230" width="18.5546875" style="1" customWidth="1"/>
    <col min="9231" max="9232" width="8.109375" style="1" customWidth="1"/>
    <col min="9233" max="9233" width="1.88671875" style="1" customWidth="1"/>
    <col min="9234" max="9234" width="18.5546875" style="1" customWidth="1"/>
    <col min="9235" max="9235" width="10" style="1" customWidth="1"/>
    <col min="9236" max="9236" width="1.88671875" style="1" customWidth="1"/>
    <col min="9237" max="9237" width="22.88671875" style="1" customWidth="1"/>
    <col min="9238" max="9241" width="9.33203125" style="1" customWidth="1"/>
    <col min="9242" max="9242" width="2.44140625" style="1" customWidth="1"/>
    <col min="9243" max="9243" width="11.44140625" style="1" customWidth="1"/>
    <col min="9244" max="9244" width="9.44140625" style="1" customWidth="1"/>
    <col min="9245" max="9245" width="10.33203125" style="1" customWidth="1"/>
    <col min="9246" max="9246" width="9.109375" style="1" customWidth="1"/>
    <col min="9247" max="9463" width="14.44140625" style="1"/>
    <col min="9464" max="9464" width="4.88671875" style="1" customWidth="1"/>
    <col min="9465" max="9465" width="7.6640625" style="1" customWidth="1"/>
    <col min="9466" max="9467" width="5.6640625" style="1" customWidth="1"/>
    <col min="9468" max="9468" width="34.5546875" style="1" customWidth="1"/>
    <col min="9469" max="9469" width="6.44140625" style="1" customWidth="1"/>
    <col min="9470" max="9470" width="5.44140625" style="1" customWidth="1"/>
    <col min="9471" max="9479" width="7.33203125" style="1" customWidth="1"/>
    <col min="9480" max="9480" width="10" style="1" customWidth="1"/>
    <col min="9481" max="9481" width="9.5546875" style="1" customWidth="1"/>
    <col min="9482" max="9482" width="7.5546875" style="1" customWidth="1"/>
    <col min="9483" max="9483" width="7.33203125" style="1" customWidth="1"/>
    <col min="9484" max="9484" width="4.6640625" style="1" customWidth="1"/>
    <col min="9485" max="9485" width="8.44140625" style="1" customWidth="1"/>
    <col min="9486" max="9486" width="18.5546875" style="1" customWidth="1"/>
    <col min="9487" max="9488" width="8.109375" style="1" customWidth="1"/>
    <col min="9489" max="9489" width="1.88671875" style="1" customWidth="1"/>
    <col min="9490" max="9490" width="18.5546875" style="1" customWidth="1"/>
    <col min="9491" max="9491" width="10" style="1" customWidth="1"/>
    <col min="9492" max="9492" width="1.88671875" style="1" customWidth="1"/>
    <col min="9493" max="9493" width="22.88671875" style="1" customWidth="1"/>
    <col min="9494" max="9497" width="9.33203125" style="1" customWidth="1"/>
    <col min="9498" max="9498" width="2.44140625" style="1" customWidth="1"/>
    <col min="9499" max="9499" width="11.44140625" style="1" customWidth="1"/>
    <col min="9500" max="9500" width="9.44140625" style="1" customWidth="1"/>
    <col min="9501" max="9501" width="10.33203125" style="1" customWidth="1"/>
    <col min="9502" max="9502" width="9.109375" style="1" customWidth="1"/>
    <col min="9503" max="9719" width="14.44140625" style="1"/>
    <col min="9720" max="9720" width="4.88671875" style="1" customWidth="1"/>
    <col min="9721" max="9721" width="7.6640625" style="1" customWidth="1"/>
    <col min="9722" max="9723" width="5.6640625" style="1" customWidth="1"/>
    <col min="9724" max="9724" width="34.5546875" style="1" customWidth="1"/>
    <col min="9725" max="9725" width="6.44140625" style="1" customWidth="1"/>
    <col min="9726" max="9726" width="5.44140625" style="1" customWidth="1"/>
    <col min="9727" max="9735" width="7.33203125" style="1" customWidth="1"/>
    <col min="9736" max="9736" width="10" style="1" customWidth="1"/>
    <col min="9737" max="9737" width="9.5546875" style="1" customWidth="1"/>
    <col min="9738" max="9738" width="7.5546875" style="1" customWidth="1"/>
    <col min="9739" max="9739" width="7.33203125" style="1" customWidth="1"/>
    <col min="9740" max="9740" width="4.6640625" style="1" customWidth="1"/>
    <col min="9741" max="9741" width="8.44140625" style="1" customWidth="1"/>
    <col min="9742" max="9742" width="18.5546875" style="1" customWidth="1"/>
    <col min="9743" max="9744" width="8.109375" style="1" customWidth="1"/>
    <col min="9745" max="9745" width="1.88671875" style="1" customWidth="1"/>
    <col min="9746" max="9746" width="18.5546875" style="1" customWidth="1"/>
    <col min="9747" max="9747" width="10" style="1" customWidth="1"/>
    <col min="9748" max="9748" width="1.88671875" style="1" customWidth="1"/>
    <col min="9749" max="9749" width="22.88671875" style="1" customWidth="1"/>
    <col min="9750" max="9753" width="9.33203125" style="1" customWidth="1"/>
    <col min="9754" max="9754" width="2.44140625" style="1" customWidth="1"/>
    <col min="9755" max="9755" width="11.44140625" style="1" customWidth="1"/>
    <col min="9756" max="9756" width="9.44140625" style="1" customWidth="1"/>
    <col min="9757" max="9757" width="10.33203125" style="1" customWidth="1"/>
    <col min="9758" max="9758" width="9.109375" style="1" customWidth="1"/>
    <col min="9759" max="9975" width="14.44140625" style="1"/>
    <col min="9976" max="9976" width="4.88671875" style="1" customWidth="1"/>
    <col min="9977" max="9977" width="7.6640625" style="1" customWidth="1"/>
    <col min="9978" max="9979" width="5.6640625" style="1" customWidth="1"/>
    <col min="9980" max="9980" width="34.5546875" style="1" customWidth="1"/>
    <col min="9981" max="9981" width="6.44140625" style="1" customWidth="1"/>
    <col min="9982" max="9982" width="5.44140625" style="1" customWidth="1"/>
    <col min="9983" max="9991" width="7.33203125" style="1" customWidth="1"/>
    <col min="9992" max="9992" width="10" style="1" customWidth="1"/>
    <col min="9993" max="9993" width="9.5546875" style="1" customWidth="1"/>
    <col min="9994" max="9994" width="7.5546875" style="1" customWidth="1"/>
    <col min="9995" max="9995" width="7.33203125" style="1" customWidth="1"/>
    <col min="9996" max="9996" width="4.6640625" style="1" customWidth="1"/>
    <col min="9997" max="9997" width="8.44140625" style="1" customWidth="1"/>
    <col min="9998" max="9998" width="18.5546875" style="1" customWidth="1"/>
    <col min="9999" max="10000" width="8.109375" style="1" customWidth="1"/>
    <col min="10001" max="10001" width="1.88671875" style="1" customWidth="1"/>
    <col min="10002" max="10002" width="18.5546875" style="1" customWidth="1"/>
    <col min="10003" max="10003" width="10" style="1" customWidth="1"/>
    <col min="10004" max="10004" width="1.88671875" style="1" customWidth="1"/>
    <col min="10005" max="10005" width="22.88671875" style="1" customWidth="1"/>
    <col min="10006" max="10009" width="9.33203125" style="1" customWidth="1"/>
    <col min="10010" max="10010" width="2.44140625" style="1" customWidth="1"/>
    <col min="10011" max="10011" width="11.44140625" style="1" customWidth="1"/>
    <col min="10012" max="10012" width="9.44140625" style="1" customWidth="1"/>
    <col min="10013" max="10013" width="10.33203125" style="1" customWidth="1"/>
    <col min="10014" max="10014" width="9.109375" style="1" customWidth="1"/>
    <col min="10015" max="10231" width="14.44140625" style="1"/>
    <col min="10232" max="10232" width="4.88671875" style="1" customWidth="1"/>
    <col min="10233" max="10233" width="7.6640625" style="1" customWidth="1"/>
    <col min="10234" max="10235" width="5.6640625" style="1" customWidth="1"/>
    <col min="10236" max="10236" width="34.5546875" style="1" customWidth="1"/>
    <col min="10237" max="10237" width="6.44140625" style="1" customWidth="1"/>
    <col min="10238" max="10238" width="5.44140625" style="1" customWidth="1"/>
    <col min="10239" max="10247" width="7.33203125" style="1" customWidth="1"/>
    <col min="10248" max="10248" width="10" style="1" customWidth="1"/>
    <col min="10249" max="10249" width="9.5546875" style="1" customWidth="1"/>
    <col min="10250" max="10250" width="7.5546875" style="1" customWidth="1"/>
    <col min="10251" max="10251" width="7.33203125" style="1" customWidth="1"/>
    <col min="10252" max="10252" width="4.6640625" style="1" customWidth="1"/>
    <col min="10253" max="10253" width="8.44140625" style="1" customWidth="1"/>
    <col min="10254" max="10254" width="18.5546875" style="1" customWidth="1"/>
    <col min="10255" max="10256" width="8.109375" style="1" customWidth="1"/>
    <col min="10257" max="10257" width="1.88671875" style="1" customWidth="1"/>
    <col min="10258" max="10258" width="18.5546875" style="1" customWidth="1"/>
    <col min="10259" max="10259" width="10" style="1" customWidth="1"/>
    <col min="10260" max="10260" width="1.88671875" style="1" customWidth="1"/>
    <col min="10261" max="10261" width="22.88671875" style="1" customWidth="1"/>
    <col min="10262" max="10265" width="9.33203125" style="1" customWidth="1"/>
    <col min="10266" max="10266" width="2.44140625" style="1" customWidth="1"/>
    <col min="10267" max="10267" width="11.44140625" style="1" customWidth="1"/>
    <col min="10268" max="10268" width="9.44140625" style="1" customWidth="1"/>
    <col min="10269" max="10269" width="10.33203125" style="1" customWidth="1"/>
    <col min="10270" max="10270" width="9.109375" style="1" customWidth="1"/>
    <col min="10271" max="10487" width="14.44140625" style="1"/>
    <col min="10488" max="10488" width="4.88671875" style="1" customWidth="1"/>
    <col min="10489" max="10489" width="7.6640625" style="1" customWidth="1"/>
    <col min="10490" max="10491" width="5.6640625" style="1" customWidth="1"/>
    <col min="10492" max="10492" width="34.5546875" style="1" customWidth="1"/>
    <col min="10493" max="10493" width="6.44140625" style="1" customWidth="1"/>
    <col min="10494" max="10494" width="5.44140625" style="1" customWidth="1"/>
    <col min="10495" max="10503" width="7.33203125" style="1" customWidth="1"/>
    <col min="10504" max="10504" width="10" style="1" customWidth="1"/>
    <col min="10505" max="10505" width="9.5546875" style="1" customWidth="1"/>
    <col min="10506" max="10506" width="7.5546875" style="1" customWidth="1"/>
    <col min="10507" max="10507" width="7.33203125" style="1" customWidth="1"/>
    <col min="10508" max="10508" width="4.6640625" style="1" customWidth="1"/>
    <col min="10509" max="10509" width="8.44140625" style="1" customWidth="1"/>
    <col min="10510" max="10510" width="18.5546875" style="1" customWidth="1"/>
    <col min="10511" max="10512" width="8.109375" style="1" customWidth="1"/>
    <col min="10513" max="10513" width="1.88671875" style="1" customWidth="1"/>
    <col min="10514" max="10514" width="18.5546875" style="1" customWidth="1"/>
    <col min="10515" max="10515" width="10" style="1" customWidth="1"/>
    <col min="10516" max="10516" width="1.88671875" style="1" customWidth="1"/>
    <col min="10517" max="10517" width="22.88671875" style="1" customWidth="1"/>
    <col min="10518" max="10521" width="9.33203125" style="1" customWidth="1"/>
    <col min="10522" max="10522" width="2.44140625" style="1" customWidth="1"/>
    <col min="10523" max="10523" width="11.44140625" style="1" customWidth="1"/>
    <col min="10524" max="10524" width="9.44140625" style="1" customWidth="1"/>
    <col min="10525" max="10525" width="10.33203125" style="1" customWidth="1"/>
    <col min="10526" max="10526" width="9.109375" style="1" customWidth="1"/>
    <col min="10527" max="10743" width="14.44140625" style="1"/>
    <col min="10744" max="10744" width="4.88671875" style="1" customWidth="1"/>
    <col min="10745" max="10745" width="7.6640625" style="1" customWidth="1"/>
    <col min="10746" max="10747" width="5.6640625" style="1" customWidth="1"/>
    <col min="10748" max="10748" width="34.5546875" style="1" customWidth="1"/>
    <col min="10749" max="10749" width="6.44140625" style="1" customWidth="1"/>
    <col min="10750" max="10750" width="5.44140625" style="1" customWidth="1"/>
    <col min="10751" max="10759" width="7.33203125" style="1" customWidth="1"/>
    <col min="10760" max="10760" width="10" style="1" customWidth="1"/>
    <col min="10761" max="10761" width="9.5546875" style="1" customWidth="1"/>
    <col min="10762" max="10762" width="7.5546875" style="1" customWidth="1"/>
    <col min="10763" max="10763" width="7.33203125" style="1" customWidth="1"/>
    <col min="10764" max="10764" width="4.6640625" style="1" customWidth="1"/>
    <col min="10765" max="10765" width="8.44140625" style="1" customWidth="1"/>
    <col min="10766" max="10766" width="18.5546875" style="1" customWidth="1"/>
    <col min="10767" max="10768" width="8.109375" style="1" customWidth="1"/>
    <col min="10769" max="10769" width="1.88671875" style="1" customWidth="1"/>
    <col min="10770" max="10770" width="18.5546875" style="1" customWidth="1"/>
    <col min="10771" max="10771" width="10" style="1" customWidth="1"/>
    <col min="10772" max="10772" width="1.88671875" style="1" customWidth="1"/>
    <col min="10773" max="10773" width="22.88671875" style="1" customWidth="1"/>
    <col min="10774" max="10777" width="9.33203125" style="1" customWidth="1"/>
    <col min="10778" max="10778" width="2.44140625" style="1" customWidth="1"/>
    <col min="10779" max="10779" width="11.44140625" style="1" customWidth="1"/>
    <col min="10780" max="10780" width="9.44140625" style="1" customWidth="1"/>
    <col min="10781" max="10781" width="10.33203125" style="1" customWidth="1"/>
    <col min="10782" max="10782" width="9.109375" style="1" customWidth="1"/>
    <col min="10783" max="10999" width="14.44140625" style="1"/>
    <col min="11000" max="11000" width="4.88671875" style="1" customWidth="1"/>
    <col min="11001" max="11001" width="7.6640625" style="1" customWidth="1"/>
    <col min="11002" max="11003" width="5.6640625" style="1" customWidth="1"/>
    <col min="11004" max="11004" width="34.5546875" style="1" customWidth="1"/>
    <col min="11005" max="11005" width="6.44140625" style="1" customWidth="1"/>
    <col min="11006" max="11006" width="5.44140625" style="1" customWidth="1"/>
    <col min="11007" max="11015" width="7.33203125" style="1" customWidth="1"/>
    <col min="11016" max="11016" width="10" style="1" customWidth="1"/>
    <col min="11017" max="11017" width="9.5546875" style="1" customWidth="1"/>
    <col min="11018" max="11018" width="7.5546875" style="1" customWidth="1"/>
    <col min="11019" max="11019" width="7.33203125" style="1" customWidth="1"/>
    <col min="11020" max="11020" width="4.6640625" style="1" customWidth="1"/>
    <col min="11021" max="11021" width="8.44140625" style="1" customWidth="1"/>
    <col min="11022" max="11022" width="18.5546875" style="1" customWidth="1"/>
    <col min="11023" max="11024" width="8.109375" style="1" customWidth="1"/>
    <col min="11025" max="11025" width="1.88671875" style="1" customWidth="1"/>
    <col min="11026" max="11026" width="18.5546875" style="1" customWidth="1"/>
    <col min="11027" max="11027" width="10" style="1" customWidth="1"/>
    <col min="11028" max="11028" width="1.88671875" style="1" customWidth="1"/>
    <col min="11029" max="11029" width="22.88671875" style="1" customWidth="1"/>
    <col min="11030" max="11033" width="9.33203125" style="1" customWidth="1"/>
    <col min="11034" max="11034" width="2.44140625" style="1" customWidth="1"/>
    <col min="11035" max="11035" width="11.44140625" style="1" customWidth="1"/>
    <col min="11036" max="11036" width="9.44140625" style="1" customWidth="1"/>
    <col min="11037" max="11037" width="10.33203125" style="1" customWidth="1"/>
    <col min="11038" max="11038" width="9.109375" style="1" customWidth="1"/>
    <col min="11039" max="11255" width="14.44140625" style="1"/>
    <col min="11256" max="11256" width="4.88671875" style="1" customWidth="1"/>
    <col min="11257" max="11257" width="7.6640625" style="1" customWidth="1"/>
    <col min="11258" max="11259" width="5.6640625" style="1" customWidth="1"/>
    <col min="11260" max="11260" width="34.5546875" style="1" customWidth="1"/>
    <col min="11261" max="11261" width="6.44140625" style="1" customWidth="1"/>
    <col min="11262" max="11262" width="5.44140625" style="1" customWidth="1"/>
    <col min="11263" max="11271" width="7.33203125" style="1" customWidth="1"/>
    <col min="11272" max="11272" width="10" style="1" customWidth="1"/>
    <col min="11273" max="11273" width="9.5546875" style="1" customWidth="1"/>
    <col min="11274" max="11274" width="7.5546875" style="1" customWidth="1"/>
    <col min="11275" max="11275" width="7.33203125" style="1" customWidth="1"/>
    <col min="11276" max="11276" width="4.6640625" style="1" customWidth="1"/>
    <col min="11277" max="11277" width="8.44140625" style="1" customWidth="1"/>
    <col min="11278" max="11278" width="18.5546875" style="1" customWidth="1"/>
    <col min="11279" max="11280" width="8.109375" style="1" customWidth="1"/>
    <col min="11281" max="11281" width="1.88671875" style="1" customWidth="1"/>
    <col min="11282" max="11282" width="18.5546875" style="1" customWidth="1"/>
    <col min="11283" max="11283" width="10" style="1" customWidth="1"/>
    <col min="11284" max="11284" width="1.88671875" style="1" customWidth="1"/>
    <col min="11285" max="11285" width="22.88671875" style="1" customWidth="1"/>
    <col min="11286" max="11289" width="9.33203125" style="1" customWidth="1"/>
    <col min="11290" max="11290" width="2.44140625" style="1" customWidth="1"/>
    <col min="11291" max="11291" width="11.44140625" style="1" customWidth="1"/>
    <col min="11292" max="11292" width="9.44140625" style="1" customWidth="1"/>
    <col min="11293" max="11293" width="10.33203125" style="1" customWidth="1"/>
    <col min="11294" max="11294" width="9.109375" style="1" customWidth="1"/>
    <col min="11295" max="11511" width="14.44140625" style="1"/>
    <col min="11512" max="11512" width="4.88671875" style="1" customWidth="1"/>
    <col min="11513" max="11513" width="7.6640625" style="1" customWidth="1"/>
    <col min="11514" max="11515" width="5.6640625" style="1" customWidth="1"/>
    <col min="11516" max="11516" width="34.5546875" style="1" customWidth="1"/>
    <col min="11517" max="11517" width="6.44140625" style="1" customWidth="1"/>
    <col min="11518" max="11518" width="5.44140625" style="1" customWidth="1"/>
    <col min="11519" max="11527" width="7.33203125" style="1" customWidth="1"/>
    <col min="11528" max="11528" width="10" style="1" customWidth="1"/>
    <col min="11529" max="11529" width="9.5546875" style="1" customWidth="1"/>
    <col min="11530" max="11530" width="7.5546875" style="1" customWidth="1"/>
    <col min="11531" max="11531" width="7.33203125" style="1" customWidth="1"/>
    <col min="11532" max="11532" width="4.6640625" style="1" customWidth="1"/>
    <col min="11533" max="11533" width="8.44140625" style="1" customWidth="1"/>
    <col min="11534" max="11534" width="18.5546875" style="1" customWidth="1"/>
    <col min="11535" max="11536" width="8.109375" style="1" customWidth="1"/>
    <col min="11537" max="11537" width="1.88671875" style="1" customWidth="1"/>
    <col min="11538" max="11538" width="18.5546875" style="1" customWidth="1"/>
    <col min="11539" max="11539" width="10" style="1" customWidth="1"/>
    <col min="11540" max="11540" width="1.88671875" style="1" customWidth="1"/>
    <col min="11541" max="11541" width="22.88671875" style="1" customWidth="1"/>
    <col min="11542" max="11545" width="9.33203125" style="1" customWidth="1"/>
    <col min="11546" max="11546" width="2.44140625" style="1" customWidth="1"/>
    <col min="11547" max="11547" width="11.44140625" style="1" customWidth="1"/>
    <col min="11548" max="11548" width="9.44140625" style="1" customWidth="1"/>
    <col min="11549" max="11549" width="10.33203125" style="1" customWidth="1"/>
    <col min="11550" max="11550" width="9.109375" style="1" customWidth="1"/>
    <col min="11551" max="11767" width="14.44140625" style="1"/>
    <col min="11768" max="11768" width="4.88671875" style="1" customWidth="1"/>
    <col min="11769" max="11769" width="7.6640625" style="1" customWidth="1"/>
    <col min="11770" max="11771" width="5.6640625" style="1" customWidth="1"/>
    <col min="11772" max="11772" width="34.5546875" style="1" customWidth="1"/>
    <col min="11773" max="11773" width="6.44140625" style="1" customWidth="1"/>
    <col min="11774" max="11774" width="5.44140625" style="1" customWidth="1"/>
    <col min="11775" max="11783" width="7.33203125" style="1" customWidth="1"/>
    <col min="11784" max="11784" width="10" style="1" customWidth="1"/>
    <col min="11785" max="11785" width="9.5546875" style="1" customWidth="1"/>
    <col min="11786" max="11786" width="7.5546875" style="1" customWidth="1"/>
    <col min="11787" max="11787" width="7.33203125" style="1" customWidth="1"/>
    <col min="11788" max="11788" width="4.6640625" style="1" customWidth="1"/>
    <col min="11789" max="11789" width="8.44140625" style="1" customWidth="1"/>
    <col min="11790" max="11790" width="18.5546875" style="1" customWidth="1"/>
    <col min="11791" max="11792" width="8.109375" style="1" customWidth="1"/>
    <col min="11793" max="11793" width="1.88671875" style="1" customWidth="1"/>
    <col min="11794" max="11794" width="18.5546875" style="1" customWidth="1"/>
    <col min="11795" max="11795" width="10" style="1" customWidth="1"/>
    <col min="11796" max="11796" width="1.88671875" style="1" customWidth="1"/>
    <col min="11797" max="11797" width="22.88671875" style="1" customWidth="1"/>
    <col min="11798" max="11801" width="9.33203125" style="1" customWidth="1"/>
    <col min="11802" max="11802" width="2.44140625" style="1" customWidth="1"/>
    <col min="11803" max="11803" width="11.44140625" style="1" customWidth="1"/>
    <col min="11804" max="11804" width="9.44140625" style="1" customWidth="1"/>
    <col min="11805" max="11805" width="10.33203125" style="1" customWidth="1"/>
    <col min="11806" max="11806" width="9.109375" style="1" customWidth="1"/>
    <col min="11807" max="12023" width="14.44140625" style="1"/>
    <col min="12024" max="12024" width="4.88671875" style="1" customWidth="1"/>
    <col min="12025" max="12025" width="7.6640625" style="1" customWidth="1"/>
    <col min="12026" max="12027" width="5.6640625" style="1" customWidth="1"/>
    <col min="12028" max="12028" width="34.5546875" style="1" customWidth="1"/>
    <col min="12029" max="12029" width="6.44140625" style="1" customWidth="1"/>
    <col min="12030" max="12030" width="5.44140625" style="1" customWidth="1"/>
    <col min="12031" max="12039" width="7.33203125" style="1" customWidth="1"/>
    <col min="12040" max="12040" width="10" style="1" customWidth="1"/>
    <col min="12041" max="12041" width="9.5546875" style="1" customWidth="1"/>
    <col min="12042" max="12042" width="7.5546875" style="1" customWidth="1"/>
    <col min="12043" max="12043" width="7.33203125" style="1" customWidth="1"/>
    <col min="12044" max="12044" width="4.6640625" style="1" customWidth="1"/>
    <col min="12045" max="12045" width="8.44140625" style="1" customWidth="1"/>
    <col min="12046" max="12046" width="18.5546875" style="1" customWidth="1"/>
    <col min="12047" max="12048" width="8.109375" style="1" customWidth="1"/>
    <col min="12049" max="12049" width="1.88671875" style="1" customWidth="1"/>
    <col min="12050" max="12050" width="18.5546875" style="1" customWidth="1"/>
    <col min="12051" max="12051" width="10" style="1" customWidth="1"/>
    <col min="12052" max="12052" width="1.88671875" style="1" customWidth="1"/>
    <col min="12053" max="12053" width="22.88671875" style="1" customWidth="1"/>
    <col min="12054" max="12057" width="9.33203125" style="1" customWidth="1"/>
    <col min="12058" max="12058" width="2.44140625" style="1" customWidth="1"/>
    <col min="12059" max="12059" width="11.44140625" style="1" customWidth="1"/>
    <col min="12060" max="12060" width="9.44140625" style="1" customWidth="1"/>
    <col min="12061" max="12061" width="10.33203125" style="1" customWidth="1"/>
    <col min="12062" max="12062" width="9.109375" style="1" customWidth="1"/>
    <col min="12063" max="12279" width="14.44140625" style="1"/>
    <col min="12280" max="12280" width="4.88671875" style="1" customWidth="1"/>
    <col min="12281" max="12281" width="7.6640625" style="1" customWidth="1"/>
    <col min="12282" max="12283" width="5.6640625" style="1" customWidth="1"/>
    <col min="12284" max="12284" width="34.5546875" style="1" customWidth="1"/>
    <col min="12285" max="12285" width="6.44140625" style="1" customWidth="1"/>
    <col min="12286" max="12286" width="5.44140625" style="1" customWidth="1"/>
    <col min="12287" max="12295" width="7.33203125" style="1" customWidth="1"/>
    <col min="12296" max="12296" width="10" style="1" customWidth="1"/>
    <col min="12297" max="12297" width="9.5546875" style="1" customWidth="1"/>
    <col min="12298" max="12298" width="7.5546875" style="1" customWidth="1"/>
    <col min="12299" max="12299" width="7.33203125" style="1" customWidth="1"/>
    <col min="12300" max="12300" width="4.6640625" style="1" customWidth="1"/>
    <col min="12301" max="12301" width="8.44140625" style="1" customWidth="1"/>
    <col min="12302" max="12302" width="18.5546875" style="1" customWidth="1"/>
    <col min="12303" max="12304" width="8.109375" style="1" customWidth="1"/>
    <col min="12305" max="12305" width="1.88671875" style="1" customWidth="1"/>
    <col min="12306" max="12306" width="18.5546875" style="1" customWidth="1"/>
    <col min="12307" max="12307" width="10" style="1" customWidth="1"/>
    <col min="12308" max="12308" width="1.88671875" style="1" customWidth="1"/>
    <col min="12309" max="12309" width="22.88671875" style="1" customWidth="1"/>
    <col min="12310" max="12313" width="9.33203125" style="1" customWidth="1"/>
    <col min="12314" max="12314" width="2.44140625" style="1" customWidth="1"/>
    <col min="12315" max="12315" width="11.44140625" style="1" customWidth="1"/>
    <col min="12316" max="12316" width="9.44140625" style="1" customWidth="1"/>
    <col min="12317" max="12317" width="10.33203125" style="1" customWidth="1"/>
    <col min="12318" max="12318" width="9.109375" style="1" customWidth="1"/>
    <col min="12319" max="12535" width="14.44140625" style="1"/>
    <col min="12536" max="12536" width="4.88671875" style="1" customWidth="1"/>
    <col min="12537" max="12537" width="7.6640625" style="1" customWidth="1"/>
    <col min="12538" max="12539" width="5.6640625" style="1" customWidth="1"/>
    <col min="12540" max="12540" width="34.5546875" style="1" customWidth="1"/>
    <col min="12541" max="12541" width="6.44140625" style="1" customWidth="1"/>
    <col min="12542" max="12542" width="5.44140625" style="1" customWidth="1"/>
    <col min="12543" max="12551" width="7.33203125" style="1" customWidth="1"/>
    <col min="12552" max="12552" width="10" style="1" customWidth="1"/>
    <col min="12553" max="12553" width="9.5546875" style="1" customWidth="1"/>
    <col min="12554" max="12554" width="7.5546875" style="1" customWidth="1"/>
    <col min="12555" max="12555" width="7.33203125" style="1" customWidth="1"/>
    <col min="12556" max="12556" width="4.6640625" style="1" customWidth="1"/>
    <col min="12557" max="12557" width="8.44140625" style="1" customWidth="1"/>
    <col min="12558" max="12558" width="18.5546875" style="1" customWidth="1"/>
    <col min="12559" max="12560" width="8.109375" style="1" customWidth="1"/>
    <col min="12561" max="12561" width="1.88671875" style="1" customWidth="1"/>
    <col min="12562" max="12562" width="18.5546875" style="1" customWidth="1"/>
    <col min="12563" max="12563" width="10" style="1" customWidth="1"/>
    <col min="12564" max="12564" width="1.88671875" style="1" customWidth="1"/>
    <col min="12565" max="12565" width="22.88671875" style="1" customWidth="1"/>
    <col min="12566" max="12569" width="9.33203125" style="1" customWidth="1"/>
    <col min="12570" max="12570" width="2.44140625" style="1" customWidth="1"/>
    <col min="12571" max="12571" width="11.44140625" style="1" customWidth="1"/>
    <col min="12572" max="12572" width="9.44140625" style="1" customWidth="1"/>
    <col min="12573" max="12573" width="10.33203125" style="1" customWidth="1"/>
    <col min="12574" max="12574" width="9.109375" style="1" customWidth="1"/>
    <col min="12575" max="12791" width="14.44140625" style="1"/>
    <col min="12792" max="12792" width="4.88671875" style="1" customWidth="1"/>
    <col min="12793" max="12793" width="7.6640625" style="1" customWidth="1"/>
    <col min="12794" max="12795" width="5.6640625" style="1" customWidth="1"/>
    <col min="12796" max="12796" width="34.5546875" style="1" customWidth="1"/>
    <col min="12797" max="12797" width="6.44140625" style="1" customWidth="1"/>
    <col min="12798" max="12798" width="5.44140625" style="1" customWidth="1"/>
    <col min="12799" max="12807" width="7.33203125" style="1" customWidth="1"/>
    <col min="12808" max="12808" width="10" style="1" customWidth="1"/>
    <col min="12809" max="12809" width="9.5546875" style="1" customWidth="1"/>
    <col min="12810" max="12810" width="7.5546875" style="1" customWidth="1"/>
    <col min="12811" max="12811" width="7.33203125" style="1" customWidth="1"/>
    <col min="12812" max="12812" width="4.6640625" style="1" customWidth="1"/>
    <col min="12813" max="12813" width="8.44140625" style="1" customWidth="1"/>
    <col min="12814" max="12814" width="18.5546875" style="1" customWidth="1"/>
    <col min="12815" max="12816" width="8.109375" style="1" customWidth="1"/>
    <col min="12817" max="12817" width="1.88671875" style="1" customWidth="1"/>
    <col min="12818" max="12818" width="18.5546875" style="1" customWidth="1"/>
    <col min="12819" max="12819" width="10" style="1" customWidth="1"/>
    <col min="12820" max="12820" width="1.88671875" style="1" customWidth="1"/>
    <col min="12821" max="12821" width="22.88671875" style="1" customWidth="1"/>
    <col min="12822" max="12825" width="9.33203125" style="1" customWidth="1"/>
    <col min="12826" max="12826" width="2.44140625" style="1" customWidth="1"/>
    <col min="12827" max="12827" width="11.44140625" style="1" customWidth="1"/>
    <col min="12828" max="12828" width="9.44140625" style="1" customWidth="1"/>
    <col min="12829" max="12829" width="10.33203125" style="1" customWidth="1"/>
    <col min="12830" max="12830" width="9.109375" style="1" customWidth="1"/>
    <col min="12831" max="13047" width="14.44140625" style="1"/>
    <col min="13048" max="13048" width="4.88671875" style="1" customWidth="1"/>
    <col min="13049" max="13049" width="7.6640625" style="1" customWidth="1"/>
    <col min="13050" max="13051" width="5.6640625" style="1" customWidth="1"/>
    <col min="13052" max="13052" width="34.5546875" style="1" customWidth="1"/>
    <col min="13053" max="13053" width="6.44140625" style="1" customWidth="1"/>
    <col min="13054" max="13054" width="5.44140625" style="1" customWidth="1"/>
    <col min="13055" max="13063" width="7.33203125" style="1" customWidth="1"/>
    <col min="13064" max="13064" width="10" style="1" customWidth="1"/>
    <col min="13065" max="13065" width="9.5546875" style="1" customWidth="1"/>
    <col min="13066" max="13066" width="7.5546875" style="1" customWidth="1"/>
    <col min="13067" max="13067" width="7.33203125" style="1" customWidth="1"/>
    <col min="13068" max="13068" width="4.6640625" style="1" customWidth="1"/>
    <col min="13069" max="13069" width="8.44140625" style="1" customWidth="1"/>
    <col min="13070" max="13070" width="18.5546875" style="1" customWidth="1"/>
    <col min="13071" max="13072" width="8.109375" style="1" customWidth="1"/>
    <col min="13073" max="13073" width="1.88671875" style="1" customWidth="1"/>
    <col min="13074" max="13074" width="18.5546875" style="1" customWidth="1"/>
    <col min="13075" max="13075" width="10" style="1" customWidth="1"/>
    <col min="13076" max="13076" width="1.88671875" style="1" customWidth="1"/>
    <col min="13077" max="13077" width="22.88671875" style="1" customWidth="1"/>
    <col min="13078" max="13081" width="9.33203125" style="1" customWidth="1"/>
    <col min="13082" max="13082" width="2.44140625" style="1" customWidth="1"/>
    <col min="13083" max="13083" width="11.44140625" style="1" customWidth="1"/>
    <col min="13084" max="13084" width="9.44140625" style="1" customWidth="1"/>
    <col min="13085" max="13085" width="10.33203125" style="1" customWidth="1"/>
    <col min="13086" max="13086" width="9.109375" style="1" customWidth="1"/>
    <col min="13087" max="13303" width="14.44140625" style="1"/>
    <col min="13304" max="13304" width="4.88671875" style="1" customWidth="1"/>
    <col min="13305" max="13305" width="7.6640625" style="1" customWidth="1"/>
    <col min="13306" max="13307" width="5.6640625" style="1" customWidth="1"/>
    <col min="13308" max="13308" width="34.5546875" style="1" customWidth="1"/>
    <col min="13309" max="13309" width="6.44140625" style="1" customWidth="1"/>
    <col min="13310" max="13310" width="5.44140625" style="1" customWidth="1"/>
    <col min="13311" max="13319" width="7.33203125" style="1" customWidth="1"/>
    <col min="13320" max="13320" width="10" style="1" customWidth="1"/>
    <col min="13321" max="13321" width="9.5546875" style="1" customWidth="1"/>
    <col min="13322" max="13322" width="7.5546875" style="1" customWidth="1"/>
    <col min="13323" max="13323" width="7.33203125" style="1" customWidth="1"/>
    <col min="13324" max="13324" width="4.6640625" style="1" customWidth="1"/>
    <col min="13325" max="13325" width="8.44140625" style="1" customWidth="1"/>
    <col min="13326" max="13326" width="18.5546875" style="1" customWidth="1"/>
    <col min="13327" max="13328" width="8.109375" style="1" customWidth="1"/>
    <col min="13329" max="13329" width="1.88671875" style="1" customWidth="1"/>
    <col min="13330" max="13330" width="18.5546875" style="1" customWidth="1"/>
    <col min="13331" max="13331" width="10" style="1" customWidth="1"/>
    <col min="13332" max="13332" width="1.88671875" style="1" customWidth="1"/>
    <col min="13333" max="13333" width="22.88671875" style="1" customWidth="1"/>
    <col min="13334" max="13337" width="9.33203125" style="1" customWidth="1"/>
    <col min="13338" max="13338" width="2.44140625" style="1" customWidth="1"/>
    <col min="13339" max="13339" width="11.44140625" style="1" customWidth="1"/>
    <col min="13340" max="13340" width="9.44140625" style="1" customWidth="1"/>
    <col min="13341" max="13341" width="10.33203125" style="1" customWidth="1"/>
    <col min="13342" max="13342" width="9.109375" style="1" customWidth="1"/>
    <col min="13343" max="13559" width="14.44140625" style="1"/>
    <col min="13560" max="13560" width="4.88671875" style="1" customWidth="1"/>
    <col min="13561" max="13561" width="7.6640625" style="1" customWidth="1"/>
    <col min="13562" max="13563" width="5.6640625" style="1" customWidth="1"/>
    <col min="13564" max="13564" width="34.5546875" style="1" customWidth="1"/>
    <col min="13565" max="13565" width="6.44140625" style="1" customWidth="1"/>
    <col min="13566" max="13566" width="5.44140625" style="1" customWidth="1"/>
    <col min="13567" max="13575" width="7.33203125" style="1" customWidth="1"/>
    <col min="13576" max="13576" width="10" style="1" customWidth="1"/>
    <col min="13577" max="13577" width="9.5546875" style="1" customWidth="1"/>
    <col min="13578" max="13578" width="7.5546875" style="1" customWidth="1"/>
    <col min="13579" max="13579" width="7.33203125" style="1" customWidth="1"/>
    <col min="13580" max="13580" width="4.6640625" style="1" customWidth="1"/>
    <col min="13581" max="13581" width="8.44140625" style="1" customWidth="1"/>
    <col min="13582" max="13582" width="18.5546875" style="1" customWidth="1"/>
    <col min="13583" max="13584" width="8.109375" style="1" customWidth="1"/>
    <col min="13585" max="13585" width="1.88671875" style="1" customWidth="1"/>
    <col min="13586" max="13586" width="18.5546875" style="1" customWidth="1"/>
    <col min="13587" max="13587" width="10" style="1" customWidth="1"/>
    <col min="13588" max="13588" width="1.88671875" style="1" customWidth="1"/>
    <col min="13589" max="13589" width="22.88671875" style="1" customWidth="1"/>
    <col min="13590" max="13593" width="9.33203125" style="1" customWidth="1"/>
    <col min="13594" max="13594" width="2.44140625" style="1" customWidth="1"/>
    <col min="13595" max="13595" width="11.44140625" style="1" customWidth="1"/>
    <col min="13596" max="13596" width="9.44140625" style="1" customWidth="1"/>
    <col min="13597" max="13597" width="10.33203125" style="1" customWidth="1"/>
    <col min="13598" max="13598" width="9.109375" style="1" customWidth="1"/>
    <col min="13599" max="13815" width="14.44140625" style="1"/>
    <col min="13816" max="13816" width="4.88671875" style="1" customWidth="1"/>
    <col min="13817" max="13817" width="7.6640625" style="1" customWidth="1"/>
    <col min="13818" max="13819" width="5.6640625" style="1" customWidth="1"/>
    <col min="13820" max="13820" width="34.5546875" style="1" customWidth="1"/>
    <col min="13821" max="13821" width="6.44140625" style="1" customWidth="1"/>
    <col min="13822" max="13822" width="5.44140625" style="1" customWidth="1"/>
    <col min="13823" max="13831" width="7.33203125" style="1" customWidth="1"/>
    <col min="13832" max="13832" width="10" style="1" customWidth="1"/>
    <col min="13833" max="13833" width="9.5546875" style="1" customWidth="1"/>
    <col min="13834" max="13834" width="7.5546875" style="1" customWidth="1"/>
    <col min="13835" max="13835" width="7.33203125" style="1" customWidth="1"/>
    <col min="13836" max="13836" width="4.6640625" style="1" customWidth="1"/>
    <col min="13837" max="13837" width="8.44140625" style="1" customWidth="1"/>
    <col min="13838" max="13838" width="18.5546875" style="1" customWidth="1"/>
    <col min="13839" max="13840" width="8.109375" style="1" customWidth="1"/>
    <col min="13841" max="13841" width="1.88671875" style="1" customWidth="1"/>
    <col min="13842" max="13842" width="18.5546875" style="1" customWidth="1"/>
    <col min="13843" max="13843" width="10" style="1" customWidth="1"/>
    <col min="13844" max="13844" width="1.88671875" style="1" customWidth="1"/>
    <col min="13845" max="13845" width="22.88671875" style="1" customWidth="1"/>
    <col min="13846" max="13849" width="9.33203125" style="1" customWidth="1"/>
    <col min="13850" max="13850" width="2.44140625" style="1" customWidth="1"/>
    <col min="13851" max="13851" width="11.44140625" style="1" customWidth="1"/>
    <col min="13852" max="13852" width="9.44140625" style="1" customWidth="1"/>
    <col min="13853" max="13853" width="10.33203125" style="1" customWidth="1"/>
    <col min="13854" max="13854" width="9.109375" style="1" customWidth="1"/>
    <col min="13855" max="14071" width="14.44140625" style="1"/>
    <col min="14072" max="14072" width="4.88671875" style="1" customWidth="1"/>
    <col min="14073" max="14073" width="7.6640625" style="1" customWidth="1"/>
    <col min="14074" max="14075" width="5.6640625" style="1" customWidth="1"/>
    <col min="14076" max="14076" width="34.5546875" style="1" customWidth="1"/>
    <col min="14077" max="14077" width="6.44140625" style="1" customWidth="1"/>
    <col min="14078" max="14078" width="5.44140625" style="1" customWidth="1"/>
    <col min="14079" max="14087" width="7.33203125" style="1" customWidth="1"/>
    <col min="14088" max="14088" width="10" style="1" customWidth="1"/>
    <col min="14089" max="14089" width="9.5546875" style="1" customWidth="1"/>
    <col min="14090" max="14090" width="7.5546875" style="1" customWidth="1"/>
    <col min="14091" max="14091" width="7.33203125" style="1" customWidth="1"/>
    <col min="14092" max="14092" width="4.6640625" style="1" customWidth="1"/>
    <col min="14093" max="14093" width="8.44140625" style="1" customWidth="1"/>
    <col min="14094" max="14094" width="18.5546875" style="1" customWidth="1"/>
    <col min="14095" max="14096" width="8.109375" style="1" customWidth="1"/>
    <col min="14097" max="14097" width="1.88671875" style="1" customWidth="1"/>
    <col min="14098" max="14098" width="18.5546875" style="1" customWidth="1"/>
    <col min="14099" max="14099" width="10" style="1" customWidth="1"/>
    <col min="14100" max="14100" width="1.88671875" style="1" customWidth="1"/>
    <col min="14101" max="14101" width="22.88671875" style="1" customWidth="1"/>
    <col min="14102" max="14105" width="9.33203125" style="1" customWidth="1"/>
    <col min="14106" max="14106" width="2.44140625" style="1" customWidth="1"/>
    <col min="14107" max="14107" width="11.44140625" style="1" customWidth="1"/>
    <col min="14108" max="14108" width="9.44140625" style="1" customWidth="1"/>
    <col min="14109" max="14109" width="10.33203125" style="1" customWidth="1"/>
    <col min="14110" max="14110" width="9.109375" style="1" customWidth="1"/>
    <col min="14111" max="14327" width="14.44140625" style="1"/>
    <col min="14328" max="14328" width="4.88671875" style="1" customWidth="1"/>
    <col min="14329" max="14329" width="7.6640625" style="1" customWidth="1"/>
    <col min="14330" max="14331" width="5.6640625" style="1" customWidth="1"/>
    <col min="14332" max="14332" width="34.5546875" style="1" customWidth="1"/>
    <col min="14333" max="14333" width="6.44140625" style="1" customWidth="1"/>
    <col min="14334" max="14334" width="5.44140625" style="1" customWidth="1"/>
    <col min="14335" max="14343" width="7.33203125" style="1" customWidth="1"/>
    <col min="14344" max="14344" width="10" style="1" customWidth="1"/>
    <col min="14345" max="14345" width="9.5546875" style="1" customWidth="1"/>
    <col min="14346" max="14346" width="7.5546875" style="1" customWidth="1"/>
    <col min="14347" max="14347" width="7.33203125" style="1" customWidth="1"/>
    <col min="14348" max="14348" width="4.6640625" style="1" customWidth="1"/>
    <col min="14349" max="14349" width="8.44140625" style="1" customWidth="1"/>
    <col min="14350" max="14350" width="18.5546875" style="1" customWidth="1"/>
    <col min="14351" max="14352" width="8.109375" style="1" customWidth="1"/>
    <col min="14353" max="14353" width="1.88671875" style="1" customWidth="1"/>
    <col min="14354" max="14354" width="18.5546875" style="1" customWidth="1"/>
    <col min="14355" max="14355" width="10" style="1" customWidth="1"/>
    <col min="14356" max="14356" width="1.88671875" style="1" customWidth="1"/>
    <col min="14357" max="14357" width="22.88671875" style="1" customWidth="1"/>
    <col min="14358" max="14361" width="9.33203125" style="1" customWidth="1"/>
    <col min="14362" max="14362" width="2.44140625" style="1" customWidth="1"/>
    <col min="14363" max="14363" width="11.44140625" style="1" customWidth="1"/>
    <col min="14364" max="14364" width="9.44140625" style="1" customWidth="1"/>
    <col min="14365" max="14365" width="10.33203125" style="1" customWidth="1"/>
    <col min="14366" max="14366" width="9.109375" style="1" customWidth="1"/>
    <col min="14367" max="14583" width="14.44140625" style="1"/>
    <col min="14584" max="14584" width="4.88671875" style="1" customWidth="1"/>
    <col min="14585" max="14585" width="7.6640625" style="1" customWidth="1"/>
    <col min="14586" max="14587" width="5.6640625" style="1" customWidth="1"/>
    <col min="14588" max="14588" width="34.5546875" style="1" customWidth="1"/>
    <col min="14589" max="14589" width="6.44140625" style="1" customWidth="1"/>
    <col min="14590" max="14590" width="5.44140625" style="1" customWidth="1"/>
    <col min="14591" max="14599" width="7.33203125" style="1" customWidth="1"/>
    <col min="14600" max="14600" width="10" style="1" customWidth="1"/>
    <col min="14601" max="14601" width="9.5546875" style="1" customWidth="1"/>
    <col min="14602" max="14602" width="7.5546875" style="1" customWidth="1"/>
    <col min="14603" max="14603" width="7.33203125" style="1" customWidth="1"/>
    <col min="14604" max="14604" width="4.6640625" style="1" customWidth="1"/>
    <col min="14605" max="14605" width="8.44140625" style="1" customWidth="1"/>
    <col min="14606" max="14606" width="18.5546875" style="1" customWidth="1"/>
    <col min="14607" max="14608" width="8.109375" style="1" customWidth="1"/>
    <col min="14609" max="14609" width="1.88671875" style="1" customWidth="1"/>
    <col min="14610" max="14610" width="18.5546875" style="1" customWidth="1"/>
    <col min="14611" max="14611" width="10" style="1" customWidth="1"/>
    <col min="14612" max="14612" width="1.88671875" style="1" customWidth="1"/>
    <col min="14613" max="14613" width="22.88671875" style="1" customWidth="1"/>
    <col min="14614" max="14617" width="9.33203125" style="1" customWidth="1"/>
    <col min="14618" max="14618" width="2.44140625" style="1" customWidth="1"/>
    <col min="14619" max="14619" width="11.44140625" style="1" customWidth="1"/>
    <col min="14620" max="14620" width="9.44140625" style="1" customWidth="1"/>
    <col min="14621" max="14621" width="10.33203125" style="1" customWidth="1"/>
    <col min="14622" max="14622" width="9.109375" style="1" customWidth="1"/>
    <col min="14623" max="14839" width="14.44140625" style="1"/>
    <col min="14840" max="14840" width="4.88671875" style="1" customWidth="1"/>
    <col min="14841" max="14841" width="7.6640625" style="1" customWidth="1"/>
    <col min="14842" max="14843" width="5.6640625" style="1" customWidth="1"/>
    <col min="14844" max="14844" width="34.5546875" style="1" customWidth="1"/>
    <col min="14845" max="14845" width="6.44140625" style="1" customWidth="1"/>
    <col min="14846" max="14846" width="5.44140625" style="1" customWidth="1"/>
    <col min="14847" max="14855" width="7.33203125" style="1" customWidth="1"/>
    <col min="14856" max="14856" width="10" style="1" customWidth="1"/>
    <col min="14857" max="14857" width="9.5546875" style="1" customWidth="1"/>
    <col min="14858" max="14858" width="7.5546875" style="1" customWidth="1"/>
    <col min="14859" max="14859" width="7.33203125" style="1" customWidth="1"/>
    <col min="14860" max="14860" width="4.6640625" style="1" customWidth="1"/>
    <col min="14861" max="14861" width="8.44140625" style="1" customWidth="1"/>
    <col min="14862" max="14862" width="18.5546875" style="1" customWidth="1"/>
    <col min="14863" max="14864" width="8.109375" style="1" customWidth="1"/>
    <col min="14865" max="14865" width="1.88671875" style="1" customWidth="1"/>
    <col min="14866" max="14866" width="18.5546875" style="1" customWidth="1"/>
    <col min="14867" max="14867" width="10" style="1" customWidth="1"/>
    <col min="14868" max="14868" width="1.88671875" style="1" customWidth="1"/>
    <col min="14869" max="14869" width="22.88671875" style="1" customWidth="1"/>
    <col min="14870" max="14873" width="9.33203125" style="1" customWidth="1"/>
    <col min="14874" max="14874" width="2.44140625" style="1" customWidth="1"/>
    <col min="14875" max="14875" width="11.44140625" style="1" customWidth="1"/>
    <col min="14876" max="14876" width="9.44140625" style="1" customWidth="1"/>
    <col min="14877" max="14877" width="10.33203125" style="1" customWidth="1"/>
    <col min="14878" max="14878" width="9.109375" style="1" customWidth="1"/>
    <col min="14879" max="15095" width="14.44140625" style="1"/>
    <col min="15096" max="15096" width="4.88671875" style="1" customWidth="1"/>
    <col min="15097" max="15097" width="7.6640625" style="1" customWidth="1"/>
    <col min="15098" max="15099" width="5.6640625" style="1" customWidth="1"/>
    <col min="15100" max="15100" width="34.5546875" style="1" customWidth="1"/>
    <col min="15101" max="15101" width="6.44140625" style="1" customWidth="1"/>
    <col min="15102" max="15102" width="5.44140625" style="1" customWidth="1"/>
    <col min="15103" max="15111" width="7.33203125" style="1" customWidth="1"/>
    <col min="15112" max="15112" width="10" style="1" customWidth="1"/>
    <col min="15113" max="15113" width="9.5546875" style="1" customWidth="1"/>
    <col min="15114" max="15114" width="7.5546875" style="1" customWidth="1"/>
    <col min="15115" max="15115" width="7.33203125" style="1" customWidth="1"/>
    <col min="15116" max="15116" width="4.6640625" style="1" customWidth="1"/>
    <col min="15117" max="15117" width="8.44140625" style="1" customWidth="1"/>
    <col min="15118" max="15118" width="18.5546875" style="1" customWidth="1"/>
    <col min="15119" max="15120" width="8.109375" style="1" customWidth="1"/>
    <col min="15121" max="15121" width="1.88671875" style="1" customWidth="1"/>
    <col min="15122" max="15122" width="18.5546875" style="1" customWidth="1"/>
    <col min="15123" max="15123" width="10" style="1" customWidth="1"/>
    <col min="15124" max="15124" width="1.88671875" style="1" customWidth="1"/>
    <col min="15125" max="15125" width="22.88671875" style="1" customWidth="1"/>
    <col min="15126" max="15129" width="9.33203125" style="1" customWidth="1"/>
    <col min="15130" max="15130" width="2.44140625" style="1" customWidth="1"/>
    <col min="15131" max="15131" width="11.44140625" style="1" customWidth="1"/>
    <col min="15132" max="15132" width="9.44140625" style="1" customWidth="1"/>
    <col min="15133" max="15133" width="10.33203125" style="1" customWidth="1"/>
    <col min="15134" max="15134" width="9.109375" style="1" customWidth="1"/>
    <col min="15135" max="15351" width="14.44140625" style="1"/>
    <col min="15352" max="15352" width="4.88671875" style="1" customWidth="1"/>
    <col min="15353" max="15353" width="7.6640625" style="1" customWidth="1"/>
    <col min="15354" max="15355" width="5.6640625" style="1" customWidth="1"/>
    <col min="15356" max="15356" width="34.5546875" style="1" customWidth="1"/>
    <col min="15357" max="15357" width="6.44140625" style="1" customWidth="1"/>
    <col min="15358" max="15358" width="5.44140625" style="1" customWidth="1"/>
    <col min="15359" max="15367" width="7.33203125" style="1" customWidth="1"/>
    <col min="15368" max="15368" width="10" style="1" customWidth="1"/>
    <col min="15369" max="15369" width="9.5546875" style="1" customWidth="1"/>
    <col min="15370" max="15370" width="7.5546875" style="1" customWidth="1"/>
    <col min="15371" max="15371" width="7.33203125" style="1" customWidth="1"/>
    <col min="15372" max="15372" width="4.6640625" style="1" customWidth="1"/>
    <col min="15373" max="15373" width="8.44140625" style="1" customWidth="1"/>
    <col min="15374" max="15374" width="18.5546875" style="1" customWidth="1"/>
    <col min="15375" max="15376" width="8.109375" style="1" customWidth="1"/>
    <col min="15377" max="15377" width="1.88671875" style="1" customWidth="1"/>
    <col min="15378" max="15378" width="18.5546875" style="1" customWidth="1"/>
    <col min="15379" max="15379" width="10" style="1" customWidth="1"/>
    <col min="15380" max="15380" width="1.88671875" style="1" customWidth="1"/>
    <col min="15381" max="15381" width="22.88671875" style="1" customWidth="1"/>
    <col min="15382" max="15385" width="9.33203125" style="1" customWidth="1"/>
    <col min="15386" max="15386" width="2.44140625" style="1" customWidth="1"/>
    <col min="15387" max="15387" width="11.44140625" style="1" customWidth="1"/>
    <col min="15388" max="15388" width="9.44140625" style="1" customWidth="1"/>
    <col min="15389" max="15389" width="10.33203125" style="1" customWidth="1"/>
    <col min="15390" max="15390" width="9.109375" style="1" customWidth="1"/>
    <col min="15391" max="15607" width="14.44140625" style="1"/>
    <col min="15608" max="15608" width="4.88671875" style="1" customWidth="1"/>
    <col min="15609" max="15609" width="7.6640625" style="1" customWidth="1"/>
    <col min="15610" max="15611" width="5.6640625" style="1" customWidth="1"/>
    <col min="15612" max="15612" width="34.5546875" style="1" customWidth="1"/>
    <col min="15613" max="15613" width="6.44140625" style="1" customWidth="1"/>
    <col min="15614" max="15614" width="5.44140625" style="1" customWidth="1"/>
    <col min="15615" max="15623" width="7.33203125" style="1" customWidth="1"/>
    <col min="15624" max="15624" width="10" style="1" customWidth="1"/>
    <col min="15625" max="15625" width="9.5546875" style="1" customWidth="1"/>
    <col min="15626" max="15626" width="7.5546875" style="1" customWidth="1"/>
    <col min="15627" max="15627" width="7.33203125" style="1" customWidth="1"/>
    <col min="15628" max="15628" width="4.6640625" style="1" customWidth="1"/>
    <col min="15629" max="15629" width="8.44140625" style="1" customWidth="1"/>
    <col min="15630" max="15630" width="18.5546875" style="1" customWidth="1"/>
    <col min="15631" max="15632" width="8.109375" style="1" customWidth="1"/>
    <col min="15633" max="15633" width="1.88671875" style="1" customWidth="1"/>
    <col min="15634" max="15634" width="18.5546875" style="1" customWidth="1"/>
    <col min="15635" max="15635" width="10" style="1" customWidth="1"/>
    <col min="15636" max="15636" width="1.88671875" style="1" customWidth="1"/>
    <col min="15637" max="15637" width="22.88671875" style="1" customWidth="1"/>
    <col min="15638" max="15641" width="9.33203125" style="1" customWidth="1"/>
    <col min="15642" max="15642" width="2.44140625" style="1" customWidth="1"/>
    <col min="15643" max="15643" width="11.44140625" style="1" customWidth="1"/>
    <col min="15644" max="15644" width="9.44140625" style="1" customWidth="1"/>
    <col min="15645" max="15645" width="10.33203125" style="1" customWidth="1"/>
    <col min="15646" max="15646" width="9.109375" style="1" customWidth="1"/>
    <col min="15647" max="15863" width="14.44140625" style="1"/>
    <col min="15864" max="15864" width="4.88671875" style="1" customWidth="1"/>
    <col min="15865" max="15865" width="7.6640625" style="1" customWidth="1"/>
    <col min="15866" max="15867" width="5.6640625" style="1" customWidth="1"/>
    <col min="15868" max="15868" width="34.5546875" style="1" customWidth="1"/>
    <col min="15869" max="15869" width="6.44140625" style="1" customWidth="1"/>
    <col min="15870" max="15870" width="5.44140625" style="1" customWidth="1"/>
    <col min="15871" max="15879" width="7.33203125" style="1" customWidth="1"/>
    <col min="15880" max="15880" width="10" style="1" customWidth="1"/>
    <col min="15881" max="15881" width="9.5546875" style="1" customWidth="1"/>
    <col min="15882" max="15882" width="7.5546875" style="1" customWidth="1"/>
    <col min="15883" max="15883" width="7.33203125" style="1" customWidth="1"/>
    <col min="15884" max="15884" width="4.6640625" style="1" customWidth="1"/>
    <col min="15885" max="15885" width="8.44140625" style="1" customWidth="1"/>
    <col min="15886" max="15886" width="18.5546875" style="1" customWidth="1"/>
    <col min="15887" max="15888" width="8.109375" style="1" customWidth="1"/>
    <col min="15889" max="15889" width="1.88671875" style="1" customWidth="1"/>
    <col min="15890" max="15890" width="18.5546875" style="1" customWidth="1"/>
    <col min="15891" max="15891" width="10" style="1" customWidth="1"/>
    <col min="15892" max="15892" width="1.88671875" style="1" customWidth="1"/>
    <col min="15893" max="15893" width="22.88671875" style="1" customWidth="1"/>
    <col min="15894" max="15897" width="9.33203125" style="1" customWidth="1"/>
    <col min="15898" max="15898" width="2.44140625" style="1" customWidth="1"/>
    <col min="15899" max="15899" width="11.44140625" style="1" customWidth="1"/>
    <col min="15900" max="15900" width="9.44140625" style="1" customWidth="1"/>
    <col min="15901" max="15901" width="10.33203125" style="1" customWidth="1"/>
    <col min="15902" max="15902" width="9.109375" style="1" customWidth="1"/>
    <col min="15903" max="16119" width="14.44140625" style="1"/>
    <col min="16120" max="16120" width="4.88671875" style="1" customWidth="1"/>
    <col min="16121" max="16121" width="7.6640625" style="1" customWidth="1"/>
    <col min="16122" max="16123" width="5.6640625" style="1" customWidth="1"/>
    <col min="16124" max="16124" width="34.5546875" style="1" customWidth="1"/>
    <col min="16125" max="16125" width="6.44140625" style="1" customWidth="1"/>
    <col min="16126" max="16126" width="5.44140625" style="1" customWidth="1"/>
    <col min="16127" max="16135" width="7.33203125" style="1" customWidth="1"/>
    <col min="16136" max="16136" width="10" style="1" customWidth="1"/>
    <col min="16137" max="16137" width="9.5546875" style="1" customWidth="1"/>
    <col min="16138" max="16138" width="7.5546875" style="1" customWidth="1"/>
    <col min="16139" max="16139" width="7.33203125" style="1" customWidth="1"/>
    <col min="16140" max="16140" width="4.6640625" style="1" customWidth="1"/>
    <col min="16141" max="16141" width="8.44140625" style="1" customWidth="1"/>
    <col min="16142" max="16142" width="18.5546875" style="1" customWidth="1"/>
    <col min="16143" max="16144" width="8.109375" style="1" customWidth="1"/>
    <col min="16145" max="16145" width="1.88671875" style="1" customWidth="1"/>
    <col min="16146" max="16146" width="18.5546875" style="1" customWidth="1"/>
    <col min="16147" max="16147" width="10" style="1" customWidth="1"/>
    <col min="16148" max="16148" width="1.88671875" style="1" customWidth="1"/>
    <col min="16149" max="16149" width="22.88671875" style="1" customWidth="1"/>
    <col min="16150" max="16153" width="9.33203125" style="1" customWidth="1"/>
    <col min="16154" max="16154" width="2.44140625" style="1" customWidth="1"/>
    <col min="16155" max="16155" width="11.44140625" style="1" customWidth="1"/>
    <col min="16156" max="16156" width="9.44140625" style="1" customWidth="1"/>
    <col min="16157" max="16157" width="10.33203125" style="1" customWidth="1"/>
    <col min="16158" max="16158" width="9.109375" style="1" customWidth="1"/>
    <col min="16159" max="16384" width="14.44140625" style="1"/>
  </cols>
  <sheetData>
    <row r="1" spans="1:33" ht="29.25" customHeight="1">
      <c r="B1" s="478" t="s">
        <v>442</v>
      </c>
      <c r="C1" s="478"/>
      <c r="D1" s="478"/>
      <c r="E1" s="478"/>
      <c r="F1" s="478"/>
      <c r="G1" s="478"/>
      <c r="H1" s="478"/>
      <c r="I1" s="478"/>
      <c r="J1" s="478"/>
      <c r="K1" s="478"/>
      <c r="L1" s="478"/>
      <c r="M1" s="478"/>
      <c r="N1" s="478"/>
      <c r="O1" s="478"/>
      <c r="P1" s="478"/>
      <c r="Q1" s="478"/>
      <c r="R1" s="478"/>
      <c r="S1" s="478"/>
      <c r="T1" s="2"/>
      <c r="U1" s="478" t="s">
        <v>75</v>
      </c>
      <c r="V1" s="478"/>
      <c r="W1" s="478"/>
      <c r="X1" s="478"/>
      <c r="Y1" s="478"/>
      <c r="Z1" s="478"/>
      <c r="AA1" s="478"/>
      <c r="AB1" s="478"/>
      <c r="AC1" s="478"/>
      <c r="AD1" s="478"/>
      <c r="AE1" s="478"/>
      <c r="AF1" s="478"/>
      <c r="AG1" s="3"/>
    </row>
    <row r="2" spans="1:33" ht="29.25" customHeight="1" thickBot="1">
      <c r="B2" s="458" t="s">
        <v>163</v>
      </c>
      <c r="C2" s="458"/>
      <c r="D2" s="458"/>
      <c r="E2" s="458"/>
      <c r="F2" s="458"/>
      <c r="G2" s="458"/>
      <c r="H2" s="458"/>
      <c r="I2" s="458"/>
      <c r="J2" s="458"/>
      <c r="K2" s="458"/>
      <c r="L2" s="458"/>
      <c r="M2" s="458"/>
      <c r="N2" s="458"/>
      <c r="O2" s="458"/>
      <c r="P2" s="458"/>
      <c r="Q2" s="458"/>
      <c r="R2" s="458"/>
      <c r="S2" s="458"/>
      <c r="T2" s="2"/>
      <c r="U2" s="375"/>
      <c r="V2" s="375"/>
      <c r="W2" s="375"/>
      <c r="X2" s="375"/>
      <c r="Y2" s="375"/>
      <c r="Z2" s="375"/>
      <c r="AA2" s="375"/>
      <c r="AB2" s="375"/>
      <c r="AC2" s="375"/>
      <c r="AD2" s="375"/>
      <c r="AE2" s="375"/>
      <c r="AF2" s="375"/>
      <c r="AG2" s="3"/>
    </row>
    <row r="3" spans="1:33" ht="29.25" customHeight="1" thickBot="1">
      <c r="A3" s="5"/>
      <c r="B3" s="479" t="s">
        <v>355</v>
      </c>
      <c r="C3" s="480"/>
      <c r="D3" s="480"/>
      <c r="E3" s="502" t="s">
        <v>440</v>
      </c>
      <c r="F3" s="502"/>
      <c r="G3" s="502"/>
      <c r="H3" s="502"/>
      <c r="I3" s="56"/>
      <c r="J3" s="56"/>
      <c r="K3" s="56"/>
      <c r="L3" s="502" t="s">
        <v>441</v>
      </c>
      <c r="M3" s="502"/>
      <c r="N3" s="502"/>
      <c r="O3" s="502"/>
      <c r="P3" s="502"/>
      <c r="Q3" s="502"/>
      <c r="R3" s="502"/>
      <c r="S3" s="502"/>
      <c r="T3" s="5"/>
      <c r="U3" s="6" t="s">
        <v>1</v>
      </c>
      <c r="V3" s="7" t="s">
        <v>2</v>
      </c>
      <c r="W3" s="7" t="s">
        <v>3</v>
      </c>
      <c r="X3" s="8" t="s">
        <v>4</v>
      </c>
      <c r="Y3" s="9"/>
      <c r="Z3" s="10" t="s">
        <v>1</v>
      </c>
      <c r="AA3" s="61" t="s">
        <v>5</v>
      </c>
      <c r="AB3" s="62" t="s">
        <v>6</v>
      </c>
      <c r="AC3" s="9"/>
      <c r="AD3" s="6" t="s">
        <v>1</v>
      </c>
      <c r="AE3" s="7" t="s">
        <v>65</v>
      </c>
      <c r="AF3" s="8" t="s">
        <v>66</v>
      </c>
      <c r="AG3" s="13"/>
    </row>
    <row r="4" spans="1:33" ht="29.25" customHeight="1">
      <c r="A4" s="14"/>
      <c r="B4" s="482" t="s">
        <v>8</v>
      </c>
      <c r="C4" s="486" t="s">
        <v>9</v>
      </c>
      <c r="D4" s="486" t="s">
        <v>10</v>
      </c>
      <c r="E4" s="503" t="s">
        <v>11</v>
      </c>
      <c r="F4" s="504" t="s">
        <v>12</v>
      </c>
      <c r="G4" s="505" t="s">
        <v>13</v>
      </c>
      <c r="H4" s="400" t="s">
        <v>14</v>
      </c>
      <c r="I4" s="401" t="s">
        <v>3</v>
      </c>
      <c r="J4" s="401" t="s">
        <v>5</v>
      </c>
      <c r="K4" s="401" t="s">
        <v>6</v>
      </c>
      <c r="L4" s="401" t="s">
        <v>65</v>
      </c>
      <c r="M4" s="401" t="s">
        <v>66</v>
      </c>
      <c r="N4" s="402" t="s">
        <v>67</v>
      </c>
      <c r="O4" s="401" t="s">
        <v>4</v>
      </c>
      <c r="P4" s="403" t="s">
        <v>15</v>
      </c>
      <c r="Q4" s="404" t="s">
        <v>15</v>
      </c>
      <c r="R4" s="506" t="s">
        <v>16</v>
      </c>
      <c r="S4" s="507" t="s">
        <v>17</v>
      </c>
      <c r="T4" s="14"/>
      <c r="U4" s="20">
        <v>90</v>
      </c>
      <c r="V4" s="21">
        <f>COUNTIF('XII-V3'!H6:H38,"90")</f>
        <v>0</v>
      </c>
      <c r="W4" s="21">
        <f>COUNTIF('XII-V3'!I6:I38,"90")</f>
        <v>0</v>
      </c>
      <c r="X4" s="22">
        <f>COUNTIF('XII-V3'!O6:O38,"90")</f>
        <v>0</v>
      </c>
      <c r="Y4" s="9"/>
      <c r="Z4" s="23">
        <v>70</v>
      </c>
      <c r="AA4" s="65">
        <f>COUNTIF('XII-V3'!J6:J38,"70")</f>
        <v>0</v>
      </c>
      <c r="AB4" s="66">
        <f>COUNTIF('XII-V3'!K6:K38,"70")</f>
        <v>0</v>
      </c>
      <c r="AC4" s="9"/>
      <c r="AD4" s="20">
        <v>35</v>
      </c>
      <c r="AE4" s="21">
        <f>COUNTIF('XII-V3'!L6:L38,"35")</f>
        <v>0</v>
      </c>
      <c r="AF4" s="22">
        <f>COUNTIF('XII-V3'!M6:M38,"35")</f>
        <v>0</v>
      </c>
      <c r="AG4" s="25"/>
    </row>
    <row r="5" spans="1:33" ht="29.25" customHeight="1" thickBot="1">
      <c r="A5" s="14"/>
      <c r="B5" s="483"/>
      <c r="C5" s="487"/>
      <c r="D5" s="487"/>
      <c r="E5" s="488"/>
      <c r="F5" s="488"/>
      <c r="G5" s="470"/>
      <c r="H5" s="26">
        <v>90</v>
      </c>
      <c r="I5" s="27">
        <v>90</v>
      </c>
      <c r="J5" s="27">
        <v>70</v>
      </c>
      <c r="K5" s="27">
        <v>70</v>
      </c>
      <c r="L5" s="27">
        <v>35</v>
      </c>
      <c r="M5" s="27">
        <v>35</v>
      </c>
      <c r="N5" s="27">
        <v>70</v>
      </c>
      <c r="O5" s="27">
        <v>90</v>
      </c>
      <c r="P5" s="28">
        <f>SUM(H5,I5,O5,J5,K5,N5)</f>
        <v>480</v>
      </c>
      <c r="Q5" s="106">
        <f t="shared" ref="Q5" si="0">P5*600/480</f>
        <v>600</v>
      </c>
      <c r="R5" s="483"/>
      <c r="S5" s="501"/>
      <c r="T5" s="14"/>
      <c r="U5" s="20">
        <v>89</v>
      </c>
      <c r="V5" s="21">
        <f>COUNTIF('XII-V3'!H6:H38,"89")</f>
        <v>0</v>
      </c>
      <c r="W5" s="21">
        <f>COUNTIF('XII-V3'!I6:I38,"89")</f>
        <v>0</v>
      </c>
      <c r="X5" s="22">
        <f>COUNTIF('XII-V3'!O6:O38,"89")</f>
        <v>0</v>
      </c>
      <c r="Y5" s="9"/>
      <c r="Z5" s="23">
        <v>69</v>
      </c>
      <c r="AA5" s="65">
        <f>COUNTIF('XII-V3'!J6:J38,"69")</f>
        <v>0</v>
      </c>
      <c r="AB5" s="66">
        <f>COUNTIF('XII-V3'!K6:K38,"69")</f>
        <v>0</v>
      </c>
      <c r="AC5" s="9"/>
      <c r="AD5" s="20">
        <v>34</v>
      </c>
      <c r="AE5" s="21">
        <f>COUNTIF('XII-V3'!L6:L38,"34")</f>
        <v>0</v>
      </c>
      <c r="AF5" s="22">
        <f>COUNTIF('XII-V3'!M6:M38,"34")</f>
        <v>0</v>
      </c>
      <c r="AG5" s="25"/>
    </row>
    <row r="6" spans="1:33" ht="29.25" customHeight="1">
      <c r="A6" s="3"/>
      <c r="B6" s="30">
        <v>1</v>
      </c>
      <c r="C6" s="107"/>
      <c r="D6" s="307" t="s">
        <v>122</v>
      </c>
      <c r="E6" s="297" t="s">
        <v>354</v>
      </c>
      <c r="F6" s="33">
        <f>COUNTIF(H6,"&lt;45")+COUNTIF(I7,"&lt;45")+COUNTIF(J6,"&lt;35")+COUNTIF(K6,"&lt;35")+COUNTIF(L6,"&lt;18")+COUNTIF(M6,"&lt;18")+COUNTIF(O6,"&lt;45")</f>
        <v>0</v>
      </c>
      <c r="G6" s="34">
        <f>COUNTIF(H6,"AB")+COUNTIF(I7,"AB")+COUNTIF(J6,"AB")+COUNTIF(K6,"AB")+COUNTIF(L6,"AB")+COUNTIF(M6,"AB")+COUNTIF(O6,"AB")</f>
        <v>0</v>
      </c>
      <c r="H6" s="35">
        <v>49</v>
      </c>
      <c r="I6" s="36">
        <v>55</v>
      </c>
      <c r="J6" s="36">
        <v>37</v>
      </c>
      <c r="K6" s="36">
        <v>54</v>
      </c>
      <c r="L6" s="36">
        <v>19</v>
      </c>
      <c r="M6" s="36">
        <v>24</v>
      </c>
      <c r="N6" s="108">
        <f t="shared" ref="N6:N29" si="1">SUM(L6:M6)</f>
        <v>43</v>
      </c>
      <c r="O6" s="109">
        <v>57</v>
      </c>
      <c r="P6" s="110">
        <f>SUM(H6,I7,J6,K6,N6,O6)</f>
        <v>294</v>
      </c>
      <c r="Q6" s="111">
        <f t="shared" ref="Q6:Q38" si="2">P6*600/480</f>
        <v>367.5</v>
      </c>
      <c r="R6" s="112">
        <f t="shared" ref="R6:R38" si="3">Q6/6</f>
        <v>61.25</v>
      </c>
      <c r="S6" s="34">
        <v>1</v>
      </c>
      <c r="T6" s="3"/>
      <c r="U6" s="20">
        <v>88</v>
      </c>
      <c r="V6" s="21">
        <f>COUNTIF('XII-V3'!H6:H38,"88")</f>
        <v>0</v>
      </c>
      <c r="W6" s="21">
        <f>COUNTIF('XII-V3'!I6:I38,"88")</f>
        <v>0</v>
      </c>
      <c r="X6" s="22">
        <f>COUNTIF('XII-V3'!O6:O38,"88")</f>
        <v>0</v>
      </c>
      <c r="Y6" s="9"/>
      <c r="Z6" s="23">
        <v>68</v>
      </c>
      <c r="AA6" s="65">
        <f>COUNTIF('XII-V3'!J6:J38,"68")</f>
        <v>0</v>
      </c>
      <c r="AB6" s="66">
        <f>COUNTIF('XII-V3'!K6:K38,"68")</f>
        <v>0</v>
      </c>
      <c r="AC6" s="9"/>
      <c r="AD6" s="20">
        <v>33</v>
      </c>
      <c r="AE6" s="21">
        <f>COUNTIF('XII-V3'!L6:L38,"33")</f>
        <v>0</v>
      </c>
      <c r="AF6" s="22">
        <f>COUNTIF('XII-V3'!M6:M38,"33")</f>
        <v>0</v>
      </c>
      <c r="AG6" s="4"/>
    </row>
    <row r="7" spans="1:33" ht="29.25" customHeight="1">
      <c r="A7" s="3"/>
      <c r="B7" s="39">
        <v>2</v>
      </c>
      <c r="C7" s="113"/>
      <c r="D7" s="307" t="s">
        <v>122</v>
      </c>
      <c r="E7" s="297" t="s">
        <v>332</v>
      </c>
      <c r="F7" s="42">
        <f>COUNTIF(H7,"&lt;45")+COUNTIF(I7,"&lt;45")+COUNTIF(J7,"&lt;35")+COUNTIF(K7,"&lt;35")+COUNTIF(L7,"&lt;18")+COUNTIF(M7,"&lt;18")+COUNTIF(O7,"&lt;45")</f>
        <v>1</v>
      </c>
      <c r="G7" s="43">
        <f>COUNTIF(H7,"AB")+COUNTIF(I7,"AB")+COUNTIF(J7,"AB")+COUNTIF(K7,"AB")+COUNTIF(L7,"AB")+COUNTIF(M7,"AB")+COUNTIF(O7,"AB")</f>
        <v>0</v>
      </c>
      <c r="H7" s="35">
        <v>45</v>
      </c>
      <c r="I7" s="36">
        <v>54</v>
      </c>
      <c r="J7" s="36">
        <v>38</v>
      </c>
      <c r="K7" s="36">
        <v>49</v>
      </c>
      <c r="L7" s="36">
        <v>15</v>
      </c>
      <c r="M7" s="36">
        <v>21</v>
      </c>
      <c r="N7" s="108">
        <f t="shared" si="1"/>
        <v>36</v>
      </c>
      <c r="O7" s="109">
        <v>60</v>
      </c>
      <c r="P7" s="87">
        <f>SUM(H7,I7,J7,K7,N7,O7)</f>
        <v>282</v>
      </c>
      <c r="Q7" s="88">
        <f t="shared" si="2"/>
        <v>352.5</v>
      </c>
      <c r="R7" s="112">
        <f t="shared" si="3"/>
        <v>58.75</v>
      </c>
      <c r="S7" s="43" t="s">
        <v>18</v>
      </c>
      <c r="T7" s="3"/>
      <c r="U7" s="20">
        <v>87</v>
      </c>
      <c r="V7" s="21">
        <f>COUNTIF('XII-V3'!H6:H38,"87")</f>
        <v>0</v>
      </c>
      <c r="W7" s="21">
        <f>COUNTIF('XII-V3'!I6:I38,"87")</f>
        <v>0</v>
      </c>
      <c r="X7" s="22">
        <f>COUNTIF('XII-V3'!O6:O38,"87")</f>
        <v>0</v>
      </c>
      <c r="Y7" s="9"/>
      <c r="Z7" s="23">
        <v>67</v>
      </c>
      <c r="AA7" s="65">
        <f>COUNTIF('XII-V3'!J6:J38,"67")</f>
        <v>0</v>
      </c>
      <c r="AB7" s="66">
        <f>COUNTIF('XII-V3'!K6:K38,"67")</f>
        <v>0</v>
      </c>
      <c r="AC7" s="9"/>
      <c r="AD7" s="20">
        <v>32</v>
      </c>
      <c r="AE7" s="21">
        <f>COUNTIF('XII-V3'!L6:L38,"32")</f>
        <v>0</v>
      </c>
      <c r="AF7" s="22">
        <f>COUNTIF('XII-V3'!M6:M38,"32")</f>
        <v>0</v>
      </c>
      <c r="AG7" s="4"/>
    </row>
    <row r="8" spans="1:33" ht="29.25" customHeight="1">
      <c r="A8" s="3"/>
      <c r="B8" s="39">
        <v>3</v>
      </c>
      <c r="C8" s="113"/>
      <c r="D8" s="307" t="s">
        <v>122</v>
      </c>
      <c r="E8" s="297" t="s">
        <v>353</v>
      </c>
      <c r="F8" s="42">
        <f>COUNTIF(H8,"&lt;45")+COUNTIF(I9,"&lt;45")+COUNTIF(J8,"&lt;35")+COUNTIF(K8,"&lt;35")+COUNTIF(L8,"&lt;18")+COUNTIF(M8,"&lt;18")+COUNTIF(O8,"&lt;45")</f>
        <v>1</v>
      </c>
      <c r="G8" s="43">
        <f>COUNTIF(H8,"AB")+COUNTIF(I9,"AB")+COUNTIF(J8,"AB")+COUNTIF(K8,"AB")+COUNTIF(L8,"AB")+COUNTIF(M8,"AB")+COUNTIF(O8,"AB")</f>
        <v>0</v>
      </c>
      <c r="H8" s="35">
        <v>52</v>
      </c>
      <c r="I8" s="36">
        <v>45</v>
      </c>
      <c r="J8" s="36">
        <v>35</v>
      </c>
      <c r="K8" s="36">
        <v>46</v>
      </c>
      <c r="L8" s="36">
        <v>15</v>
      </c>
      <c r="M8" s="36">
        <v>20</v>
      </c>
      <c r="N8" s="108">
        <f t="shared" si="1"/>
        <v>35</v>
      </c>
      <c r="O8" s="109">
        <v>47</v>
      </c>
      <c r="P8" s="87">
        <f>SUM(H8,I9,J8,K8,N8,O8)</f>
        <v>260</v>
      </c>
      <c r="Q8" s="88">
        <f t="shared" si="2"/>
        <v>325</v>
      </c>
      <c r="R8" s="112">
        <f t="shared" si="3"/>
        <v>54.166666666666664</v>
      </c>
      <c r="S8" s="43" t="s">
        <v>18</v>
      </c>
      <c r="T8" s="3"/>
      <c r="U8" s="20">
        <v>86</v>
      </c>
      <c r="V8" s="21">
        <f>COUNTIF('XII-V3'!H6:H38,"86")</f>
        <v>0</v>
      </c>
      <c r="W8" s="21">
        <f>COUNTIF('XII-V3'!I6:I38,"86")</f>
        <v>0</v>
      </c>
      <c r="X8" s="22">
        <f>COUNTIF('XII-V3'!O6:O38,"86")</f>
        <v>0</v>
      </c>
      <c r="Y8" s="9"/>
      <c r="Z8" s="23">
        <v>66</v>
      </c>
      <c r="AA8" s="65">
        <f>COUNTIF('XII-V3'!J6:J38,"66")</f>
        <v>0</v>
      </c>
      <c r="AB8" s="66">
        <f>COUNTIF('XII-V3'!K6:K38,"66")</f>
        <v>0</v>
      </c>
      <c r="AC8" s="9"/>
      <c r="AD8" s="20">
        <v>31</v>
      </c>
      <c r="AE8" s="21">
        <f>COUNTIF('XII-V3'!L6:L38,"31")</f>
        <v>0</v>
      </c>
      <c r="AF8" s="22">
        <f>COUNTIF('XII-V3'!M6:M38,"31")</f>
        <v>0</v>
      </c>
      <c r="AG8" s="4"/>
    </row>
    <row r="9" spans="1:33" ht="29.25" customHeight="1">
      <c r="A9" s="3"/>
      <c r="B9" s="39">
        <v>4</v>
      </c>
      <c r="C9" s="113"/>
      <c r="D9" s="307" t="s">
        <v>122</v>
      </c>
      <c r="E9" s="297" t="s">
        <v>324</v>
      </c>
      <c r="F9" s="42">
        <f t="shared" ref="F9:F19" si="4">COUNTIF(H9,"&lt;45")+COUNTIF(I9,"&lt;45")+COUNTIF(J9,"&lt;35")+COUNTIF(K9,"&lt;35")+COUNTIF(L9,"&lt;18")+COUNTIF(M9,"&lt;18")+COUNTIF(O9,"&lt;45")</f>
        <v>0</v>
      </c>
      <c r="G9" s="43">
        <f t="shared" ref="G9:G19" si="5">COUNTIF(H9,"AB")+COUNTIF(I9,"AB")+COUNTIF(J9,"AB")+COUNTIF(K9,"AB")+COUNTIF(L9,"AB")+COUNTIF(M9,"AB")+COUNTIF(O9,"AB")</f>
        <v>0</v>
      </c>
      <c r="H9" s="35">
        <v>55</v>
      </c>
      <c r="I9" s="36">
        <v>45</v>
      </c>
      <c r="J9" s="36">
        <v>35</v>
      </c>
      <c r="K9" s="36">
        <v>46</v>
      </c>
      <c r="L9" s="36">
        <v>19</v>
      </c>
      <c r="M9" s="36">
        <v>24</v>
      </c>
      <c r="N9" s="108">
        <f t="shared" si="1"/>
        <v>43</v>
      </c>
      <c r="O9" s="109">
        <v>45</v>
      </c>
      <c r="P9" s="87">
        <f t="shared" ref="P9:P19" si="6">SUM(H9,I9,J9,K9,N9,O9)</f>
        <v>269</v>
      </c>
      <c r="Q9" s="88">
        <f t="shared" si="2"/>
        <v>336.25</v>
      </c>
      <c r="R9" s="112">
        <f t="shared" si="3"/>
        <v>56.041666666666664</v>
      </c>
      <c r="S9" s="43">
        <v>2</v>
      </c>
      <c r="T9" s="3"/>
      <c r="U9" s="20">
        <v>85</v>
      </c>
      <c r="V9" s="21">
        <f>COUNTIF('XII-V3'!H6:H38,"85")</f>
        <v>0</v>
      </c>
      <c r="W9" s="21">
        <f>COUNTIF('XII-V3'!I6:I38,"85")</f>
        <v>0</v>
      </c>
      <c r="X9" s="22">
        <f>COUNTIF('XII-V3'!O6:O38,"85")</f>
        <v>0</v>
      </c>
      <c r="Y9" s="9"/>
      <c r="Z9" s="23">
        <v>65</v>
      </c>
      <c r="AA9" s="65">
        <f>COUNTIF('XII-V3'!J6:J38,"65")</f>
        <v>0</v>
      </c>
      <c r="AB9" s="66">
        <f>COUNTIF('XII-V3'!K6:K38,"65")</f>
        <v>0</v>
      </c>
      <c r="AC9" s="9"/>
      <c r="AD9" s="20">
        <v>30</v>
      </c>
      <c r="AE9" s="21">
        <f>COUNTIF('XII-V3'!L6:L38,"30")</f>
        <v>0</v>
      </c>
      <c r="AF9" s="22">
        <f>COUNTIF('XII-V3'!M6:M38,"30")</f>
        <v>0</v>
      </c>
      <c r="AG9" s="4"/>
    </row>
    <row r="10" spans="1:33" ht="29.25" customHeight="1">
      <c r="A10" s="3"/>
      <c r="B10" s="39">
        <v>5</v>
      </c>
      <c r="C10" s="113"/>
      <c r="D10" s="306" t="s">
        <v>122</v>
      </c>
      <c r="E10" s="297" t="s">
        <v>341</v>
      </c>
      <c r="F10" s="42">
        <f t="shared" si="4"/>
        <v>2</v>
      </c>
      <c r="G10" s="43">
        <f t="shared" si="5"/>
        <v>0</v>
      </c>
      <c r="H10" s="35">
        <v>42</v>
      </c>
      <c r="I10" s="36">
        <v>50</v>
      </c>
      <c r="J10" s="36">
        <v>44</v>
      </c>
      <c r="K10" s="36">
        <v>54</v>
      </c>
      <c r="L10" s="36">
        <v>13</v>
      </c>
      <c r="M10" s="36">
        <v>19</v>
      </c>
      <c r="N10" s="108">
        <f t="shared" si="1"/>
        <v>32</v>
      </c>
      <c r="O10" s="109">
        <v>45</v>
      </c>
      <c r="P10" s="87">
        <f t="shared" si="6"/>
        <v>267</v>
      </c>
      <c r="Q10" s="88">
        <f t="shared" si="2"/>
        <v>333.75</v>
      </c>
      <c r="R10" s="112">
        <f t="shared" si="3"/>
        <v>55.625</v>
      </c>
      <c r="S10" s="43" t="s">
        <v>18</v>
      </c>
      <c r="T10" s="3"/>
      <c r="U10" s="20" t="s">
        <v>19</v>
      </c>
      <c r="V10" s="21">
        <f>COUNTIF('XII-V3'!H6:H38,"&gt;79")-COUNTIF('XII-V3'!H6:H38,"&gt;84")</f>
        <v>0</v>
      </c>
      <c r="W10" s="21">
        <f>COUNTIF('XII-V3'!I6:I38,"&gt;79")-COUNTIF('XII-V3'!I6:I38,"&gt;84")</f>
        <v>0</v>
      </c>
      <c r="X10" s="22">
        <f>COUNTIF('XII-V3'!O6:O38,"&gt;79")-COUNTIF('XII-V3'!O6:O38,"&gt;84")</f>
        <v>0</v>
      </c>
      <c r="Y10" s="9"/>
      <c r="Z10" s="23" t="s">
        <v>20</v>
      </c>
      <c r="AA10" s="64">
        <f>COUNTIF('XII-V3'!J6:J38,"&gt;59")-COUNTIF('XII-V3'!J6:J38,"&gt;64")</f>
        <v>0</v>
      </c>
      <c r="AB10" s="48">
        <f>COUNTIF('XII-V3'!K6:K38,"&gt;59")-COUNTIF('XII-V3'!K6:K38,"&gt;64")</f>
        <v>0</v>
      </c>
      <c r="AC10" s="9"/>
      <c r="AD10" s="20" t="s">
        <v>69</v>
      </c>
      <c r="AE10" s="45">
        <f>COUNTIF('XII-V3'!L6:L38,"&gt;25")-COUNTIF('XII-V3'!L6:L38,"&gt;29")</f>
        <v>0</v>
      </c>
      <c r="AF10" s="46">
        <f>COUNTIF('XII-V3'!M6:M38,"&gt;25")-COUNTIF('XII-V3'!M6:M38,"&gt;29")</f>
        <v>0</v>
      </c>
      <c r="AG10" s="4"/>
    </row>
    <row r="11" spans="1:33" ht="29.25" customHeight="1">
      <c r="A11" s="3"/>
      <c r="B11" s="39">
        <v>6</v>
      </c>
      <c r="C11" s="113"/>
      <c r="D11" s="307" t="s">
        <v>122</v>
      </c>
      <c r="E11" s="297" t="s">
        <v>330</v>
      </c>
      <c r="F11" s="42">
        <f t="shared" si="4"/>
        <v>2</v>
      </c>
      <c r="G11" s="43">
        <f t="shared" si="5"/>
        <v>0</v>
      </c>
      <c r="H11" s="35">
        <v>41</v>
      </c>
      <c r="I11" s="36">
        <v>40</v>
      </c>
      <c r="J11" s="36">
        <v>35</v>
      </c>
      <c r="K11" s="36">
        <v>45</v>
      </c>
      <c r="L11" s="36">
        <v>18</v>
      </c>
      <c r="M11" s="36">
        <v>21</v>
      </c>
      <c r="N11" s="108">
        <f t="shared" si="1"/>
        <v>39</v>
      </c>
      <c r="O11" s="109">
        <v>61</v>
      </c>
      <c r="P11" s="87">
        <f t="shared" si="6"/>
        <v>261</v>
      </c>
      <c r="Q11" s="88">
        <f t="shared" si="2"/>
        <v>326.25</v>
      </c>
      <c r="R11" s="112">
        <f t="shared" si="3"/>
        <v>54.375</v>
      </c>
      <c r="S11" s="43" t="s">
        <v>18</v>
      </c>
      <c r="T11" s="3"/>
      <c r="U11" s="20" t="s">
        <v>21</v>
      </c>
      <c r="V11" s="45">
        <f>COUNTIF('XII-V3'!H6:H38,"&gt;69")-COUNTIF('XII-V3'!H6:H38,"&gt;79")</f>
        <v>1</v>
      </c>
      <c r="W11" s="45">
        <f>COUNTIF('XII-V3'!I6:I38,"&gt;69")-COUNTIF('XII-V3'!I6:I38,"&gt;79")</f>
        <v>0</v>
      </c>
      <c r="X11" s="46">
        <f>COUNTIF('XII-V3'!O6:O38,"&gt;69")-COUNTIF('XII-V3'!O6:O38,"&gt;79")</f>
        <v>0</v>
      </c>
      <c r="Y11" s="9"/>
      <c r="Z11" s="23" t="s">
        <v>22</v>
      </c>
      <c r="AA11" s="64">
        <f>COUNTIF('XII-V3'!J6:J38,"&gt;49")-COUNTIF('XII-V3'!J6:J38,"&gt;59")</f>
        <v>0</v>
      </c>
      <c r="AB11" s="48">
        <f>COUNTIF('XII-V3'!K6:K38,"&gt;49")-COUNTIF('XII-V3'!K6:K38,"&gt;59")</f>
        <v>3</v>
      </c>
      <c r="AC11" s="9"/>
      <c r="AD11" s="20" t="s">
        <v>70</v>
      </c>
      <c r="AE11" s="45">
        <f>COUNTIF('XII-V3'!L6:L38,"&gt;17")-COUNTIF('XII-V3'!L6:L38,"&gt;25")</f>
        <v>12</v>
      </c>
      <c r="AF11" s="46">
        <f>COUNTIF('XII-V3'!M6:M38,"&gt;17")-COUNTIF('XII-V3'!M6:M38,"&gt;25")</f>
        <v>19</v>
      </c>
      <c r="AG11" s="47"/>
    </row>
    <row r="12" spans="1:33" ht="29.25" customHeight="1">
      <c r="A12" s="3"/>
      <c r="B12" s="39">
        <v>7</v>
      </c>
      <c r="C12" s="113"/>
      <c r="D12" s="307" t="s">
        <v>122</v>
      </c>
      <c r="E12" s="297" t="s">
        <v>346</v>
      </c>
      <c r="F12" s="42">
        <f t="shared" si="4"/>
        <v>1</v>
      </c>
      <c r="G12" s="43">
        <f t="shared" si="5"/>
        <v>0</v>
      </c>
      <c r="H12" s="35">
        <v>30</v>
      </c>
      <c r="I12" s="36">
        <v>60</v>
      </c>
      <c r="J12" s="36">
        <v>38</v>
      </c>
      <c r="K12" s="36">
        <v>41</v>
      </c>
      <c r="L12" s="36">
        <v>22</v>
      </c>
      <c r="M12" s="36">
        <v>22</v>
      </c>
      <c r="N12" s="108">
        <f t="shared" si="1"/>
        <v>44</v>
      </c>
      <c r="O12" s="109">
        <v>47</v>
      </c>
      <c r="P12" s="87">
        <f t="shared" si="6"/>
        <v>260</v>
      </c>
      <c r="Q12" s="88">
        <f t="shared" si="2"/>
        <v>325</v>
      </c>
      <c r="R12" s="112">
        <f t="shared" si="3"/>
        <v>54.166666666666664</v>
      </c>
      <c r="S12" s="43" t="s">
        <v>18</v>
      </c>
      <c r="T12" s="3"/>
      <c r="U12" s="20" t="s">
        <v>23</v>
      </c>
      <c r="V12" s="21">
        <f>COUNTIF('XII-V3'!H6:H38,"&gt;59")-COUNTIF('XII-V3'!H6:H38,"&gt;69")</f>
        <v>0</v>
      </c>
      <c r="W12" s="21">
        <f>COUNTIF('XII-V3'!I6:I38,"&gt;59")-COUNTIF('XII-V3'!I6:I38,"&gt;69")</f>
        <v>1</v>
      </c>
      <c r="X12" s="22">
        <f>COUNTIF('XII-V3'!O6:O38,"&gt;59")-COUNTIF('XII-V3'!O6:O38,"&gt;69")</f>
        <v>2</v>
      </c>
      <c r="Y12" s="9"/>
      <c r="Z12" s="23" t="s">
        <v>24</v>
      </c>
      <c r="AA12" s="64">
        <f>COUNTIF('XII-V3'!J6:J38,"&gt;39")-COUNTIF('XII-V3'!J6:J38,"&gt;49")</f>
        <v>1</v>
      </c>
      <c r="AB12" s="48">
        <f>COUNTIF('XII-V3'!K6:K38,"&gt;39")-COUNTIF('XII-V3'!K6:K38,"&gt;49")</f>
        <v>13</v>
      </c>
      <c r="AC12" s="9"/>
      <c r="AD12" s="20" t="s">
        <v>71</v>
      </c>
      <c r="AE12" s="45">
        <f>COUNTIF('XII-V3'!L6:L38,"&gt;14")-COUNTIF('XII-V3'!L6:L38,"&gt;17")</f>
        <v>6</v>
      </c>
      <c r="AF12" s="46">
        <f>COUNTIF('XII-V3'!M6:M38,"&gt;14")-COUNTIF('XII-V3'!M6:M38,"&gt;17")</f>
        <v>3</v>
      </c>
      <c r="AG12" s="47"/>
    </row>
    <row r="13" spans="1:33" ht="29.25" customHeight="1">
      <c r="A13" s="3"/>
      <c r="B13" s="39">
        <v>8</v>
      </c>
      <c r="C13" s="113"/>
      <c r="D13" s="306" t="s">
        <v>122</v>
      </c>
      <c r="E13" s="297" t="s">
        <v>323</v>
      </c>
      <c r="F13" s="42">
        <f t="shared" si="4"/>
        <v>2</v>
      </c>
      <c r="G13" s="43">
        <f t="shared" si="5"/>
        <v>0</v>
      </c>
      <c r="H13" s="35">
        <v>46</v>
      </c>
      <c r="I13" s="36">
        <v>53</v>
      </c>
      <c r="J13" s="36">
        <v>35</v>
      </c>
      <c r="K13" s="36">
        <v>45</v>
      </c>
      <c r="L13" s="36">
        <v>15</v>
      </c>
      <c r="M13" s="36">
        <v>22</v>
      </c>
      <c r="N13" s="108">
        <f t="shared" si="1"/>
        <v>37</v>
      </c>
      <c r="O13" s="109">
        <v>39</v>
      </c>
      <c r="P13" s="87">
        <f t="shared" si="6"/>
        <v>255</v>
      </c>
      <c r="Q13" s="88">
        <f t="shared" si="2"/>
        <v>318.75</v>
      </c>
      <c r="R13" s="112">
        <f t="shared" si="3"/>
        <v>53.125</v>
      </c>
      <c r="S13" s="43" t="s">
        <v>18</v>
      </c>
      <c r="T13" s="3"/>
      <c r="U13" s="20" t="s">
        <v>22</v>
      </c>
      <c r="V13" s="21">
        <f>COUNTIF('XII-V3'!H6:H38,"&gt;49")-COUNTIF('XII-V3'!H6:H38,"&gt;59")</f>
        <v>3</v>
      </c>
      <c r="W13" s="21">
        <f>COUNTIF('XII-V3'!I6:I38,"&gt;49")-COUNTIF('XII-V3'!I6:I38,"&gt;59")</f>
        <v>13</v>
      </c>
      <c r="X13" s="22">
        <f>COUNTIF('XII-V3'!O6:O38,"&gt;49")-COUNTIF('XII-V3'!O6:O38,"&gt;59")</f>
        <v>1</v>
      </c>
      <c r="Y13" s="9"/>
      <c r="Z13" s="23" t="s">
        <v>25</v>
      </c>
      <c r="AA13" s="64">
        <f>COUNTIF('XII-V3'!J6:J38,"&gt;34")-COUNTIF('XII-V3'!J6:J38,"&gt;39")</f>
        <v>11</v>
      </c>
      <c r="AB13" s="48">
        <f>COUNTIF('XII-V3'!K6:K38,"&gt;34")-COUNTIF('XII-V3'!K6:K38,"&gt;39")</f>
        <v>3</v>
      </c>
      <c r="AC13" s="9"/>
      <c r="AD13" s="20" t="s">
        <v>72</v>
      </c>
      <c r="AE13" s="21">
        <f>COUNTIF('XII-V3'!L6:L38,"&lt;15")</f>
        <v>13</v>
      </c>
      <c r="AF13" s="22">
        <f>COUNTIF('XII-V3'!M6:M38,"&lt;15")</f>
        <v>9</v>
      </c>
      <c r="AG13" s="47"/>
    </row>
    <row r="14" spans="1:33" ht="29.25" customHeight="1">
      <c r="A14" s="3"/>
      <c r="B14" s="39">
        <v>9</v>
      </c>
      <c r="C14" s="113"/>
      <c r="D14" s="306" t="s">
        <v>122</v>
      </c>
      <c r="E14" s="297" t="s">
        <v>327</v>
      </c>
      <c r="F14" s="42">
        <f t="shared" si="4"/>
        <v>2</v>
      </c>
      <c r="G14" s="43">
        <f t="shared" si="5"/>
        <v>0</v>
      </c>
      <c r="H14" s="35">
        <v>46</v>
      </c>
      <c r="I14" s="36">
        <v>55</v>
      </c>
      <c r="J14" s="36">
        <v>28</v>
      </c>
      <c r="K14" s="36">
        <v>43</v>
      </c>
      <c r="L14" s="36">
        <v>13</v>
      </c>
      <c r="M14" s="36">
        <v>22</v>
      </c>
      <c r="N14" s="108">
        <f t="shared" si="1"/>
        <v>35</v>
      </c>
      <c r="O14" s="109">
        <v>47</v>
      </c>
      <c r="P14" s="87">
        <f t="shared" si="6"/>
        <v>254</v>
      </c>
      <c r="Q14" s="88">
        <f t="shared" si="2"/>
        <v>317.5</v>
      </c>
      <c r="R14" s="112">
        <f t="shared" si="3"/>
        <v>52.916666666666664</v>
      </c>
      <c r="S14" s="43" t="s">
        <v>18</v>
      </c>
      <c r="T14" s="3"/>
      <c r="U14" s="20" t="s">
        <v>26</v>
      </c>
      <c r="V14" s="21">
        <f>COUNTIF('XII-V3'!H6:H38,"&gt;44")-COUNTIF('XII-V3'!H6:H38,"&gt;49")</f>
        <v>13</v>
      </c>
      <c r="W14" s="21">
        <f>COUNTIF('XII-V3'!I6:I38,"&gt;44")-COUNTIF('XII-V3'!I6:I38,"&gt;49")</f>
        <v>10</v>
      </c>
      <c r="X14" s="22">
        <f>COUNTIF('XII-V3'!O6:O38,"&gt;44")-COUNTIF('XII-V3'!O6:O38,"&gt;49")</f>
        <v>8</v>
      </c>
      <c r="Y14" s="9"/>
      <c r="Z14" s="23" t="s">
        <v>27</v>
      </c>
      <c r="AA14" s="64">
        <f>COUNTIF('XII-V3'!J6:J38,"&gt;29")-COUNTIF('XII-V3'!J6:J38,"&gt;34")</f>
        <v>3</v>
      </c>
      <c r="AB14" s="48">
        <f>COUNTIF('XII-V3'!K6:K38,"&gt;29")-COUNTIF('XII-V3'!K6:K38,"&gt;34")</f>
        <v>3</v>
      </c>
      <c r="AC14" s="9"/>
      <c r="AD14" s="52" t="s">
        <v>31</v>
      </c>
      <c r="AE14" s="54">
        <f t="shared" ref="AE14:AF18" si="7">L39</f>
        <v>2</v>
      </c>
      <c r="AF14" s="55">
        <f t="shared" si="7"/>
        <v>2</v>
      </c>
      <c r="AG14" s="47"/>
    </row>
    <row r="15" spans="1:33" ht="29.25" customHeight="1">
      <c r="A15" s="3"/>
      <c r="B15" s="39">
        <v>10</v>
      </c>
      <c r="C15" s="113"/>
      <c r="D15" s="307" t="s">
        <v>122</v>
      </c>
      <c r="E15" s="297" t="s">
        <v>334</v>
      </c>
      <c r="F15" s="42">
        <f t="shared" si="4"/>
        <v>2</v>
      </c>
      <c r="G15" s="43">
        <f t="shared" si="5"/>
        <v>0</v>
      </c>
      <c r="H15" s="35">
        <v>38</v>
      </c>
      <c r="I15" s="36">
        <v>53</v>
      </c>
      <c r="J15" s="36">
        <v>36</v>
      </c>
      <c r="K15" s="36">
        <v>36</v>
      </c>
      <c r="L15" s="36">
        <v>15</v>
      </c>
      <c r="M15" s="36">
        <v>18</v>
      </c>
      <c r="N15" s="108">
        <f t="shared" si="1"/>
        <v>33</v>
      </c>
      <c r="O15" s="109">
        <v>46</v>
      </c>
      <c r="P15" s="87">
        <f t="shared" si="6"/>
        <v>242</v>
      </c>
      <c r="Q15" s="88">
        <f t="shared" si="2"/>
        <v>302.5</v>
      </c>
      <c r="R15" s="112">
        <f t="shared" si="3"/>
        <v>50.416666666666664</v>
      </c>
      <c r="S15" s="43" t="s">
        <v>18</v>
      </c>
      <c r="T15" s="3"/>
      <c r="U15" s="20" t="s">
        <v>28</v>
      </c>
      <c r="V15" s="21">
        <f>COUNTIF('XII-V3'!H6:H38,"&gt;39")-COUNTIF('XII-V3'!H6:H38,"&gt;44")</f>
        <v>2</v>
      </c>
      <c r="W15" s="21">
        <f>COUNTIF('XII-V3'!I6:I38,"&gt;39")-COUNTIF('XII-V3'!I6:I38,"&gt;44")</f>
        <v>4</v>
      </c>
      <c r="X15" s="22">
        <f>COUNTIF('XII-V3'!O6:O38,"&gt;39")-COUNTIF('XII-V3'!O6:O38,"&gt;44")</f>
        <v>1</v>
      </c>
      <c r="Y15" s="9"/>
      <c r="Z15" s="49" t="s">
        <v>29</v>
      </c>
      <c r="AA15" s="114">
        <f>COUNTIF('XII-V3'!J6:J38,"&lt;30")</f>
        <v>16</v>
      </c>
      <c r="AB15" s="51">
        <f>COUNTIF('XII-V3'!K6:K38,"&lt;30")</f>
        <v>10</v>
      </c>
      <c r="AC15" s="115"/>
      <c r="AD15" s="52" t="s">
        <v>32</v>
      </c>
      <c r="AE15" s="54">
        <f t="shared" si="7"/>
        <v>14.258064516129032</v>
      </c>
      <c r="AF15" s="55">
        <f t="shared" si="7"/>
        <v>16.903225806451612</v>
      </c>
      <c r="AG15" s="47"/>
    </row>
    <row r="16" spans="1:33" ht="29.25" customHeight="1">
      <c r="A16" s="3"/>
      <c r="B16" s="39">
        <v>11</v>
      </c>
      <c r="C16" s="113"/>
      <c r="D16" s="306" t="s">
        <v>122</v>
      </c>
      <c r="E16" s="297" t="s">
        <v>331</v>
      </c>
      <c r="F16" s="42">
        <f t="shared" si="4"/>
        <v>2</v>
      </c>
      <c r="G16" s="43">
        <f t="shared" si="5"/>
        <v>0</v>
      </c>
      <c r="H16" s="35">
        <v>38</v>
      </c>
      <c r="I16" s="36">
        <v>50</v>
      </c>
      <c r="J16" s="36">
        <v>35</v>
      </c>
      <c r="K16" s="36">
        <v>47</v>
      </c>
      <c r="L16" s="36">
        <v>18</v>
      </c>
      <c r="M16" s="36">
        <v>18</v>
      </c>
      <c r="N16" s="108">
        <f t="shared" si="1"/>
        <v>36</v>
      </c>
      <c r="O16" s="109">
        <v>35</v>
      </c>
      <c r="P16" s="87">
        <f t="shared" si="6"/>
        <v>241</v>
      </c>
      <c r="Q16" s="88">
        <f t="shared" si="2"/>
        <v>301.25</v>
      </c>
      <c r="R16" s="112">
        <f t="shared" si="3"/>
        <v>50.208333333333336</v>
      </c>
      <c r="S16" s="43" t="s">
        <v>18</v>
      </c>
      <c r="T16" s="3"/>
      <c r="U16" s="20" t="s">
        <v>30</v>
      </c>
      <c r="V16" s="21">
        <f>COUNTIF('XII-V3'!H6:H38,"&lt;40")</f>
        <v>14</v>
      </c>
      <c r="W16" s="21">
        <f>COUNTIF('XII-V3'!I6:I38,"&lt;40")</f>
        <v>3</v>
      </c>
      <c r="X16" s="22">
        <f>COUNTIF('XII-V3'!O6:O38,"&lt;40")</f>
        <v>19</v>
      </c>
      <c r="Y16" s="9"/>
      <c r="Z16" s="52" t="s">
        <v>31</v>
      </c>
      <c r="AA16" s="54">
        <f t="shared" ref="AA16:AB20" si="8">J39</f>
        <v>2</v>
      </c>
      <c r="AB16" s="55">
        <f t="shared" si="8"/>
        <v>1</v>
      </c>
      <c r="AC16" s="115"/>
      <c r="AD16" s="52" t="s">
        <v>33</v>
      </c>
      <c r="AE16" s="54">
        <f t="shared" si="7"/>
        <v>22</v>
      </c>
      <c r="AF16" s="55">
        <f t="shared" si="7"/>
        <v>25</v>
      </c>
      <c r="AG16" s="47"/>
    </row>
    <row r="17" spans="1:33" ht="29.25" customHeight="1">
      <c r="A17" s="3"/>
      <c r="B17" s="39">
        <v>12</v>
      </c>
      <c r="C17" s="113"/>
      <c r="D17" s="306" t="s">
        <v>122</v>
      </c>
      <c r="E17" s="297" t="s">
        <v>336</v>
      </c>
      <c r="F17" s="42">
        <f t="shared" si="4"/>
        <v>3</v>
      </c>
      <c r="G17" s="43">
        <f t="shared" si="5"/>
        <v>0</v>
      </c>
      <c r="H17" s="35">
        <v>50</v>
      </c>
      <c r="I17" s="36">
        <v>58</v>
      </c>
      <c r="J17" s="36">
        <v>30</v>
      </c>
      <c r="K17" s="36">
        <v>41</v>
      </c>
      <c r="L17" s="36">
        <v>11</v>
      </c>
      <c r="M17" s="36">
        <v>18</v>
      </c>
      <c r="N17" s="108">
        <f t="shared" si="1"/>
        <v>29</v>
      </c>
      <c r="O17" s="109">
        <v>32</v>
      </c>
      <c r="P17" s="87">
        <f t="shared" si="6"/>
        <v>240</v>
      </c>
      <c r="Q17" s="88">
        <f t="shared" si="2"/>
        <v>300</v>
      </c>
      <c r="R17" s="112">
        <f t="shared" si="3"/>
        <v>50</v>
      </c>
      <c r="S17" s="43" t="s">
        <v>18</v>
      </c>
      <c r="T17" s="3"/>
      <c r="U17" s="52" t="s">
        <v>31</v>
      </c>
      <c r="V17" s="54">
        <f t="shared" ref="V17:W21" si="9">H39</f>
        <v>0</v>
      </c>
      <c r="W17" s="54">
        <f t="shared" si="9"/>
        <v>2</v>
      </c>
      <c r="X17" s="55">
        <f>O39</f>
        <v>2</v>
      </c>
      <c r="Y17" s="9"/>
      <c r="Z17" s="52" t="s">
        <v>32</v>
      </c>
      <c r="AA17" s="54">
        <f t="shared" si="8"/>
        <v>29.193548387096776</v>
      </c>
      <c r="AB17" s="55">
        <f t="shared" si="8"/>
        <v>35.96875</v>
      </c>
      <c r="AC17" s="115"/>
      <c r="AD17" s="52" t="s">
        <v>34</v>
      </c>
      <c r="AE17" s="54">
        <f t="shared" si="7"/>
        <v>4</v>
      </c>
      <c r="AF17" s="55">
        <f t="shared" si="7"/>
        <v>7</v>
      </c>
      <c r="AG17" s="47"/>
    </row>
    <row r="18" spans="1:33" ht="29.25" customHeight="1" thickBot="1">
      <c r="A18" s="3"/>
      <c r="B18" s="39">
        <v>13</v>
      </c>
      <c r="C18" s="113"/>
      <c r="D18" s="306" t="s">
        <v>122</v>
      </c>
      <c r="E18" s="297" t="s">
        <v>350</v>
      </c>
      <c r="F18" s="42">
        <f t="shared" si="4"/>
        <v>2</v>
      </c>
      <c r="G18" s="43">
        <f t="shared" si="5"/>
        <v>0</v>
      </c>
      <c r="H18" s="35">
        <v>30</v>
      </c>
      <c r="I18" s="36">
        <v>50</v>
      </c>
      <c r="J18" s="36">
        <v>30</v>
      </c>
      <c r="K18" s="36">
        <v>46</v>
      </c>
      <c r="L18" s="36">
        <v>18</v>
      </c>
      <c r="M18" s="36">
        <v>18</v>
      </c>
      <c r="N18" s="108">
        <f t="shared" si="1"/>
        <v>36</v>
      </c>
      <c r="O18" s="109">
        <v>45</v>
      </c>
      <c r="P18" s="87">
        <f t="shared" si="6"/>
        <v>237</v>
      </c>
      <c r="Q18" s="88">
        <f t="shared" si="2"/>
        <v>296.25</v>
      </c>
      <c r="R18" s="112">
        <f t="shared" si="3"/>
        <v>49.375</v>
      </c>
      <c r="S18" s="43" t="s">
        <v>18</v>
      </c>
      <c r="T18" s="3"/>
      <c r="U18" s="52" t="s">
        <v>32</v>
      </c>
      <c r="V18" s="54">
        <f t="shared" si="9"/>
        <v>41.090909090909093</v>
      </c>
      <c r="W18" s="54">
        <f t="shared" si="9"/>
        <v>47.806451612903224</v>
      </c>
      <c r="X18" s="55">
        <f>O40</f>
        <v>35.677419354838712</v>
      </c>
      <c r="Y18" s="9"/>
      <c r="Z18" s="52" t="s">
        <v>33</v>
      </c>
      <c r="AA18" s="54">
        <f t="shared" si="8"/>
        <v>44</v>
      </c>
      <c r="AB18" s="55">
        <f t="shared" si="8"/>
        <v>54</v>
      </c>
      <c r="AC18" s="56"/>
      <c r="AD18" s="57" t="s">
        <v>35</v>
      </c>
      <c r="AE18" s="59">
        <f t="shared" si="7"/>
        <v>19</v>
      </c>
      <c r="AF18" s="60">
        <f t="shared" si="7"/>
        <v>12</v>
      </c>
      <c r="AG18" s="47"/>
    </row>
    <row r="19" spans="1:33" ht="29.25" customHeight="1">
      <c r="A19" s="3"/>
      <c r="B19" s="39">
        <v>14</v>
      </c>
      <c r="C19" s="113"/>
      <c r="D19" s="306" t="s">
        <v>122</v>
      </c>
      <c r="E19" s="297" t="s">
        <v>338</v>
      </c>
      <c r="F19" s="42">
        <f t="shared" si="4"/>
        <v>2</v>
      </c>
      <c r="G19" s="43">
        <f t="shared" si="5"/>
        <v>0</v>
      </c>
      <c r="H19" s="35">
        <v>47</v>
      </c>
      <c r="I19" s="36">
        <v>56</v>
      </c>
      <c r="J19" s="36">
        <v>31</v>
      </c>
      <c r="K19" s="36">
        <v>35</v>
      </c>
      <c r="L19" s="36">
        <v>18</v>
      </c>
      <c r="M19" s="36">
        <v>19</v>
      </c>
      <c r="N19" s="108">
        <f t="shared" si="1"/>
        <v>37</v>
      </c>
      <c r="O19" s="109">
        <v>30</v>
      </c>
      <c r="P19" s="87">
        <f t="shared" si="6"/>
        <v>236</v>
      </c>
      <c r="Q19" s="88">
        <f t="shared" si="2"/>
        <v>295</v>
      </c>
      <c r="R19" s="112">
        <f t="shared" si="3"/>
        <v>49.166666666666664</v>
      </c>
      <c r="S19" s="43" t="s">
        <v>18</v>
      </c>
      <c r="T19" s="3"/>
      <c r="U19" s="52" t="s">
        <v>33</v>
      </c>
      <c r="V19" s="54">
        <f t="shared" si="9"/>
        <v>76</v>
      </c>
      <c r="W19" s="54">
        <f t="shared" si="9"/>
        <v>60</v>
      </c>
      <c r="X19" s="55">
        <f>O41</f>
        <v>61</v>
      </c>
      <c r="Y19" s="9"/>
      <c r="Z19" s="52" t="s">
        <v>34</v>
      </c>
      <c r="AA19" s="54">
        <f t="shared" si="8"/>
        <v>13</v>
      </c>
      <c r="AB19" s="55">
        <f t="shared" si="8"/>
        <v>3</v>
      </c>
      <c r="AC19" s="56"/>
      <c r="AD19" s="56"/>
      <c r="AE19" s="56"/>
      <c r="AF19" s="9"/>
      <c r="AG19" s="47"/>
    </row>
    <row r="20" spans="1:33" ht="29.25" customHeight="1" thickBot="1">
      <c r="A20" s="3"/>
      <c r="B20" s="39">
        <v>15</v>
      </c>
      <c r="C20" s="113"/>
      <c r="D20" s="306" t="s">
        <v>122</v>
      </c>
      <c r="E20" s="297" t="s">
        <v>352</v>
      </c>
      <c r="F20" s="42">
        <f>COUNTIF(H20,"&lt;45")+COUNTIF(I21,"&lt;45")+COUNTIF(J20,"&lt;35")+COUNTIF(K20,"&lt;35")+COUNTIF(L20,"&lt;18")+COUNTIF(M20,"&lt;18")+COUNTIF(O20,"&lt;45")</f>
        <v>4</v>
      </c>
      <c r="G20" s="43">
        <f>COUNTIF(H20,"AB")+COUNTIF(I21,"AB")+COUNTIF(J20,"AB")+COUNTIF(K20,"AB")+COUNTIF(L20,"AB")+COUNTIF(M20,"AB")+COUNTIF(O20,"AB")</f>
        <v>0</v>
      </c>
      <c r="H20" s="35">
        <v>45</v>
      </c>
      <c r="I20" s="36">
        <v>45</v>
      </c>
      <c r="J20" s="36">
        <v>24</v>
      </c>
      <c r="K20" s="36">
        <v>41</v>
      </c>
      <c r="L20" s="36">
        <v>10</v>
      </c>
      <c r="M20" s="36">
        <v>13</v>
      </c>
      <c r="N20" s="108">
        <f t="shared" si="1"/>
        <v>23</v>
      </c>
      <c r="O20" s="109">
        <v>46</v>
      </c>
      <c r="P20" s="87">
        <f>SUM(H20,I21,J20,K20,N20,O20)</f>
        <v>214</v>
      </c>
      <c r="Q20" s="88">
        <f t="shared" si="2"/>
        <v>267.5</v>
      </c>
      <c r="R20" s="112">
        <f t="shared" si="3"/>
        <v>44.583333333333336</v>
      </c>
      <c r="S20" s="43" t="s">
        <v>18</v>
      </c>
      <c r="T20" s="3"/>
      <c r="U20" s="52" t="s">
        <v>34</v>
      </c>
      <c r="V20" s="54">
        <f t="shared" si="9"/>
        <v>16</v>
      </c>
      <c r="W20" s="54">
        <f t="shared" si="9"/>
        <v>34</v>
      </c>
      <c r="X20" s="55">
        <f>O42</f>
        <v>10</v>
      </c>
      <c r="Y20" s="9"/>
      <c r="Z20" s="57" t="s">
        <v>35</v>
      </c>
      <c r="AA20" s="59">
        <f t="shared" si="8"/>
        <v>19</v>
      </c>
      <c r="AB20" s="60">
        <f t="shared" si="8"/>
        <v>13</v>
      </c>
      <c r="AC20" s="56"/>
      <c r="AD20" s="12"/>
      <c r="AE20" s="12"/>
      <c r="AF20" s="12"/>
      <c r="AG20" s="4"/>
    </row>
    <row r="21" spans="1:33" ht="29.25" customHeight="1" thickBot="1">
      <c r="A21" s="3"/>
      <c r="B21" s="39">
        <v>16</v>
      </c>
      <c r="C21" s="113"/>
      <c r="D21" s="306" t="s">
        <v>122</v>
      </c>
      <c r="E21" s="297" t="s">
        <v>351</v>
      </c>
      <c r="F21" s="42">
        <f>COUNTIF(H21,"&lt;45")+COUNTIF(I22,"&lt;45")+COUNTIF(J21,"&lt;35")+COUNTIF(K21,"&lt;35")+COUNTIF(L21,"&lt;18")+COUNTIF(M21,"&lt;18")+COUNTIF(O21,"&lt;45")</f>
        <v>3</v>
      </c>
      <c r="G21" s="43">
        <f>COUNTIF(H21,"AB")+COUNTIF(I22,"AB")+COUNTIF(J21,"AB")+COUNTIF(K21,"AB")+COUNTIF(L21,"AB")+COUNTIF(M21,"AB")+COUNTIF(O21,"AB")</f>
        <v>0</v>
      </c>
      <c r="H21" s="35">
        <v>45</v>
      </c>
      <c r="I21" s="405">
        <v>35</v>
      </c>
      <c r="J21" s="36">
        <v>35</v>
      </c>
      <c r="K21" s="36">
        <v>42</v>
      </c>
      <c r="L21" s="36">
        <v>4</v>
      </c>
      <c r="M21" s="36">
        <v>15</v>
      </c>
      <c r="N21" s="108">
        <f t="shared" si="1"/>
        <v>19</v>
      </c>
      <c r="O21" s="109">
        <v>31</v>
      </c>
      <c r="P21" s="87">
        <f>SUM(H21,I22,J21,K21,N21,O21)</f>
        <v>217</v>
      </c>
      <c r="Q21" s="88">
        <f t="shared" si="2"/>
        <v>271.25</v>
      </c>
      <c r="R21" s="112">
        <f t="shared" si="3"/>
        <v>45.208333333333336</v>
      </c>
      <c r="S21" s="43" t="s">
        <v>18</v>
      </c>
      <c r="T21" s="3"/>
      <c r="U21" s="57" t="s">
        <v>35</v>
      </c>
      <c r="V21" s="59">
        <f t="shared" si="9"/>
        <v>16</v>
      </c>
      <c r="W21" s="59">
        <f t="shared" si="9"/>
        <v>7</v>
      </c>
      <c r="X21" s="60">
        <f>O43</f>
        <v>20</v>
      </c>
      <c r="Y21" s="56"/>
      <c r="Z21" s="12"/>
      <c r="AA21" s="12"/>
      <c r="AB21" s="12"/>
      <c r="AC21" s="56"/>
      <c r="AD21" s="12"/>
      <c r="AE21" s="12"/>
      <c r="AF21" s="12"/>
      <c r="AG21" s="4"/>
    </row>
    <row r="22" spans="1:33" ht="29.25" customHeight="1" thickBot="1">
      <c r="A22" s="3"/>
      <c r="B22" s="39">
        <v>17</v>
      </c>
      <c r="C22" s="113"/>
      <c r="D22" s="307" t="s">
        <v>122</v>
      </c>
      <c r="E22" s="297" t="s">
        <v>328</v>
      </c>
      <c r="F22" s="42">
        <f t="shared" ref="F22:F35" si="10">COUNTIF(H22,"&lt;45")+COUNTIF(I22,"&lt;45")+COUNTIF(J22,"&lt;35")+COUNTIF(K22,"&lt;35")+COUNTIF(L22,"&lt;18")+COUNTIF(M22,"&lt;18")+COUNTIF(O22,"&lt;45")</f>
        <v>3</v>
      </c>
      <c r="G22" s="43">
        <f t="shared" ref="G22:G35" si="11">COUNTIF(H22,"AB")+COUNTIF(I22,"AB")+COUNTIF(J22,"AB")+COUNTIF(K22,"AB")+COUNTIF(L22,"AB")+COUNTIF(M22,"AB")+COUNTIF(O22,"AB")</f>
        <v>0</v>
      </c>
      <c r="H22" s="35">
        <v>49</v>
      </c>
      <c r="I22" s="36">
        <v>45</v>
      </c>
      <c r="J22" s="36">
        <v>26</v>
      </c>
      <c r="K22" s="36">
        <v>25</v>
      </c>
      <c r="L22" s="36">
        <v>20</v>
      </c>
      <c r="M22" s="36">
        <v>20</v>
      </c>
      <c r="N22" s="108">
        <f t="shared" si="1"/>
        <v>40</v>
      </c>
      <c r="O22" s="109">
        <v>30</v>
      </c>
      <c r="P22" s="87">
        <f t="shared" ref="P22:P35" si="12">SUM(H22,I22,J22,K22,N22,O22)</f>
        <v>215</v>
      </c>
      <c r="Q22" s="88">
        <f t="shared" si="2"/>
        <v>268.75</v>
      </c>
      <c r="R22" s="112">
        <f t="shared" si="3"/>
        <v>44.791666666666664</v>
      </c>
      <c r="S22" s="43" t="s">
        <v>18</v>
      </c>
      <c r="T22" s="3"/>
      <c r="U22" s="12"/>
      <c r="V22" s="12"/>
      <c r="W22" s="12"/>
      <c r="X22" s="12"/>
      <c r="Y22" s="56"/>
      <c r="Z22" s="12"/>
      <c r="AA22" s="12"/>
      <c r="AB22" s="12"/>
      <c r="AC22" s="56"/>
      <c r="AD22" s="12"/>
      <c r="AE22" s="12"/>
      <c r="AF22" s="12"/>
      <c r="AG22" s="4"/>
    </row>
    <row r="23" spans="1:33" ht="29.25" customHeight="1">
      <c r="A23" s="3"/>
      <c r="B23" s="39">
        <v>18</v>
      </c>
      <c r="C23" s="113"/>
      <c r="D23" s="307" t="s">
        <v>122</v>
      </c>
      <c r="E23" s="297" t="s">
        <v>333</v>
      </c>
      <c r="F23" s="42">
        <f t="shared" si="10"/>
        <v>4</v>
      </c>
      <c r="G23" s="43">
        <f t="shared" si="11"/>
        <v>0</v>
      </c>
      <c r="H23" s="35">
        <v>34</v>
      </c>
      <c r="I23" s="36">
        <v>51</v>
      </c>
      <c r="J23" s="36">
        <v>26</v>
      </c>
      <c r="K23" s="36">
        <v>38</v>
      </c>
      <c r="L23" s="36">
        <v>10</v>
      </c>
      <c r="M23" s="36">
        <v>18</v>
      </c>
      <c r="N23" s="108">
        <f t="shared" si="1"/>
        <v>28</v>
      </c>
      <c r="O23" s="109">
        <v>38</v>
      </c>
      <c r="P23" s="87">
        <f t="shared" si="12"/>
        <v>215</v>
      </c>
      <c r="Q23" s="88">
        <f t="shared" si="2"/>
        <v>268.75</v>
      </c>
      <c r="R23" s="112">
        <f t="shared" si="3"/>
        <v>44.791666666666664</v>
      </c>
      <c r="S23" s="43" t="s">
        <v>18</v>
      </c>
      <c r="T23" s="3"/>
      <c r="U23" s="10" t="s">
        <v>36</v>
      </c>
      <c r="V23" s="61" t="s">
        <v>35</v>
      </c>
      <c r="W23" s="61" t="s">
        <v>37</v>
      </c>
      <c r="X23" s="62" t="s">
        <v>32</v>
      </c>
      <c r="Y23" s="56"/>
      <c r="Z23" s="63"/>
      <c r="AA23" s="61" t="s">
        <v>35</v>
      </c>
      <c r="AB23" s="62" t="s">
        <v>37</v>
      </c>
      <c r="AC23" s="56"/>
      <c r="AD23" s="475" t="s">
        <v>1</v>
      </c>
      <c r="AE23" s="476"/>
      <c r="AF23" s="62" t="s">
        <v>15</v>
      </c>
      <c r="AG23" s="4"/>
    </row>
    <row r="24" spans="1:33" ht="29.25" customHeight="1">
      <c r="A24" s="3"/>
      <c r="B24" s="39">
        <v>19</v>
      </c>
      <c r="C24" s="113"/>
      <c r="D24" s="306" t="s">
        <v>122</v>
      </c>
      <c r="E24" s="297" t="s">
        <v>329</v>
      </c>
      <c r="F24" s="42">
        <f t="shared" si="10"/>
        <v>3</v>
      </c>
      <c r="G24" s="43">
        <f t="shared" si="11"/>
        <v>0</v>
      </c>
      <c r="H24" s="35">
        <v>45</v>
      </c>
      <c r="I24" s="36">
        <v>55</v>
      </c>
      <c r="J24" s="36">
        <v>25</v>
      </c>
      <c r="K24" s="36">
        <v>24</v>
      </c>
      <c r="L24" s="36">
        <v>18</v>
      </c>
      <c r="M24" s="36">
        <v>24</v>
      </c>
      <c r="N24" s="108">
        <f t="shared" si="1"/>
        <v>42</v>
      </c>
      <c r="O24" s="109">
        <v>20</v>
      </c>
      <c r="P24" s="87">
        <f t="shared" si="12"/>
        <v>211</v>
      </c>
      <c r="Q24" s="88">
        <f t="shared" si="2"/>
        <v>263.75</v>
      </c>
      <c r="R24" s="112">
        <f t="shared" si="3"/>
        <v>43.958333333333336</v>
      </c>
      <c r="S24" s="43" t="s">
        <v>18</v>
      </c>
      <c r="T24" s="3"/>
      <c r="U24" s="23" t="s">
        <v>2</v>
      </c>
      <c r="V24" s="64">
        <f>H43</f>
        <v>16</v>
      </c>
      <c r="W24" s="64">
        <f>H39</f>
        <v>0</v>
      </c>
      <c r="X24" s="48">
        <f>V18</f>
        <v>41.090909090909093</v>
      </c>
      <c r="Y24" s="56"/>
      <c r="Z24" s="23" t="s">
        <v>38</v>
      </c>
      <c r="AA24" s="65">
        <f>COUNTIF('XII-V3'!F6:F38,"1")</f>
        <v>5</v>
      </c>
      <c r="AB24" s="66">
        <f>COUNTIF('XII-V3'!G6:G38,"1")</f>
        <v>3</v>
      </c>
      <c r="AC24" s="56"/>
      <c r="AD24" s="459" t="s">
        <v>39</v>
      </c>
      <c r="AE24" s="463"/>
      <c r="AF24" s="66">
        <f>COUNTIF('XII-V3'!Q6:Q38,"&gt;=570")</f>
        <v>0</v>
      </c>
      <c r="AG24" s="4"/>
    </row>
    <row r="25" spans="1:33" ht="29.25" customHeight="1">
      <c r="A25" s="3"/>
      <c r="B25" s="39">
        <v>20</v>
      </c>
      <c r="C25" s="113"/>
      <c r="D25" s="306" t="s">
        <v>122</v>
      </c>
      <c r="E25" s="297" t="s">
        <v>326</v>
      </c>
      <c r="F25" s="42">
        <f t="shared" si="10"/>
        <v>1</v>
      </c>
      <c r="G25" s="43">
        <f t="shared" si="11"/>
        <v>1</v>
      </c>
      <c r="H25" s="35">
        <v>45</v>
      </c>
      <c r="I25" s="36" t="s">
        <v>13</v>
      </c>
      <c r="J25" s="36">
        <v>35</v>
      </c>
      <c r="K25" s="36">
        <v>54</v>
      </c>
      <c r="L25" s="36">
        <v>18</v>
      </c>
      <c r="M25" s="36">
        <v>25</v>
      </c>
      <c r="N25" s="108">
        <f t="shared" si="1"/>
        <v>43</v>
      </c>
      <c r="O25" s="109">
        <v>32</v>
      </c>
      <c r="P25" s="87">
        <f t="shared" si="12"/>
        <v>209</v>
      </c>
      <c r="Q25" s="88">
        <f t="shared" si="2"/>
        <v>261.25</v>
      </c>
      <c r="R25" s="112">
        <f t="shared" si="3"/>
        <v>43.541666666666664</v>
      </c>
      <c r="S25" s="43" t="s">
        <v>18</v>
      </c>
      <c r="T25" s="3"/>
      <c r="U25" s="23" t="s">
        <v>3</v>
      </c>
      <c r="V25" s="64">
        <f>I43</f>
        <v>7</v>
      </c>
      <c r="W25" s="64">
        <f>I39</f>
        <v>2</v>
      </c>
      <c r="X25" s="48">
        <f>W18</f>
        <v>47.806451612903224</v>
      </c>
      <c r="Y25" s="56"/>
      <c r="Z25" s="23" t="s">
        <v>40</v>
      </c>
      <c r="AA25" s="65">
        <f>COUNTIF('XII-V3'!F6:F38,"2")</f>
        <v>10</v>
      </c>
      <c r="AB25" s="66">
        <f>COUNTIF('XII-V3'!G6:G38,"2")</f>
        <v>0</v>
      </c>
      <c r="AC25" s="56"/>
      <c r="AD25" s="459" t="s">
        <v>41</v>
      </c>
      <c r="AE25" s="463"/>
      <c r="AF25" s="48">
        <f>COUNTIF('XII-V3'!Q6:Q38,"&gt;559")-COUNTIF('XII-V3'!Q6:Q38,"&gt;569")</f>
        <v>0</v>
      </c>
      <c r="AG25" s="4"/>
    </row>
    <row r="26" spans="1:33" ht="29.25" customHeight="1">
      <c r="A26" s="3"/>
      <c r="B26" s="39">
        <v>21</v>
      </c>
      <c r="C26" s="113"/>
      <c r="D26" s="306" t="s">
        <v>122</v>
      </c>
      <c r="E26" s="297" t="s">
        <v>322</v>
      </c>
      <c r="F26" s="42">
        <f t="shared" si="10"/>
        <v>6</v>
      </c>
      <c r="G26" s="43">
        <f t="shared" si="11"/>
        <v>0</v>
      </c>
      <c r="H26" s="35">
        <v>49</v>
      </c>
      <c r="I26" s="36">
        <v>43</v>
      </c>
      <c r="J26" s="36">
        <v>27</v>
      </c>
      <c r="K26" s="36">
        <v>25</v>
      </c>
      <c r="L26" s="36">
        <v>15</v>
      </c>
      <c r="M26" s="36">
        <v>9</v>
      </c>
      <c r="N26" s="108">
        <f t="shared" si="1"/>
        <v>24</v>
      </c>
      <c r="O26" s="109">
        <v>40</v>
      </c>
      <c r="P26" s="87">
        <f t="shared" si="12"/>
        <v>208</v>
      </c>
      <c r="Q26" s="88">
        <f t="shared" si="2"/>
        <v>260</v>
      </c>
      <c r="R26" s="112">
        <f t="shared" si="3"/>
        <v>43.333333333333336</v>
      </c>
      <c r="S26" s="43" t="s">
        <v>18</v>
      </c>
      <c r="T26" s="3"/>
      <c r="U26" s="23" t="s">
        <v>5</v>
      </c>
      <c r="V26" s="64">
        <f>J43</f>
        <v>19</v>
      </c>
      <c r="W26" s="64">
        <f>J39</f>
        <v>2</v>
      </c>
      <c r="X26" s="48">
        <f>AA17</f>
        <v>29.193548387096776</v>
      </c>
      <c r="Y26" s="56"/>
      <c r="Z26" s="23" t="s">
        <v>42</v>
      </c>
      <c r="AA26" s="65">
        <f>COUNTIF('XII-V3'!F6:F38,"3")</f>
        <v>4</v>
      </c>
      <c r="AB26" s="66">
        <f>COUNTIF('XII-V3'!G6:G38,"3")</f>
        <v>1</v>
      </c>
      <c r="AC26" s="56"/>
      <c r="AD26" s="459" t="s">
        <v>43</v>
      </c>
      <c r="AE26" s="463"/>
      <c r="AF26" s="48">
        <f>COUNTIF('XII-V3'!Q6:Q38,"&gt;549")-COUNTIF('XII-V3'!Q6:Q38,"&gt;559")</f>
        <v>0</v>
      </c>
      <c r="AG26" s="4"/>
    </row>
    <row r="27" spans="1:33" ht="29.25" customHeight="1">
      <c r="A27" s="3"/>
      <c r="B27" s="39">
        <v>22</v>
      </c>
      <c r="C27" s="113"/>
      <c r="D27" s="306" t="s">
        <v>122</v>
      </c>
      <c r="E27" s="297" t="s">
        <v>342</v>
      </c>
      <c r="F27" s="42">
        <f t="shared" si="10"/>
        <v>2</v>
      </c>
      <c r="G27" s="43">
        <f t="shared" si="11"/>
        <v>1</v>
      </c>
      <c r="H27" s="35">
        <v>45</v>
      </c>
      <c r="I27" s="36">
        <v>49</v>
      </c>
      <c r="J27" s="36" t="s">
        <v>13</v>
      </c>
      <c r="K27" s="36">
        <v>31</v>
      </c>
      <c r="L27" s="36">
        <v>18</v>
      </c>
      <c r="M27" s="36">
        <v>19</v>
      </c>
      <c r="N27" s="108">
        <f t="shared" si="1"/>
        <v>37</v>
      </c>
      <c r="O27" s="109">
        <v>31</v>
      </c>
      <c r="P27" s="87">
        <f t="shared" si="12"/>
        <v>193</v>
      </c>
      <c r="Q27" s="88">
        <f t="shared" si="2"/>
        <v>241.25</v>
      </c>
      <c r="R27" s="112">
        <f t="shared" si="3"/>
        <v>40.208333333333336</v>
      </c>
      <c r="S27" s="43" t="s">
        <v>18</v>
      </c>
      <c r="T27" s="3"/>
      <c r="U27" s="23" t="s">
        <v>6</v>
      </c>
      <c r="V27" s="64">
        <f>K43</f>
        <v>13</v>
      </c>
      <c r="W27" s="64">
        <f>K39</f>
        <v>1</v>
      </c>
      <c r="X27" s="48">
        <f>AB17</f>
        <v>35.96875</v>
      </c>
      <c r="Y27" s="56"/>
      <c r="Z27" s="23" t="s">
        <v>44</v>
      </c>
      <c r="AA27" s="65">
        <f>COUNTIF('XII-V3'!F6:F38,"4")</f>
        <v>2</v>
      </c>
      <c r="AB27" s="66">
        <f>COUNTIF('XII-V3'!G6:G38,"4")</f>
        <v>0</v>
      </c>
      <c r="AC27" s="56"/>
      <c r="AD27" s="459" t="s">
        <v>45</v>
      </c>
      <c r="AE27" s="463"/>
      <c r="AF27" s="48">
        <f>COUNTIF('XII-V3'!Q6:Q38,"&gt;539")-COUNTIF('XII-V3'!Q6:Q38,"&gt;549")</f>
        <v>0</v>
      </c>
      <c r="AG27" s="4"/>
    </row>
    <row r="28" spans="1:33" ht="29.25" customHeight="1">
      <c r="A28" s="3"/>
      <c r="B28" s="39">
        <v>23</v>
      </c>
      <c r="C28" s="113"/>
      <c r="D28" s="307" t="s">
        <v>343</v>
      </c>
      <c r="E28" s="297" t="s">
        <v>344</v>
      </c>
      <c r="F28" s="42">
        <f t="shared" si="10"/>
        <v>6</v>
      </c>
      <c r="G28" s="43">
        <f t="shared" si="11"/>
        <v>0</v>
      </c>
      <c r="H28" s="35">
        <v>36</v>
      </c>
      <c r="I28" s="36">
        <v>51</v>
      </c>
      <c r="J28" s="36">
        <v>23</v>
      </c>
      <c r="K28" s="36">
        <v>33</v>
      </c>
      <c r="L28" s="36">
        <v>10</v>
      </c>
      <c r="M28" s="36">
        <v>7</v>
      </c>
      <c r="N28" s="108">
        <f t="shared" si="1"/>
        <v>17</v>
      </c>
      <c r="O28" s="109">
        <v>28</v>
      </c>
      <c r="P28" s="87">
        <f t="shared" si="12"/>
        <v>188</v>
      </c>
      <c r="Q28" s="88">
        <f t="shared" si="2"/>
        <v>235</v>
      </c>
      <c r="R28" s="112">
        <f t="shared" si="3"/>
        <v>39.166666666666664</v>
      </c>
      <c r="S28" s="43" t="s">
        <v>18</v>
      </c>
      <c r="T28" s="3"/>
      <c r="U28" s="23" t="s">
        <v>73</v>
      </c>
      <c r="V28" s="64">
        <f>L43</f>
        <v>19</v>
      </c>
      <c r="W28" s="64">
        <f>L39</f>
        <v>2</v>
      </c>
      <c r="X28" s="48">
        <f>AE15</f>
        <v>14.258064516129032</v>
      </c>
      <c r="Y28" s="56"/>
      <c r="Z28" s="23" t="s">
        <v>46</v>
      </c>
      <c r="AA28" s="65">
        <f>COUNTIF('XII-V3'!F6:F38,"5")</f>
        <v>0</v>
      </c>
      <c r="AB28" s="66">
        <f>COUNTIF('XII-V3'!G6:G38,"5")</f>
        <v>1</v>
      </c>
      <c r="AC28" s="56"/>
      <c r="AD28" s="459" t="s">
        <v>47</v>
      </c>
      <c r="AE28" s="463"/>
      <c r="AF28" s="48">
        <f>COUNTIF('XII-V3'!Q6:Q38,"&gt;529")-COUNTIF('XII-V3'!Q6:Q38,"&gt;539")</f>
        <v>0</v>
      </c>
      <c r="AG28" s="4"/>
    </row>
    <row r="29" spans="1:33" ht="29.25" customHeight="1">
      <c r="A29" s="3"/>
      <c r="B29" s="39">
        <v>24</v>
      </c>
      <c r="C29" s="113"/>
      <c r="D29" s="306" t="s">
        <v>122</v>
      </c>
      <c r="E29" s="297" t="s">
        <v>335</v>
      </c>
      <c r="F29" s="42">
        <f t="shared" si="10"/>
        <v>7</v>
      </c>
      <c r="G29" s="43">
        <f t="shared" si="11"/>
        <v>0</v>
      </c>
      <c r="H29" s="35">
        <v>38</v>
      </c>
      <c r="I29" s="36">
        <v>42</v>
      </c>
      <c r="J29" s="36">
        <v>23</v>
      </c>
      <c r="K29" s="36">
        <v>23</v>
      </c>
      <c r="L29" s="36">
        <v>7</v>
      </c>
      <c r="M29" s="36">
        <v>16</v>
      </c>
      <c r="N29" s="108">
        <f t="shared" si="1"/>
        <v>23</v>
      </c>
      <c r="O29" s="109">
        <v>36</v>
      </c>
      <c r="P29" s="87">
        <f t="shared" si="12"/>
        <v>185</v>
      </c>
      <c r="Q29" s="88">
        <f t="shared" si="2"/>
        <v>231.25</v>
      </c>
      <c r="R29" s="112">
        <f t="shared" si="3"/>
        <v>38.541666666666664</v>
      </c>
      <c r="S29" s="43" t="s">
        <v>18</v>
      </c>
      <c r="T29" s="3"/>
      <c r="U29" s="23" t="s">
        <v>66</v>
      </c>
      <c r="V29" s="64">
        <f>M43</f>
        <v>12</v>
      </c>
      <c r="W29" s="64">
        <f>M39</f>
        <v>2</v>
      </c>
      <c r="X29" s="48">
        <f>AF15</f>
        <v>16.903225806451612</v>
      </c>
      <c r="Y29" s="56"/>
      <c r="Z29" s="23" t="s">
        <v>48</v>
      </c>
      <c r="AA29" s="65">
        <f>COUNTIF('XII-V3'!F6:F38,"6")</f>
        <v>8</v>
      </c>
      <c r="AB29" s="66">
        <f>COUNTIF('XII-V3'!G6:G38,"6")</f>
        <v>0</v>
      </c>
      <c r="AC29" s="56"/>
      <c r="AD29" s="459" t="s">
        <v>49</v>
      </c>
      <c r="AE29" s="463"/>
      <c r="AF29" s="48">
        <f>COUNTIF('XII-V3'!Q6:Q38,"&gt;499")-COUNTIF('XII-V3'!Q6:Q38,"&gt;529")</f>
        <v>0</v>
      </c>
      <c r="AG29" s="4"/>
    </row>
    <row r="30" spans="1:33" ht="29.25" customHeight="1" thickBot="1">
      <c r="A30" s="3"/>
      <c r="B30" s="39">
        <v>25</v>
      </c>
      <c r="C30" s="113"/>
      <c r="D30" s="307" t="s">
        <v>122</v>
      </c>
      <c r="E30" s="297" t="s">
        <v>337</v>
      </c>
      <c r="F30" s="42">
        <f t="shared" si="10"/>
        <v>2</v>
      </c>
      <c r="G30" s="43">
        <f t="shared" si="11"/>
        <v>3</v>
      </c>
      <c r="H30" s="35">
        <v>76</v>
      </c>
      <c r="I30" s="36">
        <v>40</v>
      </c>
      <c r="J30" s="36">
        <v>24</v>
      </c>
      <c r="K30" s="36">
        <v>44</v>
      </c>
      <c r="L30" s="36" t="s">
        <v>13</v>
      </c>
      <c r="M30" s="36" t="s">
        <v>13</v>
      </c>
      <c r="N30" s="108"/>
      <c r="O30" s="109" t="s">
        <v>13</v>
      </c>
      <c r="P30" s="87">
        <f t="shared" si="12"/>
        <v>184</v>
      </c>
      <c r="Q30" s="88">
        <f t="shared" si="2"/>
        <v>230</v>
      </c>
      <c r="R30" s="112">
        <f t="shared" si="3"/>
        <v>38.333333333333336</v>
      </c>
      <c r="S30" s="43" t="s">
        <v>18</v>
      </c>
      <c r="T30" s="3"/>
      <c r="U30" s="67" t="s">
        <v>4</v>
      </c>
      <c r="V30" s="68">
        <f>O43</f>
        <v>20</v>
      </c>
      <c r="W30" s="68">
        <f>O39</f>
        <v>2</v>
      </c>
      <c r="X30" s="69">
        <f>X18</f>
        <v>35.677419354838712</v>
      </c>
      <c r="Y30" s="56"/>
      <c r="Z30" s="67" t="s">
        <v>50</v>
      </c>
      <c r="AA30" s="70">
        <f>COUNTIF('XII-V3'!F6:F38,"7")</f>
        <v>2</v>
      </c>
      <c r="AB30" s="71">
        <f>COUNTIF('XII-V3'!G6:G38,"7")</f>
        <v>0</v>
      </c>
      <c r="AC30" s="56"/>
      <c r="AD30" s="459" t="s">
        <v>51</v>
      </c>
      <c r="AE30" s="463"/>
      <c r="AF30" s="48">
        <f>COUNTIF('XII-V3'!Q6:Q38,"&gt;449")-COUNTIF('XII-V3'!Q6:Q38,"&gt;499")</f>
        <v>0</v>
      </c>
      <c r="AG30" s="4"/>
    </row>
    <row r="31" spans="1:33" ht="29.25" customHeight="1">
      <c r="A31" s="3"/>
      <c r="B31" s="39">
        <v>26</v>
      </c>
      <c r="C31" s="113"/>
      <c r="D31" s="307" t="s">
        <v>122</v>
      </c>
      <c r="E31" s="297" t="s">
        <v>325</v>
      </c>
      <c r="F31" s="42">
        <f t="shared" si="10"/>
        <v>6</v>
      </c>
      <c r="G31" s="43">
        <f t="shared" si="11"/>
        <v>0</v>
      </c>
      <c r="H31" s="35">
        <v>29</v>
      </c>
      <c r="I31" s="36">
        <v>45</v>
      </c>
      <c r="J31" s="36">
        <v>22</v>
      </c>
      <c r="K31" s="36">
        <v>21</v>
      </c>
      <c r="L31" s="36">
        <v>10</v>
      </c>
      <c r="M31" s="36">
        <v>15</v>
      </c>
      <c r="N31" s="108">
        <f t="shared" ref="N31:N38" si="13">SUM(L31:M31)</f>
        <v>25</v>
      </c>
      <c r="O31" s="109">
        <v>21</v>
      </c>
      <c r="P31" s="87">
        <f t="shared" si="12"/>
        <v>163</v>
      </c>
      <c r="Q31" s="88">
        <f t="shared" si="2"/>
        <v>203.75</v>
      </c>
      <c r="R31" s="112">
        <f t="shared" si="3"/>
        <v>33.958333333333336</v>
      </c>
      <c r="S31" s="43" t="s">
        <v>18</v>
      </c>
      <c r="T31" s="3"/>
      <c r="U31" s="56"/>
      <c r="V31" s="56"/>
      <c r="W31" s="56"/>
      <c r="X31" s="56"/>
      <c r="Y31" s="56"/>
      <c r="Z31" s="461" t="s">
        <v>52</v>
      </c>
      <c r="AA31" s="462"/>
      <c r="AB31" s="72">
        <f>MAX(S6:S38)</f>
        <v>2</v>
      </c>
      <c r="AC31" s="458"/>
      <c r="AD31" s="459" t="s">
        <v>53</v>
      </c>
      <c r="AE31" s="463"/>
      <c r="AF31" s="48">
        <f>COUNTIF('XII-V3'!Q6:Q38,"&gt;399")-COUNTIF('XII-V3'!Q6:Q38,"&gt;449")</f>
        <v>0</v>
      </c>
      <c r="AG31" s="4"/>
    </row>
    <row r="32" spans="1:33" ht="29.25" customHeight="1">
      <c r="A32" s="3"/>
      <c r="B32" s="39">
        <v>27</v>
      </c>
      <c r="C32" s="113"/>
      <c r="D32" s="307" t="s">
        <v>122</v>
      </c>
      <c r="E32" s="297" t="s">
        <v>340</v>
      </c>
      <c r="F32" s="42">
        <f t="shared" si="10"/>
        <v>6</v>
      </c>
      <c r="G32" s="43">
        <f t="shared" si="11"/>
        <v>0</v>
      </c>
      <c r="H32" s="35">
        <v>25</v>
      </c>
      <c r="I32" s="36">
        <v>48</v>
      </c>
      <c r="J32" s="36">
        <v>29</v>
      </c>
      <c r="K32" s="36">
        <v>24</v>
      </c>
      <c r="L32" s="36">
        <v>12</v>
      </c>
      <c r="M32" s="36">
        <v>11</v>
      </c>
      <c r="N32" s="108">
        <f t="shared" si="13"/>
        <v>23</v>
      </c>
      <c r="O32" s="109">
        <v>10</v>
      </c>
      <c r="P32" s="87">
        <f t="shared" si="12"/>
        <v>159</v>
      </c>
      <c r="Q32" s="88">
        <f t="shared" si="2"/>
        <v>198.75</v>
      </c>
      <c r="R32" s="112">
        <f t="shared" si="3"/>
        <v>33.125</v>
      </c>
      <c r="S32" s="43" t="s">
        <v>18</v>
      </c>
      <c r="T32" s="3"/>
      <c r="U32" s="56"/>
      <c r="V32" s="56"/>
      <c r="W32" s="56"/>
      <c r="X32" s="56"/>
      <c r="Y32" s="56"/>
      <c r="Z32" s="459" t="s">
        <v>54</v>
      </c>
      <c r="AA32" s="460"/>
      <c r="AB32" s="66">
        <f>SUM(AA24:AA30)</f>
        <v>31</v>
      </c>
      <c r="AC32" s="458"/>
      <c r="AD32" s="459" t="s">
        <v>55</v>
      </c>
      <c r="AE32" s="463"/>
      <c r="AF32" s="48">
        <f>COUNTIF('XII-V3'!Q6:Q38,"&gt;349")-COUNTIF('XII-V3'!Q6:Q38,"&gt;399")</f>
        <v>2</v>
      </c>
      <c r="AG32" s="75"/>
    </row>
    <row r="33" spans="1:33" ht="29.25" customHeight="1">
      <c r="A33" s="3"/>
      <c r="B33" s="39">
        <v>28</v>
      </c>
      <c r="C33" s="113"/>
      <c r="D33" s="306" t="s">
        <v>122</v>
      </c>
      <c r="E33" s="297" t="s">
        <v>349</v>
      </c>
      <c r="F33" s="42">
        <f t="shared" si="10"/>
        <v>6</v>
      </c>
      <c r="G33" s="43">
        <f t="shared" si="11"/>
        <v>0</v>
      </c>
      <c r="H33" s="35">
        <v>17</v>
      </c>
      <c r="I33" s="36">
        <v>45</v>
      </c>
      <c r="J33" s="36">
        <v>24</v>
      </c>
      <c r="K33" s="36">
        <v>22</v>
      </c>
      <c r="L33" s="36">
        <v>11</v>
      </c>
      <c r="M33" s="36">
        <v>9</v>
      </c>
      <c r="N33" s="108">
        <f t="shared" si="13"/>
        <v>20</v>
      </c>
      <c r="O33" s="109">
        <v>20</v>
      </c>
      <c r="P33" s="87">
        <f t="shared" si="12"/>
        <v>148</v>
      </c>
      <c r="Q33" s="88">
        <f t="shared" si="2"/>
        <v>185</v>
      </c>
      <c r="R33" s="112">
        <f t="shared" si="3"/>
        <v>30.833333333333332</v>
      </c>
      <c r="S33" s="43" t="s">
        <v>18</v>
      </c>
      <c r="T33" s="3"/>
      <c r="U33" s="12"/>
      <c r="V33" s="12"/>
      <c r="W33" s="12"/>
      <c r="X33" s="12"/>
      <c r="Y33" s="76"/>
      <c r="Z33" s="459" t="s">
        <v>56</v>
      </c>
      <c r="AA33" s="460"/>
      <c r="AB33" s="48">
        <f>MAX(B6:B38)-(AB31+AB32)</f>
        <v>0</v>
      </c>
      <c r="AC33" s="76"/>
      <c r="AD33" s="459" t="s">
        <v>57</v>
      </c>
      <c r="AE33" s="463"/>
      <c r="AF33" s="48">
        <f>COUNTIF('XII-V3'!Q6:Q38,"&gt;299")-COUNTIF('XII-V3'!Q6:Q38,"&gt;349")</f>
        <v>10</v>
      </c>
      <c r="AG33" s="3"/>
    </row>
    <row r="34" spans="1:33" ht="29.25" customHeight="1" thickBot="1">
      <c r="A34" s="3"/>
      <c r="B34" s="39">
        <v>29</v>
      </c>
      <c r="C34" s="113"/>
      <c r="D34" s="306" t="s">
        <v>122</v>
      </c>
      <c r="E34" s="297" t="s">
        <v>345</v>
      </c>
      <c r="F34" s="42">
        <f t="shared" si="10"/>
        <v>6</v>
      </c>
      <c r="G34" s="43">
        <f t="shared" si="11"/>
        <v>0</v>
      </c>
      <c r="H34" s="35">
        <v>16</v>
      </c>
      <c r="I34" s="379">
        <v>46</v>
      </c>
      <c r="J34" s="36">
        <v>13</v>
      </c>
      <c r="K34" s="36">
        <v>29</v>
      </c>
      <c r="L34" s="36">
        <v>5</v>
      </c>
      <c r="M34" s="36">
        <v>7</v>
      </c>
      <c r="N34" s="108">
        <f t="shared" si="13"/>
        <v>12</v>
      </c>
      <c r="O34" s="109">
        <v>26</v>
      </c>
      <c r="P34" s="87">
        <f t="shared" si="12"/>
        <v>142</v>
      </c>
      <c r="Q34" s="88">
        <f t="shared" si="2"/>
        <v>177.5</v>
      </c>
      <c r="R34" s="112">
        <f t="shared" si="3"/>
        <v>29.583333333333332</v>
      </c>
      <c r="S34" s="43" t="s">
        <v>18</v>
      </c>
      <c r="T34" s="3"/>
      <c r="U34" s="12"/>
      <c r="V34" s="12"/>
      <c r="W34" s="12"/>
      <c r="X34" s="12"/>
      <c r="Y34" s="12"/>
      <c r="Z34" s="464" t="s">
        <v>58</v>
      </c>
      <c r="AA34" s="465"/>
      <c r="AB34" s="77">
        <f>SUM(AB31:AB33)</f>
        <v>33</v>
      </c>
      <c r="AC34" s="12"/>
      <c r="AD34" s="466" t="s">
        <v>59</v>
      </c>
      <c r="AE34" s="467"/>
      <c r="AF34" s="71">
        <f>COUNTIF('XII-V3'!Q6:Q38,"&lt;300")</f>
        <v>21</v>
      </c>
    </row>
    <row r="35" spans="1:33" ht="29.25" customHeight="1">
      <c r="A35" s="3"/>
      <c r="B35" s="39">
        <v>30</v>
      </c>
      <c r="C35" s="113"/>
      <c r="D35" s="307" t="s">
        <v>343</v>
      </c>
      <c r="E35" s="297" t="s">
        <v>347</v>
      </c>
      <c r="F35" s="42">
        <f t="shared" si="10"/>
        <v>6</v>
      </c>
      <c r="G35" s="43">
        <f t="shared" si="11"/>
        <v>1</v>
      </c>
      <c r="H35" s="35">
        <v>38</v>
      </c>
      <c r="I35" s="36">
        <v>37</v>
      </c>
      <c r="J35" s="36">
        <v>19</v>
      </c>
      <c r="K35" s="36" t="s">
        <v>13</v>
      </c>
      <c r="L35" s="36">
        <v>15</v>
      </c>
      <c r="M35" s="36">
        <v>8</v>
      </c>
      <c r="N35" s="108">
        <f t="shared" si="13"/>
        <v>23</v>
      </c>
      <c r="O35" s="109">
        <v>25</v>
      </c>
      <c r="P35" s="87">
        <f t="shared" si="12"/>
        <v>142</v>
      </c>
      <c r="Q35" s="88">
        <f t="shared" si="2"/>
        <v>177.5</v>
      </c>
      <c r="R35" s="112">
        <f t="shared" si="3"/>
        <v>29.583333333333332</v>
      </c>
      <c r="S35" s="43" t="s">
        <v>18</v>
      </c>
      <c r="T35" s="3"/>
      <c r="Y35" s="5"/>
      <c r="Z35" s="5"/>
      <c r="AA35" s="5"/>
      <c r="AC35" s="5"/>
      <c r="AD35" s="5"/>
      <c r="AE35" s="78"/>
      <c r="AF35" s="3"/>
      <c r="AG35" s="3"/>
    </row>
    <row r="36" spans="1:33" ht="29.25" customHeight="1">
      <c r="A36" s="3"/>
      <c r="B36" s="39">
        <v>31</v>
      </c>
      <c r="C36" s="113"/>
      <c r="D36" s="307" t="s">
        <v>122</v>
      </c>
      <c r="E36" s="297" t="s">
        <v>439</v>
      </c>
      <c r="F36" s="42">
        <f>COUNTIF(H36,"&lt;45")+COUNTIF(I37,"&lt;45")+COUNTIF(J36,"&lt;35")+COUNTIF(K36,"&lt;35")+COUNTIF(L36,"&lt;18")+COUNTIF(M36,"&lt;18")+COUNTIF(O36,"&lt;45")</f>
        <v>7</v>
      </c>
      <c r="G36" s="43">
        <f>COUNTIF(H36,"AB")+COUNTIF(I37,"AB")+COUNTIF(J36,"AB")+COUNTIF(K36,"AB")+COUNTIF(L36,"AB")+COUNTIF(M36,"AB")+COUNTIF(O36,"AB")</f>
        <v>0</v>
      </c>
      <c r="H36" s="35">
        <v>35</v>
      </c>
      <c r="I36" s="36">
        <v>47</v>
      </c>
      <c r="J36" s="36">
        <v>25</v>
      </c>
      <c r="K36" s="36">
        <v>30</v>
      </c>
      <c r="L36" s="36">
        <v>12</v>
      </c>
      <c r="M36" s="36">
        <v>11</v>
      </c>
      <c r="N36" s="108">
        <f t="shared" si="13"/>
        <v>23</v>
      </c>
      <c r="O36" s="109">
        <v>26</v>
      </c>
      <c r="P36" s="87">
        <f>SUM(H36,I37,J36,K36,N36,O36)</f>
        <v>173</v>
      </c>
      <c r="Q36" s="88">
        <f t="shared" si="2"/>
        <v>216.25</v>
      </c>
      <c r="R36" s="112">
        <f t="shared" si="3"/>
        <v>36.041666666666664</v>
      </c>
      <c r="S36" s="43" t="s">
        <v>18</v>
      </c>
      <c r="T36" s="3"/>
      <c r="Y36" s="5"/>
      <c r="Z36" s="5"/>
      <c r="AA36" s="5"/>
      <c r="AC36" s="5"/>
      <c r="AD36" s="5"/>
      <c r="AE36" s="78"/>
      <c r="AF36" s="3"/>
      <c r="AG36" s="3"/>
    </row>
    <row r="37" spans="1:33" ht="29.25" customHeight="1">
      <c r="A37" s="3"/>
      <c r="B37" s="39">
        <v>32</v>
      </c>
      <c r="C37" s="113"/>
      <c r="D37" s="307" t="s">
        <v>122</v>
      </c>
      <c r="E37" s="297" t="s">
        <v>348</v>
      </c>
      <c r="F37" s="42">
        <f>COUNTIF(H37,"&lt;45")+COUNTIF(I37,"&lt;45")+COUNTIF(J37,"&lt;35")+COUNTIF(K37,"&lt;35")+COUNTIF(L37,"&lt;18")+COUNTIF(M37,"&lt;18")+COUNTIF(O37,"&lt;45")</f>
        <v>6</v>
      </c>
      <c r="G37" s="43">
        <f>COUNTIF(H37,"AB")+COUNTIF(I37,"AB")+COUNTIF(J37,"AB")+COUNTIF(K37,"AB")+COUNTIF(L37,"AB")+COUNTIF(M37,"AB")+COUNTIF(O37,"AB")</f>
        <v>0</v>
      </c>
      <c r="H37" s="35">
        <v>33</v>
      </c>
      <c r="I37" s="36">
        <v>34</v>
      </c>
      <c r="J37" s="36">
        <v>18</v>
      </c>
      <c r="K37" s="36">
        <v>14</v>
      </c>
      <c r="L37" s="36">
        <v>18</v>
      </c>
      <c r="M37" s="36">
        <v>11</v>
      </c>
      <c r="N37" s="108">
        <f t="shared" si="13"/>
        <v>29</v>
      </c>
      <c r="O37" s="109">
        <v>10</v>
      </c>
      <c r="P37" s="87">
        <f>SUM(H37,I37,J37,K37,N37,O37)</f>
        <v>138</v>
      </c>
      <c r="Q37" s="88">
        <f t="shared" si="2"/>
        <v>172.5</v>
      </c>
      <c r="R37" s="112">
        <f t="shared" si="3"/>
        <v>28.75</v>
      </c>
      <c r="S37" s="43" t="s">
        <v>18</v>
      </c>
      <c r="T37" s="3"/>
      <c r="U37" s="468" t="s">
        <v>60</v>
      </c>
      <c r="V37" s="468"/>
      <c r="W37" s="468"/>
      <c r="X37" s="468"/>
      <c r="Y37" s="79"/>
      <c r="Z37" s="79"/>
      <c r="AA37" s="79"/>
      <c r="AB37" s="79"/>
      <c r="AC37" s="79"/>
      <c r="AD37" s="468" t="s">
        <v>61</v>
      </c>
      <c r="AE37" s="468"/>
      <c r="AF37" s="468"/>
      <c r="AG37" s="3"/>
    </row>
    <row r="38" spans="1:33" ht="29.25" customHeight="1" thickBot="1">
      <c r="A38" s="3"/>
      <c r="B38" s="39">
        <v>33</v>
      </c>
      <c r="C38" s="113"/>
      <c r="D38" s="307" t="s">
        <v>122</v>
      </c>
      <c r="E38" s="311" t="s">
        <v>339</v>
      </c>
      <c r="F38" s="42">
        <f>COUNTIF(H38,"&lt;45")+COUNTIF(I38,"&lt;45")+COUNTIF(J38,"&lt;35")+COUNTIF(K38,"&lt;35")+COUNTIF(L38,"&lt;18")+COUNTIF(M38,"&lt;18")+COUNTIF(O38,"&lt;45")</f>
        <v>1</v>
      </c>
      <c r="G38" s="43">
        <f>COUNTIF(H38,"AB")+COUNTIF(I38,"AB")+COUNTIF(J38,"AB")+COUNTIF(K38,"AB")+COUNTIF(L38,"AB")+COUNTIF(M38,"AB")+COUNTIF(O38,"AB")</f>
        <v>5</v>
      </c>
      <c r="H38" s="35">
        <v>47</v>
      </c>
      <c r="I38" s="36" t="s">
        <v>13</v>
      </c>
      <c r="J38" s="36" t="s">
        <v>13</v>
      </c>
      <c r="K38" s="36">
        <v>3</v>
      </c>
      <c r="L38" s="36" t="s">
        <v>13</v>
      </c>
      <c r="M38" s="36" t="s">
        <v>13</v>
      </c>
      <c r="N38" s="108">
        <f t="shared" si="13"/>
        <v>0</v>
      </c>
      <c r="O38" s="109" t="s">
        <v>13</v>
      </c>
      <c r="P38" s="87">
        <f>SUM(H38,I38,J38,K38,N38,O38)</f>
        <v>50</v>
      </c>
      <c r="Q38" s="88">
        <f t="shared" si="2"/>
        <v>62.5</v>
      </c>
      <c r="R38" s="112">
        <f t="shared" si="3"/>
        <v>10.416666666666666</v>
      </c>
      <c r="S38" s="43" t="s">
        <v>18</v>
      </c>
      <c r="T38" s="3"/>
      <c r="Y38" s="5"/>
      <c r="Z38" s="5"/>
      <c r="AA38" s="5"/>
      <c r="AC38" s="5"/>
      <c r="AD38" s="5"/>
      <c r="AE38" s="78"/>
      <c r="AF38" s="3"/>
      <c r="AG38" s="3"/>
    </row>
    <row r="39" spans="1:33" ht="29.25" customHeight="1">
      <c r="A39" s="3"/>
      <c r="B39" s="490" t="s">
        <v>56</v>
      </c>
      <c r="C39" s="491"/>
      <c r="D39" s="491"/>
      <c r="E39" s="491"/>
      <c r="F39" s="491"/>
      <c r="G39" s="492"/>
      <c r="H39" s="80">
        <f t="shared" ref="H39:Q39" si="14">COUNTIF(H6:H38,"AB")</f>
        <v>0</v>
      </c>
      <c r="I39" s="80">
        <f t="shared" si="14"/>
        <v>2</v>
      </c>
      <c r="J39" s="80">
        <f t="shared" si="14"/>
        <v>2</v>
      </c>
      <c r="K39" s="80">
        <f t="shared" si="14"/>
        <v>1</v>
      </c>
      <c r="L39" s="80">
        <f t="shared" si="14"/>
        <v>2</v>
      </c>
      <c r="M39" s="80">
        <f t="shared" si="14"/>
        <v>2</v>
      </c>
      <c r="N39" s="80">
        <f t="shared" si="14"/>
        <v>0</v>
      </c>
      <c r="O39" s="80">
        <f t="shared" si="14"/>
        <v>2</v>
      </c>
      <c r="P39" s="80">
        <f t="shared" si="14"/>
        <v>0</v>
      </c>
      <c r="Q39" s="80">
        <f t="shared" si="14"/>
        <v>0</v>
      </c>
      <c r="R39" s="116"/>
      <c r="S39" s="84"/>
      <c r="T39" s="3"/>
      <c r="Y39" s="5"/>
      <c r="Z39" s="5"/>
      <c r="AA39" s="5"/>
      <c r="AF39" s="3"/>
      <c r="AG39" s="3"/>
    </row>
    <row r="40" spans="1:33" ht="29.25" customHeight="1">
      <c r="A40" s="3"/>
      <c r="B40" s="493" t="s">
        <v>32</v>
      </c>
      <c r="C40" s="494"/>
      <c r="D40" s="494"/>
      <c r="E40" s="494"/>
      <c r="F40" s="494"/>
      <c r="G40" s="495"/>
      <c r="H40" s="85">
        <f t="shared" ref="H40:Q40" si="15">AVERAGE(H6:H38)</f>
        <v>41.090909090909093</v>
      </c>
      <c r="I40" s="85">
        <f t="shared" si="15"/>
        <v>47.806451612903224</v>
      </c>
      <c r="J40" s="85">
        <f t="shared" si="15"/>
        <v>29.193548387096776</v>
      </c>
      <c r="K40" s="85">
        <f t="shared" si="15"/>
        <v>35.96875</v>
      </c>
      <c r="L40" s="85">
        <f t="shared" si="15"/>
        <v>14.258064516129032</v>
      </c>
      <c r="M40" s="85">
        <f t="shared" si="15"/>
        <v>16.903225806451612</v>
      </c>
      <c r="N40" s="85">
        <f t="shared" si="15"/>
        <v>30.1875</v>
      </c>
      <c r="O40" s="85">
        <f t="shared" si="15"/>
        <v>35.677419354838712</v>
      </c>
      <c r="P40" s="85">
        <f t="shared" si="15"/>
        <v>210.66666666666666</v>
      </c>
      <c r="Q40" s="85">
        <f t="shared" si="15"/>
        <v>263.33333333333331</v>
      </c>
      <c r="R40" s="117"/>
      <c r="S40" s="89"/>
      <c r="T40" s="3"/>
      <c r="Y40" s="5"/>
      <c r="AF40" s="3"/>
      <c r="AG40" s="3"/>
    </row>
    <row r="41" spans="1:33" ht="29.25" customHeight="1">
      <c r="A41" s="3"/>
      <c r="B41" s="493" t="s">
        <v>33</v>
      </c>
      <c r="C41" s="494"/>
      <c r="D41" s="494"/>
      <c r="E41" s="494"/>
      <c r="F41" s="494"/>
      <c r="G41" s="495"/>
      <c r="H41" s="85">
        <f t="shared" ref="H41:P41" si="16">MAX(H6:H38)</f>
        <v>76</v>
      </c>
      <c r="I41" s="85">
        <f t="shared" si="16"/>
        <v>60</v>
      </c>
      <c r="J41" s="85">
        <f t="shared" si="16"/>
        <v>44</v>
      </c>
      <c r="K41" s="85">
        <f t="shared" si="16"/>
        <v>54</v>
      </c>
      <c r="L41" s="85">
        <f t="shared" si="16"/>
        <v>22</v>
      </c>
      <c r="M41" s="85">
        <f t="shared" si="16"/>
        <v>25</v>
      </c>
      <c r="N41" s="85">
        <f t="shared" si="16"/>
        <v>44</v>
      </c>
      <c r="O41" s="85">
        <f t="shared" si="16"/>
        <v>61</v>
      </c>
      <c r="P41" s="85">
        <f t="shared" si="16"/>
        <v>294</v>
      </c>
      <c r="Q41" s="88">
        <f>MAX(Q6:Q38)</f>
        <v>367.5</v>
      </c>
      <c r="R41" s="117"/>
      <c r="S41" s="89"/>
      <c r="T41" s="3"/>
      <c r="Y41" s="5"/>
      <c r="AF41" s="3"/>
      <c r="AG41" s="3"/>
    </row>
    <row r="42" spans="1:33" ht="29.25" customHeight="1">
      <c r="A42" s="3"/>
      <c r="B42" s="493" t="s">
        <v>34</v>
      </c>
      <c r="C42" s="494"/>
      <c r="D42" s="494"/>
      <c r="E42" s="494"/>
      <c r="F42" s="494"/>
      <c r="G42" s="495"/>
      <c r="H42" s="85">
        <f t="shared" ref="H42:P42" si="17">MIN(H6:H38)</f>
        <v>16</v>
      </c>
      <c r="I42" s="85">
        <f t="shared" si="17"/>
        <v>34</v>
      </c>
      <c r="J42" s="85">
        <f t="shared" si="17"/>
        <v>13</v>
      </c>
      <c r="K42" s="85">
        <f t="shared" si="17"/>
        <v>3</v>
      </c>
      <c r="L42" s="85">
        <f t="shared" si="17"/>
        <v>4</v>
      </c>
      <c r="M42" s="85">
        <f t="shared" si="17"/>
        <v>7</v>
      </c>
      <c r="N42" s="85">
        <f t="shared" si="17"/>
        <v>0</v>
      </c>
      <c r="O42" s="85">
        <f t="shared" si="17"/>
        <v>10</v>
      </c>
      <c r="P42" s="85">
        <f t="shared" si="17"/>
        <v>50</v>
      </c>
      <c r="Q42" s="88">
        <f>MIN(Q6:Q38)</f>
        <v>62.5</v>
      </c>
      <c r="R42" s="117"/>
      <c r="S42" s="89"/>
      <c r="T42" s="3"/>
      <c r="Y42" s="5"/>
      <c r="AF42" s="3"/>
      <c r="AG42" s="3"/>
    </row>
    <row r="43" spans="1:33" ht="29.25" customHeight="1" thickBot="1">
      <c r="A43" s="3"/>
      <c r="B43" s="496" t="s">
        <v>62</v>
      </c>
      <c r="C43" s="497"/>
      <c r="D43" s="497"/>
      <c r="E43" s="497"/>
      <c r="F43" s="497"/>
      <c r="G43" s="498"/>
      <c r="H43" s="90">
        <f>COUNTIF(H6:H38,"&lt;45")</f>
        <v>16</v>
      </c>
      <c r="I43" s="90">
        <f>COUNTIF(I6:I38,"&lt;45")</f>
        <v>7</v>
      </c>
      <c r="J43" s="90">
        <f>COUNTIF(J6:J38,"&lt;35")</f>
        <v>19</v>
      </c>
      <c r="K43" s="90">
        <f>COUNTIF(K6:K38,"&lt;35")</f>
        <v>13</v>
      </c>
      <c r="L43" s="90">
        <f>COUNTIF(L6:L38,"&lt;18")</f>
        <v>19</v>
      </c>
      <c r="M43" s="90">
        <f>COUNTIF(M6:M38,"&lt;18")</f>
        <v>12</v>
      </c>
      <c r="N43" s="90">
        <f>COUNTIF(N6:N38,"&lt;18")</f>
        <v>3</v>
      </c>
      <c r="O43" s="90">
        <f>COUNTIF(O6:O38,"&lt;45")</f>
        <v>20</v>
      </c>
      <c r="P43" s="92"/>
      <c r="Q43" s="93"/>
      <c r="R43" s="118"/>
      <c r="S43" s="94"/>
      <c r="T43" s="3"/>
      <c r="Y43" s="5"/>
      <c r="AF43" s="3"/>
      <c r="AG43" s="3"/>
    </row>
    <row r="44" spans="1:33" ht="29.25" customHeight="1">
      <c r="A44" s="3"/>
      <c r="C44" s="1"/>
      <c r="T44" s="3"/>
      <c r="Y44" s="5"/>
      <c r="AF44" s="3"/>
      <c r="AG44" s="3"/>
    </row>
    <row r="45" spans="1:33" ht="29.25" customHeight="1">
      <c r="A45" s="3"/>
      <c r="B45" s="458" t="s">
        <v>60</v>
      </c>
      <c r="C45" s="458"/>
      <c r="D45" s="458"/>
      <c r="E45" s="458"/>
      <c r="F45" s="458"/>
      <c r="G45" s="458"/>
      <c r="H45" s="73"/>
      <c r="I45" s="73"/>
      <c r="J45" s="56"/>
      <c r="K45" s="458" t="s">
        <v>61</v>
      </c>
      <c r="L45" s="458"/>
      <c r="M45" s="458"/>
      <c r="N45" s="458"/>
      <c r="O45" s="458"/>
      <c r="P45" s="458"/>
      <c r="Q45" s="458"/>
      <c r="R45" s="458"/>
      <c r="S45" s="458"/>
      <c r="T45" s="3"/>
      <c r="Y45" s="5"/>
      <c r="AF45" s="3"/>
      <c r="AG45" s="3"/>
    </row>
    <row r="46" spans="1:33" ht="29.25" customHeight="1">
      <c r="A46" s="3"/>
      <c r="B46" s="14"/>
      <c r="C46" s="98"/>
      <c r="D46" s="98"/>
      <c r="E46" s="14"/>
      <c r="F46" s="99"/>
      <c r="G46" s="99"/>
      <c r="H46" s="99"/>
      <c r="I46" s="99"/>
      <c r="J46" s="99"/>
      <c r="K46" s="99"/>
      <c r="L46" s="99"/>
      <c r="M46" s="99"/>
      <c r="N46" s="99"/>
      <c r="O46" s="99"/>
      <c r="P46" s="99"/>
      <c r="Q46" s="99"/>
      <c r="R46" s="99"/>
      <c r="S46" s="99"/>
      <c r="T46" s="3"/>
      <c r="Y46" s="5"/>
      <c r="AF46" s="3"/>
      <c r="AG46" s="3"/>
    </row>
    <row r="47" spans="1:33" ht="29.25" customHeight="1">
      <c r="A47" s="3"/>
      <c r="B47" s="14"/>
      <c r="C47" s="98"/>
      <c r="D47" s="98"/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3"/>
      <c r="Y47" s="5"/>
      <c r="AF47" s="3"/>
      <c r="AG47" s="3"/>
    </row>
    <row r="48" spans="1:33" ht="29.25" customHeight="1">
      <c r="A48" s="3"/>
      <c r="B48" s="14"/>
      <c r="C48" s="98"/>
      <c r="D48" s="98"/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3"/>
      <c r="Y48" s="5"/>
      <c r="AF48" s="3"/>
      <c r="AG48" s="3"/>
    </row>
    <row r="49" spans="1:33" ht="29.25" customHeight="1">
      <c r="A49" s="3"/>
      <c r="B49" s="14"/>
      <c r="C49" s="98"/>
      <c r="D49" s="98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3"/>
    </row>
    <row r="50" spans="1:33" ht="29.25" customHeight="1">
      <c r="A50" s="3"/>
      <c r="B50" s="14"/>
      <c r="C50" s="98"/>
      <c r="D50" s="98"/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3"/>
      <c r="Y50" s="5"/>
      <c r="Z50" s="5"/>
      <c r="AA50" s="5"/>
      <c r="AF50" s="3"/>
      <c r="AG50" s="3"/>
    </row>
    <row r="51" spans="1:33" ht="29.25" customHeight="1">
      <c r="A51" s="75"/>
      <c r="B51" s="14"/>
      <c r="C51" s="98"/>
      <c r="D51" s="98"/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75"/>
      <c r="U51" s="75"/>
      <c r="V51" s="75"/>
      <c r="W51" s="75"/>
      <c r="X51" s="75"/>
      <c r="Y51" s="75"/>
      <c r="Z51" s="75"/>
      <c r="AA51" s="75"/>
      <c r="AB51" s="75"/>
      <c r="AC51" s="75"/>
      <c r="AD51" s="75"/>
      <c r="AE51" s="75"/>
      <c r="AF51" s="75"/>
      <c r="AG51" s="75"/>
    </row>
    <row r="52" spans="1:33" ht="29.25" customHeight="1">
      <c r="A52" s="75"/>
      <c r="B52" s="14"/>
      <c r="C52" s="98"/>
      <c r="D52" s="98"/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</row>
    <row r="53" spans="1:33" ht="29.25" customHeight="1">
      <c r="A53" s="75"/>
      <c r="B53" s="14"/>
      <c r="C53" s="98"/>
      <c r="D53" s="98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</row>
    <row r="54" spans="1:33" ht="29.25" customHeight="1">
      <c r="A54" s="75"/>
      <c r="B54" s="14"/>
      <c r="C54" s="98"/>
      <c r="D54" s="98"/>
      <c r="E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75"/>
      <c r="U54" s="75"/>
      <c r="V54" s="75"/>
      <c r="W54" s="75"/>
      <c r="X54" s="75"/>
      <c r="Y54" s="75"/>
      <c r="Z54" s="75"/>
      <c r="AA54" s="75"/>
      <c r="AB54" s="75"/>
      <c r="AC54" s="75"/>
      <c r="AD54" s="75"/>
      <c r="AE54" s="75"/>
      <c r="AF54" s="75"/>
      <c r="AG54" s="75"/>
    </row>
    <row r="55" spans="1:33" ht="29.25" customHeight="1">
      <c r="A55" s="96"/>
      <c r="B55" s="14"/>
      <c r="C55" s="98"/>
      <c r="D55" s="98"/>
      <c r="E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96"/>
      <c r="AG55" s="96"/>
    </row>
    <row r="56" spans="1:33" ht="18.75" customHeight="1">
      <c r="B56" s="14"/>
      <c r="C56" s="98"/>
      <c r="D56" s="98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3"/>
      <c r="AG56" s="3"/>
    </row>
    <row r="57" spans="1:33" ht="15.75" customHeight="1">
      <c r="A57" s="5"/>
      <c r="B57" s="14"/>
      <c r="C57" s="98"/>
      <c r="D57" s="98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5"/>
      <c r="AG57" s="5"/>
    </row>
    <row r="58" spans="1:33" ht="15.75" customHeight="1">
      <c r="A58" s="5"/>
      <c r="B58" s="14"/>
      <c r="C58" s="98"/>
      <c r="D58" s="98"/>
      <c r="E58" s="14"/>
      <c r="F58" s="99"/>
      <c r="G58" s="99"/>
      <c r="H58" s="99"/>
      <c r="I58" s="99"/>
      <c r="J58" s="99"/>
      <c r="K58" s="99"/>
      <c r="L58" s="99"/>
      <c r="M58" s="99"/>
      <c r="N58" s="99"/>
      <c r="O58" s="99"/>
      <c r="P58" s="99"/>
      <c r="Q58" s="99"/>
      <c r="R58" s="99"/>
      <c r="S58" s="99"/>
      <c r="T58" s="5"/>
      <c r="AG58" s="5"/>
    </row>
    <row r="59" spans="1:33" ht="15.75" customHeight="1">
      <c r="A59" s="5"/>
      <c r="B59" s="14"/>
      <c r="C59" s="98"/>
      <c r="D59" s="98"/>
      <c r="E59" s="14"/>
      <c r="F59" s="99"/>
      <c r="G59" s="99"/>
      <c r="H59" s="99"/>
      <c r="I59" s="99"/>
      <c r="J59" s="99"/>
      <c r="K59" s="99"/>
      <c r="L59" s="99"/>
      <c r="M59" s="99"/>
      <c r="N59" s="99"/>
      <c r="O59" s="99"/>
      <c r="P59" s="99"/>
      <c r="Q59" s="99"/>
      <c r="R59" s="99"/>
      <c r="S59" s="99"/>
      <c r="T59" s="5"/>
      <c r="AG59" s="5"/>
    </row>
    <row r="60" spans="1:33" ht="15.75" customHeight="1">
      <c r="A60" s="5"/>
      <c r="B60" s="14"/>
      <c r="C60" s="98"/>
      <c r="D60" s="98"/>
      <c r="E60" s="14"/>
      <c r="F60" s="99"/>
      <c r="G60" s="99"/>
      <c r="H60" s="99"/>
      <c r="I60" s="99"/>
      <c r="J60" s="99"/>
      <c r="K60" s="99"/>
      <c r="L60" s="99"/>
      <c r="M60" s="99"/>
      <c r="N60" s="99"/>
      <c r="O60" s="99"/>
      <c r="P60" s="99"/>
      <c r="Q60" s="99"/>
      <c r="R60" s="99"/>
      <c r="S60" s="99"/>
      <c r="T60" s="5"/>
      <c r="AG60" s="5"/>
    </row>
    <row r="61" spans="1:33" ht="15.75" customHeight="1">
      <c r="A61" s="5"/>
      <c r="B61" s="14"/>
      <c r="C61" s="98"/>
      <c r="D61" s="98"/>
      <c r="E61" s="14"/>
      <c r="F61" s="99"/>
      <c r="G61" s="99"/>
      <c r="H61" s="99"/>
      <c r="I61" s="99"/>
      <c r="J61" s="99"/>
      <c r="K61" s="99"/>
      <c r="L61" s="99"/>
      <c r="M61" s="99"/>
      <c r="N61" s="99"/>
      <c r="O61" s="99"/>
      <c r="P61" s="99"/>
      <c r="Q61" s="99"/>
      <c r="R61" s="99"/>
      <c r="S61" s="99"/>
      <c r="T61" s="5"/>
      <c r="AG61" s="5"/>
    </row>
    <row r="62" spans="1:33" ht="15.75" customHeight="1">
      <c r="A62" s="5"/>
      <c r="B62" s="14"/>
      <c r="C62" s="98"/>
      <c r="D62" s="98"/>
      <c r="E62" s="14"/>
      <c r="F62" s="99"/>
      <c r="G62" s="99"/>
      <c r="H62" s="99"/>
      <c r="I62" s="99"/>
      <c r="J62" s="99"/>
      <c r="K62" s="99"/>
      <c r="L62" s="99"/>
      <c r="M62" s="99"/>
      <c r="N62" s="99"/>
      <c r="O62" s="99"/>
      <c r="P62" s="99"/>
      <c r="Q62" s="99"/>
      <c r="R62" s="99"/>
      <c r="S62" s="99"/>
      <c r="T62" s="5"/>
      <c r="AG62" s="5"/>
    </row>
    <row r="63" spans="1:33" ht="15.75" customHeight="1">
      <c r="A63" s="5"/>
      <c r="B63" s="14"/>
      <c r="C63" s="98"/>
      <c r="D63" s="98"/>
      <c r="E63" s="14"/>
      <c r="F63" s="99"/>
      <c r="G63" s="99"/>
      <c r="H63" s="99"/>
      <c r="I63" s="99"/>
      <c r="J63" s="99"/>
      <c r="K63" s="99"/>
      <c r="L63" s="99"/>
      <c r="M63" s="99"/>
      <c r="N63" s="99"/>
      <c r="O63" s="99"/>
      <c r="P63" s="99"/>
      <c r="Q63" s="99"/>
      <c r="R63" s="99"/>
      <c r="S63" s="99"/>
      <c r="T63" s="5"/>
      <c r="AG63" s="5"/>
    </row>
    <row r="64" spans="1:33" ht="15.75" customHeight="1">
      <c r="A64" s="5"/>
      <c r="B64" s="14"/>
      <c r="C64" s="98"/>
      <c r="D64" s="98"/>
      <c r="E64" s="14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5"/>
      <c r="AG64" s="5"/>
    </row>
    <row r="65" spans="1:33" ht="15.75" customHeight="1">
      <c r="A65" s="5"/>
      <c r="B65" s="14"/>
      <c r="C65" s="98"/>
      <c r="D65" s="98"/>
      <c r="E65" s="14"/>
      <c r="F65" s="99"/>
      <c r="G65" s="99"/>
      <c r="H65" s="99"/>
      <c r="I65" s="99"/>
      <c r="J65" s="99"/>
      <c r="K65" s="99"/>
      <c r="L65" s="99"/>
      <c r="M65" s="99"/>
      <c r="N65" s="99"/>
      <c r="O65" s="99"/>
      <c r="P65" s="99"/>
      <c r="Q65" s="99"/>
      <c r="R65" s="99"/>
      <c r="S65" s="99"/>
      <c r="T65" s="5"/>
      <c r="AG65" s="5"/>
    </row>
    <row r="66" spans="1:33" ht="15.75" customHeight="1">
      <c r="A66" s="5"/>
      <c r="B66" s="14"/>
      <c r="C66" s="98"/>
      <c r="D66" s="98"/>
      <c r="E66" s="14"/>
      <c r="F66" s="99"/>
      <c r="G66" s="99"/>
      <c r="H66" s="99"/>
      <c r="I66" s="99"/>
      <c r="J66" s="99"/>
      <c r="K66" s="99"/>
      <c r="L66" s="99"/>
      <c r="M66" s="99"/>
      <c r="N66" s="99"/>
      <c r="O66" s="99"/>
      <c r="P66" s="99"/>
      <c r="Q66" s="99"/>
      <c r="R66" s="99"/>
      <c r="S66" s="99"/>
      <c r="T66" s="5"/>
      <c r="AG66" s="5"/>
    </row>
    <row r="67" spans="1:33" ht="15.75" customHeight="1">
      <c r="A67" s="5"/>
      <c r="B67" s="14"/>
      <c r="C67" s="98"/>
      <c r="D67" s="98"/>
      <c r="E67" s="14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99"/>
      <c r="T67" s="5"/>
      <c r="AG67" s="5"/>
    </row>
    <row r="68" spans="1:33" ht="18.75" customHeight="1">
      <c r="B68" s="14"/>
      <c r="C68" s="98"/>
      <c r="D68" s="98"/>
      <c r="E68" s="14"/>
      <c r="F68" s="99"/>
      <c r="G68" s="99"/>
      <c r="H68" s="99"/>
      <c r="I68" s="99"/>
      <c r="J68" s="99"/>
      <c r="K68" s="99"/>
      <c r="L68" s="99"/>
      <c r="M68" s="99"/>
      <c r="N68" s="99"/>
      <c r="O68" s="99"/>
      <c r="P68" s="99"/>
      <c r="Q68" s="99"/>
      <c r="R68" s="99"/>
      <c r="S68" s="99"/>
      <c r="T68" s="3"/>
      <c r="AG68" s="3"/>
    </row>
    <row r="69" spans="1:33" ht="18.75" customHeight="1">
      <c r="B69" s="14"/>
      <c r="C69" s="98"/>
      <c r="D69" s="98"/>
      <c r="E69" s="14"/>
      <c r="F69" s="99"/>
      <c r="G69" s="99"/>
      <c r="H69" s="99"/>
      <c r="I69" s="99"/>
      <c r="J69" s="99"/>
      <c r="K69" s="99"/>
      <c r="L69" s="99"/>
      <c r="M69" s="99"/>
      <c r="N69" s="99"/>
      <c r="O69" s="99"/>
      <c r="P69" s="99"/>
      <c r="Q69" s="99"/>
      <c r="R69" s="99"/>
      <c r="S69" s="99"/>
      <c r="T69" s="3"/>
      <c r="AG69" s="3"/>
    </row>
    <row r="70" spans="1:33" ht="18.75" customHeight="1">
      <c r="B70" s="14"/>
      <c r="C70" s="98"/>
      <c r="D70" s="98"/>
      <c r="E70" s="14"/>
      <c r="F70" s="99"/>
      <c r="G70" s="99"/>
      <c r="H70" s="99"/>
      <c r="I70" s="99"/>
      <c r="J70" s="99"/>
      <c r="K70" s="99"/>
      <c r="L70" s="99"/>
      <c r="M70" s="99"/>
      <c r="N70" s="99"/>
      <c r="O70" s="99"/>
      <c r="P70" s="99"/>
      <c r="Q70" s="99"/>
      <c r="R70" s="99"/>
      <c r="S70" s="99"/>
      <c r="T70" s="3"/>
      <c r="AG70" s="3"/>
    </row>
    <row r="71" spans="1:33" ht="18.75" customHeight="1">
      <c r="B71" s="14"/>
      <c r="C71" s="98"/>
      <c r="D71" s="98"/>
      <c r="E71" s="14"/>
      <c r="F71" s="99"/>
      <c r="G71" s="99"/>
      <c r="H71" s="99"/>
      <c r="I71" s="14"/>
      <c r="J71" s="99"/>
      <c r="K71" s="99"/>
      <c r="L71" s="99"/>
      <c r="M71" s="99"/>
      <c r="N71" s="99"/>
      <c r="O71" s="99"/>
      <c r="P71" s="99"/>
      <c r="Q71" s="99"/>
      <c r="R71" s="99"/>
      <c r="S71" s="99"/>
      <c r="T71" s="3"/>
      <c r="AG71" s="3"/>
    </row>
    <row r="72" spans="1:33" ht="18.75" customHeight="1">
      <c r="B72" s="14"/>
      <c r="C72" s="98"/>
      <c r="D72" s="98"/>
      <c r="E72" s="14"/>
      <c r="F72" s="99"/>
      <c r="G72" s="99"/>
      <c r="H72" s="99"/>
      <c r="I72" s="99"/>
      <c r="J72" s="99"/>
      <c r="K72" s="99"/>
      <c r="L72" s="99"/>
      <c r="M72" s="99"/>
      <c r="N72" s="99"/>
      <c r="O72" s="99"/>
      <c r="P72" s="99"/>
      <c r="Q72" s="99"/>
      <c r="R72" s="99"/>
      <c r="S72" s="99"/>
      <c r="T72" s="3"/>
      <c r="AG72" s="3"/>
    </row>
    <row r="73" spans="1:33" ht="18.75" customHeight="1">
      <c r="B73" s="14"/>
      <c r="C73" s="98"/>
      <c r="D73" s="98"/>
      <c r="E73" s="14"/>
      <c r="F73" s="99"/>
      <c r="G73" s="99"/>
      <c r="H73" s="99"/>
      <c r="I73" s="99"/>
      <c r="J73" s="99"/>
      <c r="K73" s="99"/>
      <c r="L73" s="99"/>
      <c r="M73" s="99"/>
      <c r="N73" s="99"/>
      <c r="O73" s="99"/>
      <c r="P73" s="99"/>
      <c r="Q73" s="99"/>
      <c r="R73" s="99"/>
      <c r="S73" s="99"/>
      <c r="T73" s="3"/>
      <c r="AG73" s="3"/>
    </row>
    <row r="74" spans="1:33" ht="18.75" customHeight="1">
      <c r="B74" s="14"/>
      <c r="C74" s="98"/>
      <c r="D74" s="98"/>
      <c r="E74" s="14"/>
      <c r="F74" s="99"/>
      <c r="G74" s="99"/>
      <c r="H74" s="99"/>
      <c r="I74" s="99"/>
      <c r="J74" s="99"/>
      <c r="K74" s="99"/>
      <c r="L74" s="99"/>
      <c r="M74" s="99"/>
      <c r="N74" s="99"/>
      <c r="O74" s="99"/>
      <c r="P74" s="99"/>
      <c r="Q74" s="99"/>
      <c r="R74" s="99"/>
      <c r="S74" s="99"/>
      <c r="T74" s="3"/>
      <c r="AG74" s="3"/>
    </row>
    <row r="75" spans="1:33" ht="18.75" customHeight="1">
      <c r="B75" s="14"/>
      <c r="C75" s="98"/>
      <c r="D75" s="98"/>
      <c r="E75" s="14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99"/>
      <c r="T75" s="3"/>
      <c r="AG75" s="3"/>
    </row>
    <row r="76" spans="1:33" ht="18.75" customHeight="1">
      <c r="B76" s="14"/>
      <c r="C76" s="98"/>
      <c r="D76" s="98"/>
      <c r="E76" s="14"/>
      <c r="F76" s="99"/>
      <c r="G76" s="99"/>
      <c r="H76" s="99"/>
      <c r="I76" s="99"/>
      <c r="J76" s="99"/>
      <c r="K76" s="99"/>
      <c r="L76" s="99"/>
      <c r="M76" s="99"/>
      <c r="N76" s="99"/>
      <c r="O76" s="99"/>
      <c r="P76" s="99"/>
      <c r="Q76" s="99"/>
      <c r="R76" s="99"/>
      <c r="S76" s="99"/>
      <c r="T76" s="3"/>
      <c r="AG76" s="3"/>
    </row>
    <row r="77" spans="1:33" ht="18.75" customHeight="1">
      <c r="B77" s="14"/>
      <c r="C77" s="98"/>
      <c r="D77" s="98"/>
      <c r="E77" s="14"/>
      <c r="F77" s="99"/>
      <c r="G77" s="99"/>
      <c r="H77" s="99"/>
      <c r="I77" s="99"/>
      <c r="J77" s="99"/>
      <c r="K77" s="99"/>
      <c r="L77" s="99"/>
      <c r="M77" s="99"/>
      <c r="N77" s="99"/>
      <c r="O77" s="99"/>
      <c r="P77" s="99"/>
      <c r="Q77" s="99"/>
      <c r="R77" s="99"/>
      <c r="S77" s="99"/>
      <c r="T77" s="3"/>
      <c r="AG77" s="3"/>
    </row>
    <row r="78" spans="1:33" ht="18.75" customHeight="1">
      <c r="B78" s="14"/>
      <c r="C78" s="98"/>
      <c r="D78" s="98"/>
      <c r="E78" s="14"/>
      <c r="F78" s="99"/>
      <c r="G78" s="99"/>
      <c r="H78" s="99"/>
      <c r="I78" s="99"/>
      <c r="J78" s="99"/>
      <c r="K78" s="99"/>
      <c r="L78" s="99"/>
      <c r="M78" s="99"/>
      <c r="N78" s="99"/>
      <c r="O78" s="99"/>
      <c r="P78" s="99"/>
      <c r="Q78" s="99"/>
      <c r="R78" s="99"/>
      <c r="S78" s="99"/>
      <c r="T78" s="3"/>
      <c r="AG78" s="3"/>
    </row>
    <row r="79" spans="1:33" ht="18.75" customHeight="1">
      <c r="B79" s="14"/>
      <c r="C79" s="98"/>
      <c r="D79" s="98"/>
      <c r="E79" s="14"/>
      <c r="F79" s="99"/>
      <c r="G79" s="99"/>
      <c r="H79" s="99"/>
      <c r="I79" s="99"/>
      <c r="J79" s="99"/>
      <c r="K79" s="99"/>
      <c r="L79" s="99"/>
      <c r="M79" s="99"/>
      <c r="N79" s="99"/>
      <c r="O79" s="99"/>
      <c r="P79" s="99"/>
      <c r="Q79" s="99"/>
      <c r="R79" s="99"/>
      <c r="S79" s="99"/>
      <c r="T79" s="3"/>
      <c r="AG79" s="3"/>
    </row>
    <row r="80" spans="1:33" ht="18.75" customHeight="1">
      <c r="B80" s="14"/>
      <c r="C80" s="98"/>
      <c r="D80" s="98"/>
      <c r="E80" s="14"/>
      <c r="F80" s="99"/>
      <c r="G80" s="99"/>
      <c r="H80" s="99"/>
      <c r="I80" s="99"/>
      <c r="J80" s="99"/>
      <c r="K80" s="99"/>
      <c r="L80" s="99"/>
      <c r="M80" s="99"/>
      <c r="N80" s="99"/>
      <c r="O80" s="99"/>
      <c r="P80" s="99"/>
      <c r="Q80" s="99"/>
      <c r="R80" s="99"/>
      <c r="S80" s="99"/>
      <c r="T80" s="3"/>
      <c r="AG80" s="3"/>
    </row>
    <row r="81" spans="1:33" ht="18.75" customHeight="1">
      <c r="A81" s="99"/>
      <c r="B81" s="14"/>
      <c r="C81" s="98"/>
      <c r="D81" s="98"/>
      <c r="E81" s="14"/>
      <c r="F81" s="99"/>
      <c r="G81" s="99"/>
      <c r="H81" s="99"/>
      <c r="I81" s="99"/>
      <c r="J81" s="99"/>
      <c r="K81" s="99"/>
      <c r="L81" s="99"/>
      <c r="M81" s="99"/>
      <c r="N81" s="99"/>
      <c r="O81" s="99"/>
      <c r="P81" s="99"/>
      <c r="Q81" s="99"/>
      <c r="R81" s="99"/>
      <c r="S81" s="99"/>
      <c r="T81" s="3"/>
      <c r="AG81" s="99"/>
    </row>
    <row r="82" spans="1:33" ht="18.75" customHeight="1">
      <c r="B82" s="14"/>
      <c r="C82" s="98"/>
      <c r="D82" s="98"/>
      <c r="E82" s="14"/>
      <c r="F82" s="99"/>
      <c r="G82" s="99"/>
      <c r="H82" s="99"/>
      <c r="I82" s="99"/>
      <c r="J82" s="99"/>
      <c r="K82" s="99"/>
      <c r="L82" s="99"/>
      <c r="M82" s="99"/>
      <c r="N82" s="99"/>
      <c r="O82" s="99"/>
      <c r="P82" s="99"/>
      <c r="Q82" s="99"/>
      <c r="R82" s="99"/>
      <c r="S82" s="99"/>
      <c r="T82" s="3"/>
      <c r="AG82" s="3"/>
    </row>
    <row r="83" spans="1:33" ht="18.75" customHeight="1">
      <c r="B83" s="14"/>
      <c r="C83" s="98"/>
      <c r="D83" s="98"/>
      <c r="E83" s="14"/>
      <c r="F83" s="99"/>
      <c r="G83" s="99"/>
      <c r="H83" s="99"/>
      <c r="I83" s="99"/>
      <c r="J83" s="99"/>
      <c r="K83" s="99"/>
      <c r="L83" s="99"/>
      <c r="M83" s="99"/>
      <c r="N83" s="99"/>
      <c r="O83" s="99"/>
      <c r="P83" s="99"/>
      <c r="Q83" s="99"/>
      <c r="R83" s="99"/>
      <c r="S83" s="99"/>
      <c r="T83" s="3"/>
      <c r="AG83" s="3"/>
    </row>
    <row r="84" spans="1:33" ht="18.75" customHeight="1">
      <c r="B84" s="14"/>
      <c r="C84" s="98"/>
      <c r="D84" s="98"/>
      <c r="E84" s="14"/>
      <c r="F84" s="99"/>
      <c r="G84" s="99"/>
      <c r="H84" s="99"/>
      <c r="I84" s="99"/>
      <c r="J84" s="99"/>
      <c r="K84" s="99"/>
      <c r="L84" s="99"/>
      <c r="M84" s="99"/>
      <c r="N84" s="99"/>
      <c r="O84" s="99"/>
      <c r="P84" s="99"/>
      <c r="Q84" s="99"/>
      <c r="R84" s="99"/>
      <c r="S84" s="99"/>
      <c r="T84" s="3"/>
      <c r="AG84" s="3"/>
    </row>
    <row r="85" spans="1:33" ht="18.75" customHeight="1">
      <c r="B85" s="14"/>
      <c r="C85" s="98"/>
      <c r="D85" s="98"/>
      <c r="E85" s="14"/>
      <c r="F85" s="99"/>
      <c r="G85" s="99"/>
      <c r="H85" s="99"/>
      <c r="I85" s="99"/>
      <c r="J85" s="99"/>
      <c r="K85" s="99"/>
      <c r="L85" s="99"/>
      <c r="M85" s="99"/>
      <c r="N85" s="99"/>
      <c r="O85" s="99"/>
      <c r="P85" s="99"/>
      <c r="Q85" s="99"/>
      <c r="R85" s="99"/>
      <c r="S85" s="99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</row>
    <row r="86" spans="1:33" ht="18.75" customHeight="1">
      <c r="B86" s="14"/>
      <c r="C86" s="98"/>
      <c r="D86" s="98"/>
      <c r="E86" s="14"/>
      <c r="F86" s="99"/>
      <c r="G86" s="99"/>
      <c r="H86" s="99"/>
      <c r="I86" s="99"/>
      <c r="J86" s="99"/>
      <c r="K86" s="99"/>
      <c r="L86" s="99"/>
      <c r="M86" s="99"/>
      <c r="N86" s="99"/>
      <c r="O86" s="99"/>
      <c r="P86" s="99"/>
      <c r="Q86" s="99"/>
      <c r="R86" s="99"/>
      <c r="S86" s="99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</row>
    <row r="87" spans="1:33" ht="18.75" customHeight="1">
      <c r="A87" s="3"/>
      <c r="B87" s="14"/>
      <c r="C87" s="98"/>
      <c r="D87" s="98"/>
      <c r="E87" s="14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99"/>
      <c r="R87" s="99"/>
      <c r="S87" s="99"/>
      <c r="T87" s="3"/>
      <c r="U87" s="3"/>
      <c r="V87" s="3"/>
      <c r="W87" s="3"/>
      <c r="X87" s="3"/>
      <c r="Y87" s="100"/>
      <c r="Z87" s="3"/>
      <c r="AA87" s="3"/>
      <c r="AB87" s="3"/>
      <c r="AC87" s="3"/>
      <c r="AD87" s="3"/>
      <c r="AE87" s="3"/>
      <c r="AF87" s="5"/>
      <c r="AG87" s="3"/>
    </row>
    <row r="88" spans="1:33" ht="18.75" customHeight="1">
      <c r="A88" s="3"/>
      <c r="B88" s="14"/>
      <c r="C88" s="98"/>
      <c r="D88" s="98"/>
      <c r="E88" s="14"/>
      <c r="F88" s="99"/>
      <c r="G88" s="99"/>
      <c r="H88" s="99"/>
      <c r="I88" s="99"/>
      <c r="J88" s="99"/>
      <c r="K88" s="99"/>
      <c r="L88" s="99"/>
      <c r="M88" s="99"/>
      <c r="N88" s="99"/>
      <c r="O88" s="99"/>
      <c r="P88" s="99"/>
      <c r="Q88" s="99"/>
      <c r="R88" s="99"/>
      <c r="S88" s="99"/>
      <c r="T88" s="3"/>
      <c r="U88" s="3"/>
      <c r="V88" s="3"/>
      <c r="W88" s="3"/>
      <c r="X88" s="3"/>
      <c r="Y88" s="100"/>
      <c r="Z88" s="3"/>
      <c r="AA88" s="3"/>
      <c r="AB88" s="3"/>
      <c r="AC88" s="3"/>
      <c r="AD88" s="3"/>
      <c r="AE88" s="3"/>
      <c r="AF88" s="14"/>
      <c r="AG88" s="3"/>
    </row>
    <row r="89" spans="1:33" ht="18.75" customHeight="1">
      <c r="A89" s="3"/>
      <c r="B89" s="14"/>
      <c r="C89" s="98"/>
      <c r="D89" s="98"/>
      <c r="E89" s="14"/>
      <c r="F89" s="99"/>
      <c r="G89" s="99"/>
      <c r="H89" s="99"/>
      <c r="I89" s="99"/>
      <c r="J89" s="99"/>
      <c r="K89" s="99"/>
      <c r="L89" s="99"/>
      <c r="M89" s="99"/>
      <c r="N89" s="99"/>
      <c r="O89" s="99"/>
      <c r="P89" s="99"/>
      <c r="Q89" s="99"/>
      <c r="R89" s="99"/>
      <c r="S89" s="99"/>
      <c r="T89" s="3"/>
      <c r="U89" s="3"/>
      <c r="V89" s="3"/>
      <c r="W89" s="3"/>
      <c r="X89" s="3"/>
      <c r="Y89" s="100"/>
      <c r="Z89" s="3"/>
      <c r="AA89" s="3"/>
      <c r="AB89" s="3"/>
      <c r="AC89" s="3"/>
      <c r="AD89" s="3"/>
      <c r="AE89" s="3"/>
      <c r="AF89" s="14"/>
      <c r="AG89" s="3"/>
    </row>
    <row r="90" spans="1:33" ht="18.75" customHeight="1">
      <c r="A90" s="3"/>
      <c r="B90" s="14"/>
      <c r="C90" s="98"/>
      <c r="D90" s="98"/>
      <c r="E90" s="14"/>
      <c r="F90" s="99"/>
      <c r="G90" s="99"/>
      <c r="H90" s="99"/>
      <c r="I90" s="99"/>
      <c r="J90" s="99"/>
      <c r="K90" s="99"/>
      <c r="L90" s="99"/>
      <c r="M90" s="99"/>
      <c r="N90" s="99"/>
      <c r="O90" s="99"/>
      <c r="P90" s="99"/>
      <c r="Q90" s="99"/>
      <c r="R90" s="99"/>
      <c r="S90" s="99"/>
      <c r="T90" s="3"/>
      <c r="U90" s="3"/>
      <c r="V90" s="3"/>
      <c r="W90" s="3"/>
      <c r="X90" s="3"/>
      <c r="Y90" s="100"/>
      <c r="Z90" s="3"/>
      <c r="AA90" s="3"/>
      <c r="AB90" s="3"/>
      <c r="AC90" s="3"/>
      <c r="AD90" s="3"/>
      <c r="AE90" s="3"/>
      <c r="AF90" s="3"/>
      <c r="AG90" s="3"/>
    </row>
    <row r="91" spans="1:33" ht="18.75" customHeight="1">
      <c r="A91" s="3"/>
      <c r="B91" s="14"/>
      <c r="C91" s="98"/>
      <c r="D91" s="98"/>
      <c r="E91" s="14"/>
      <c r="F91" s="99"/>
      <c r="G91" s="99"/>
      <c r="H91" s="99"/>
      <c r="I91" s="99"/>
      <c r="J91" s="99"/>
      <c r="K91" s="99"/>
      <c r="L91" s="99"/>
      <c r="M91" s="99"/>
      <c r="N91" s="99"/>
      <c r="O91" s="99"/>
      <c r="P91" s="99"/>
      <c r="Q91" s="99"/>
      <c r="R91" s="99"/>
      <c r="S91" s="99"/>
      <c r="T91" s="3"/>
      <c r="U91" s="3"/>
      <c r="V91" s="3"/>
      <c r="W91" s="3"/>
      <c r="X91" s="3"/>
      <c r="Y91" s="100"/>
      <c r="Z91" s="3"/>
      <c r="AA91" s="3"/>
      <c r="AB91" s="3"/>
      <c r="AC91" s="3"/>
      <c r="AD91" s="3"/>
      <c r="AE91" s="3"/>
      <c r="AF91" s="3"/>
      <c r="AG91" s="3"/>
    </row>
    <row r="92" spans="1:33" ht="18.75" customHeight="1">
      <c r="A92" s="3"/>
      <c r="B92" s="14"/>
      <c r="C92" s="98"/>
      <c r="D92" s="98"/>
      <c r="E92" s="14"/>
      <c r="F92" s="99"/>
      <c r="G92" s="99"/>
      <c r="H92" s="99"/>
      <c r="I92" s="99"/>
      <c r="J92" s="99"/>
      <c r="K92" s="99"/>
      <c r="L92" s="99"/>
      <c r="M92" s="99"/>
      <c r="N92" s="99"/>
      <c r="O92" s="99"/>
      <c r="P92" s="99"/>
      <c r="Q92" s="99"/>
      <c r="R92" s="99"/>
      <c r="S92" s="99"/>
      <c r="T92" s="3"/>
      <c r="U92" s="3"/>
      <c r="V92" s="3"/>
      <c r="W92" s="3"/>
      <c r="X92" s="3"/>
      <c r="Y92" s="100"/>
      <c r="Z92" s="3"/>
      <c r="AA92" s="3"/>
      <c r="AB92" s="3"/>
      <c r="AC92" s="3"/>
      <c r="AD92" s="3"/>
      <c r="AE92" s="3"/>
      <c r="AF92" s="3"/>
      <c r="AG92" s="3"/>
    </row>
    <row r="93" spans="1:33" ht="18.75" customHeight="1">
      <c r="A93" s="3"/>
      <c r="B93" s="14"/>
      <c r="C93" s="98"/>
      <c r="D93" s="98"/>
      <c r="E93" s="14"/>
      <c r="F93" s="99"/>
      <c r="G93" s="99"/>
      <c r="H93" s="99"/>
      <c r="I93" s="99"/>
      <c r="J93" s="99"/>
      <c r="K93" s="99"/>
      <c r="L93" s="99"/>
      <c r="M93" s="99"/>
      <c r="N93" s="99"/>
      <c r="O93" s="99"/>
      <c r="P93" s="99"/>
      <c r="Q93" s="99"/>
      <c r="R93" s="99"/>
      <c r="S93" s="99"/>
      <c r="T93" s="3"/>
      <c r="U93" s="3"/>
      <c r="V93" s="3"/>
      <c r="W93" s="3"/>
      <c r="X93" s="3"/>
      <c r="Y93" s="100"/>
      <c r="Z93" s="3"/>
      <c r="AA93" s="3"/>
      <c r="AB93" s="3"/>
      <c r="AC93" s="3"/>
      <c r="AD93" s="3"/>
      <c r="AE93" s="3"/>
      <c r="AF93" s="3"/>
      <c r="AG93" s="3"/>
    </row>
    <row r="94" spans="1:33" ht="18.75" customHeight="1">
      <c r="A94" s="3"/>
      <c r="B94" s="14"/>
      <c r="C94" s="98"/>
      <c r="D94" s="98"/>
      <c r="E94" s="14"/>
      <c r="F94" s="99"/>
      <c r="G94" s="99"/>
      <c r="H94" s="99"/>
      <c r="I94" s="99"/>
      <c r="J94" s="99"/>
      <c r="K94" s="99"/>
      <c r="L94" s="99"/>
      <c r="M94" s="99"/>
      <c r="N94" s="99"/>
      <c r="O94" s="99"/>
      <c r="P94" s="99"/>
      <c r="Q94" s="99"/>
      <c r="R94" s="99"/>
      <c r="S94" s="99"/>
      <c r="T94" s="3"/>
      <c r="U94" s="3"/>
      <c r="V94" s="3"/>
      <c r="W94" s="3"/>
      <c r="X94" s="3"/>
      <c r="Y94" s="100"/>
      <c r="Z94" s="3"/>
      <c r="AA94" s="3"/>
      <c r="AB94" s="3"/>
      <c r="AC94" s="3"/>
      <c r="AD94" s="3"/>
      <c r="AE94" s="3"/>
      <c r="AF94" s="3"/>
      <c r="AG94" s="3"/>
    </row>
    <row r="95" spans="1:33" ht="18.75" customHeight="1">
      <c r="A95" s="3"/>
      <c r="B95" s="14"/>
      <c r="C95" s="98"/>
      <c r="D95" s="98"/>
      <c r="E95" s="14"/>
      <c r="F95" s="99"/>
      <c r="G95" s="99"/>
      <c r="H95" s="99"/>
      <c r="I95" s="99"/>
      <c r="J95" s="99"/>
      <c r="K95" s="99"/>
      <c r="L95" s="99"/>
      <c r="M95" s="99"/>
      <c r="N95" s="99"/>
      <c r="O95" s="99"/>
      <c r="P95" s="99"/>
      <c r="Q95" s="99"/>
      <c r="R95" s="99"/>
      <c r="S95" s="99"/>
      <c r="T95" s="3"/>
      <c r="U95" s="3"/>
      <c r="V95" s="3"/>
      <c r="W95" s="3"/>
      <c r="X95" s="3"/>
      <c r="Y95" s="100"/>
      <c r="Z95" s="3"/>
      <c r="AA95" s="3"/>
      <c r="AB95" s="3"/>
      <c r="AC95" s="3"/>
      <c r="AD95" s="3"/>
      <c r="AE95" s="3"/>
      <c r="AF95" s="3"/>
      <c r="AG95" s="3"/>
    </row>
    <row r="96" spans="1:33" ht="18.75" customHeight="1">
      <c r="A96" s="3"/>
      <c r="B96" s="14"/>
      <c r="C96" s="98"/>
      <c r="D96" s="98"/>
      <c r="E96" s="14"/>
      <c r="F96" s="99"/>
      <c r="G96" s="99"/>
      <c r="H96" s="99"/>
      <c r="I96" s="99"/>
      <c r="J96" s="99"/>
      <c r="K96" s="99"/>
      <c r="L96" s="99"/>
      <c r="M96" s="99"/>
      <c r="N96" s="99"/>
      <c r="O96" s="99"/>
      <c r="P96" s="99"/>
      <c r="Q96" s="99"/>
      <c r="R96" s="99"/>
      <c r="S96" s="99"/>
      <c r="T96" s="3"/>
      <c r="U96" s="3"/>
      <c r="V96" s="3"/>
      <c r="W96" s="3"/>
      <c r="X96" s="3"/>
      <c r="Y96" s="100"/>
      <c r="Z96" s="3"/>
      <c r="AA96" s="3"/>
      <c r="AB96" s="3"/>
      <c r="AC96" s="3"/>
      <c r="AD96" s="3"/>
      <c r="AE96" s="3"/>
      <c r="AF96" s="3"/>
      <c r="AG96" s="3"/>
    </row>
    <row r="97" spans="1:33" ht="18.75" customHeight="1">
      <c r="A97" s="3"/>
      <c r="B97" s="14"/>
      <c r="C97" s="98"/>
      <c r="D97" s="98"/>
      <c r="E97" s="14"/>
      <c r="F97" s="99"/>
      <c r="G97" s="99"/>
      <c r="H97" s="99"/>
      <c r="I97" s="99"/>
      <c r="J97" s="99"/>
      <c r="K97" s="99"/>
      <c r="L97" s="99"/>
      <c r="M97" s="99"/>
      <c r="N97" s="99"/>
      <c r="O97" s="99"/>
      <c r="P97" s="99"/>
      <c r="Q97" s="99"/>
      <c r="R97" s="99"/>
      <c r="S97" s="99"/>
      <c r="T97" s="3"/>
      <c r="U97" s="3"/>
      <c r="V97" s="3"/>
      <c r="W97" s="3"/>
      <c r="X97" s="3"/>
      <c r="Y97" s="101"/>
      <c r="Z97" s="3"/>
      <c r="AA97" s="3"/>
      <c r="AB97" s="3"/>
      <c r="AC97" s="3"/>
      <c r="AD97" s="3"/>
      <c r="AE97" s="3"/>
      <c r="AF97" s="3"/>
      <c r="AG97" s="3"/>
    </row>
    <row r="98" spans="1:33" ht="18.75" customHeight="1">
      <c r="A98" s="3"/>
      <c r="B98" s="14"/>
      <c r="C98" s="98"/>
      <c r="D98" s="98"/>
      <c r="E98" s="14"/>
      <c r="F98" s="99"/>
      <c r="G98" s="99"/>
      <c r="H98" s="99"/>
      <c r="I98" s="99"/>
      <c r="J98" s="99"/>
      <c r="K98" s="99"/>
      <c r="L98" s="99"/>
      <c r="M98" s="99"/>
      <c r="N98" s="99"/>
      <c r="O98" s="99"/>
      <c r="P98" s="99"/>
      <c r="Q98" s="99"/>
      <c r="R98" s="99"/>
      <c r="S98" s="99"/>
      <c r="T98" s="3"/>
      <c r="U98" s="3"/>
      <c r="V98" s="3"/>
      <c r="W98" s="3"/>
      <c r="X98" s="3"/>
      <c r="Y98" s="100"/>
      <c r="Z98" s="3"/>
      <c r="AA98" s="3"/>
      <c r="AB98" s="3"/>
      <c r="AC98" s="3"/>
      <c r="AD98" s="3"/>
      <c r="AE98" s="3"/>
      <c r="AF98" s="3"/>
      <c r="AG98" s="3"/>
    </row>
    <row r="99" spans="1:33" ht="18.75" customHeight="1">
      <c r="A99" s="3"/>
      <c r="B99" s="14"/>
      <c r="C99" s="98"/>
      <c r="D99" s="98"/>
      <c r="E99" s="14"/>
      <c r="F99" s="99"/>
      <c r="G99" s="99"/>
      <c r="H99" s="99"/>
      <c r="I99" s="99"/>
      <c r="J99" s="99"/>
      <c r="K99" s="99"/>
      <c r="L99" s="99"/>
      <c r="M99" s="99"/>
      <c r="N99" s="99"/>
      <c r="O99" s="99"/>
      <c r="P99" s="99"/>
      <c r="Q99" s="99"/>
      <c r="R99" s="99"/>
      <c r="S99" s="99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</row>
    <row r="100" spans="1:33" ht="18.75" customHeight="1">
      <c r="A100" s="3"/>
      <c r="B100" s="14"/>
      <c r="C100" s="98"/>
      <c r="D100" s="98"/>
      <c r="E100" s="14"/>
      <c r="F100" s="99"/>
      <c r="G100" s="99"/>
      <c r="H100" s="99"/>
      <c r="I100" s="99"/>
      <c r="J100" s="99"/>
      <c r="K100" s="99"/>
      <c r="L100" s="99"/>
      <c r="M100" s="99"/>
      <c r="N100" s="99"/>
      <c r="O100" s="99"/>
      <c r="P100" s="99"/>
      <c r="Q100" s="99"/>
      <c r="R100" s="99"/>
      <c r="S100" s="99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</row>
    <row r="101" spans="1:33" ht="18.75" customHeight="1">
      <c r="A101" s="3"/>
      <c r="B101" s="14"/>
      <c r="C101" s="98"/>
      <c r="D101" s="98"/>
      <c r="E101" s="14"/>
      <c r="F101" s="99"/>
      <c r="G101" s="99"/>
      <c r="H101" s="99"/>
      <c r="I101" s="99"/>
      <c r="J101" s="99"/>
      <c r="K101" s="99"/>
      <c r="L101" s="99"/>
      <c r="M101" s="99"/>
      <c r="N101" s="99"/>
      <c r="O101" s="99"/>
      <c r="P101" s="99"/>
      <c r="Q101" s="99"/>
      <c r="R101" s="99"/>
      <c r="S101" s="99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</row>
    <row r="102" spans="1:33" ht="18.75" customHeight="1">
      <c r="A102" s="3"/>
      <c r="B102" s="14"/>
      <c r="C102" s="98"/>
      <c r="D102" s="98"/>
      <c r="E102" s="14"/>
      <c r="F102" s="99"/>
      <c r="G102" s="99"/>
      <c r="H102" s="99"/>
      <c r="I102" s="99"/>
      <c r="J102" s="99"/>
      <c r="K102" s="99"/>
      <c r="L102" s="99"/>
      <c r="M102" s="99"/>
      <c r="N102" s="99"/>
      <c r="O102" s="99"/>
      <c r="P102" s="99"/>
      <c r="Q102" s="99"/>
      <c r="R102" s="99"/>
      <c r="S102" s="99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</row>
    <row r="103" spans="1:33" ht="18.75" customHeight="1">
      <c r="A103" s="3"/>
      <c r="B103" s="14"/>
      <c r="C103" s="98"/>
      <c r="D103" s="98"/>
      <c r="E103" s="14"/>
      <c r="F103" s="99"/>
      <c r="G103" s="99"/>
      <c r="H103" s="99"/>
      <c r="I103" s="99"/>
      <c r="J103" s="99"/>
      <c r="K103" s="99"/>
      <c r="L103" s="99"/>
      <c r="M103" s="99"/>
      <c r="N103" s="99"/>
      <c r="O103" s="99"/>
      <c r="P103" s="99"/>
      <c r="Q103" s="99"/>
      <c r="R103" s="99"/>
      <c r="S103" s="99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</row>
    <row r="104" spans="1:33" ht="18.75" customHeight="1">
      <c r="A104" s="3"/>
      <c r="B104" s="14"/>
      <c r="C104" s="98"/>
      <c r="D104" s="98"/>
      <c r="E104" s="14"/>
      <c r="F104" s="99"/>
      <c r="G104" s="99"/>
      <c r="H104" s="99"/>
      <c r="I104" s="99"/>
      <c r="J104" s="99"/>
      <c r="K104" s="99"/>
      <c r="L104" s="99"/>
      <c r="M104" s="99"/>
      <c r="N104" s="99"/>
      <c r="O104" s="99"/>
      <c r="P104" s="99"/>
      <c r="Q104" s="99"/>
      <c r="R104" s="99"/>
      <c r="S104" s="99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</row>
    <row r="105" spans="1:33" ht="18.75" customHeight="1">
      <c r="A105" s="3"/>
      <c r="B105" s="14"/>
      <c r="C105" s="98"/>
      <c r="D105" s="98"/>
      <c r="E105" s="14"/>
      <c r="F105" s="99"/>
      <c r="G105" s="99"/>
      <c r="H105" s="99"/>
      <c r="I105" s="99"/>
      <c r="J105" s="99"/>
      <c r="K105" s="99"/>
      <c r="L105" s="99"/>
      <c r="M105" s="99"/>
      <c r="N105" s="99"/>
      <c r="O105" s="99"/>
      <c r="P105" s="99"/>
      <c r="Q105" s="99"/>
      <c r="R105" s="99"/>
      <c r="S105" s="99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</row>
    <row r="106" spans="1:33" ht="18.75" customHeight="1">
      <c r="A106" s="3"/>
      <c r="B106" s="14"/>
      <c r="C106" s="98"/>
      <c r="D106" s="98"/>
      <c r="E106" s="14"/>
      <c r="F106" s="99"/>
      <c r="G106" s="99"/>
      <c r="H106" s="99"/>
      <c r="I106" s="99"/>
      <c r="J106" s="99"/>
      <c r="K106" s="99"/>
      <c r="L106" s="99"/>
      <c r="M106" s="99"/>
      <c r="N106" s="99"/>
      <c r="O106" s="99"/>
      <c r="P106" s="99"/>
      <c r="Q106" s="99"/>
      <c r="R106" s="99"/>
      <c r="S106" s="99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</row>
    <row r="107" spans="1:33" ht="18.75" customHeight="1">
      <c r="A107" s="3"/>
      <c r="B107" s="14"/>
      <c r="C107" s="98"/>
      <c r="D107" s="98"/>
      <c r="E107" s="14"/>
      <c r="F107" s="99"/>
      <c r="G107" s="99"/>
      <c r="H107" s="99"/>
      <c r="I107" s="99"/>
      <c r="J107" s="99"/>
      <c r="K107" s="99"/>
      <c r="L107" s="99"/>
      <c r="M107" s="99"/>
      <c r="N107" s="99"/>
      <c r="O107" s="99"/>
      <c r="P107" s="99"/>
      <c r="Q107" s="99"/>
      <c r="R107" s="99"/>
      <c r="S107" s="99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</row>
    <row r="108" spans="1:33" ht="18.75" customHeight="1">
      <c r="A108" s="3"/>
      <c r="B108" s="14"/>
      <c r="C108" s="98"/>
      <c r="D108" s="98"/>
      <c r="E108" s="14"/>
      <c r="F108" s="99"/>
      <c r="G108" s="99"/>
      <c r="H108" s="99"/>
      <c r="I108" s="99"/>
      <c r="J108" s="99"/>
      <c r="K108" s="99"/>
      <c r="L108" s="99"/>
      <c r="M108" s="99"/>
      <c r="N108" s="99"/>
      <c r="O108" s="99"/>
      <c r="P108" s="99"/>
      <c r="Q108" s="99"/>
      <c r="R108" s="99"/>
      <c r="S108" s="99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</row>
    <row r="109" spans="1:33" ht="18.75" customHeight="1">
      <c r="A109" s="3"/>
      <c r="B109" s="14"/>
      <c r="C109" s="98"/>
      <c r="D109" s="98"/>
      <c r="E109" s="14"/>
      <c r="F109" s="99"/>
      <c r="G109" s="99"/>
      <c r="H109" s="99"/>
      <c r="I109" s="99"/>
      <c r="J109" s="99"/>
      <c r="K109" s="99"/>
      <c r="L109" s="99"/>
      <c r="M109" s="99"/>
      <c r="N109" s="99"/>
      <c r="O109" s="99"/>
      <c r="P109" s="99"/>
      <c r="Q109" s="99"/>
      <c r="R109" s="99"/>
      <c r="S109" s="99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</row>
    <row r="110" spans="1:33" ht="18.75" customHeight="1">
      <c r="A110" s="3"/>
      <c r="B110" s="14"/>
      <c r="C110" s="98"/>
      <c r="D110" s="98"/>
      <c r="E110" s="14"/>
      <c r="F110" s="99"/>
      <c r="G110" s="99"/>
      <c r="H110" s="99"/>
      <c r="I110" s="99"/>
      <c r="J110" s="99"/>
      <c r="K110" s="99"/>
      <c r="L110" s="99"/>
      <c r="M110" s="99"/>
      <c r="N110" s="99"/>
      <c r="O110" s="99"/>
      <c r="P110" s="99"/>
      <c r="Q110" s="99"/>
      <c r="R110" s="99"/>
      <c r="S110" s="99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</row>
    <row r="111" spans="1:33" ht="18.75" customHeight="1">
      <c r="A111" s="3"/>
      <c r="B111" s="14"/>
      <c r="C111" s="98"/>
      <c r="D111" s="98"/>
      <c r="E111" s="14"/>
      <c r="F111" s="99"/>
      <c r="G111" s="99"/>
      <c r="H111" s="99"/>
      <c r="I111" s="99"/>
      <c r="J111" s="99"/>
      <c r="K111" s="99"/>
      <c r="L111" s="99"/>
      <c r="M111" s="99"/>
      <c r="N111" s="99"/>
      <c r="O111" s="99"/>
      <c r="P111" s="99"/>
      <c r="Q111" s="99"/>
      <c r="R111" s="99"/>
      <c r="S111" s="99"/>
      <c r="T111" s="3"/>
      <c r="U111" s="3"/>
      <c r="V111" s="3"/>
      <c r="W111" s="3"/>
      <c r="X111" s="3"/>
      <c r="Y111" s="100"/>
      <c r="Z111" s="3"/>
      <c r="AA111" s="3"/>
      <c r="AB111" s="3"/>
      <c r="AC111" s="3"/>
      <c r="AD111" s="3"/>
      <c r="AE111" s="3"/>
      <c r="AF111" s="3"/>
      <c r="AG111" s="3"/>
    </row>
    <row r="112" spans="1:33" ht="18.75" customHeight="1">
      <c r="A112" s="3"/>
      <c r="B112" s="14"/>
      <c r="C112" s="98"/>
      <c r="D112" s="98"/>
      <c r="E112" s="14"/>
      <c r="F112" s="99"/>
      <c r="G112" s="99"/>
      <c r="H112" s="99"/>
      <c r="I112" s="99"/>
      <c r="J112" s="99"/>
      <c r="K112" s="99"/>
      <c r="L112" s="99"/>
      <c r="M112" s="99"/>
      <c r="N112" s="99"/>
      <c r="O112" s="99"/>
      <c r="P112" s="99"/>
      <c r="Q112" s="99"/>
      <c r="R112" s="99"/>
      <c r="S112" s="99"/>
      <c r="T112" s="3"/>
      <c r="U112" s="3"/>
      <c r="V112" s="3"/>
      <c r="W112" s="3"/>
      <c r="X112" s="3"/>
      <c r="Y112" s="100"/>
      <c r="Z112" s="3"/>
      <c r="AA112" s="3"/>
      <c r="AB112" s="3"/>
      <c r="AC112" s="451"/>
      <c r="AD112" s="102"/>
      <c r="AE112" s="56"/>
      <c r="AF112" s="56"/>
      <c r="AG112" s="3"/>
    </row>
    <row r="113" spans="1:33" ht="18.75" customHeight="1">
      <c r="A113" s="3"/>
      <c r="B113" s="14"/>
      <c r="C113" s="98"/>
      <c r="D113" s="98"/>
      <c r="E113" s="14"/>
      <c r="F113" s="99"/>
      <c r="G113" s="99"/>
      <c r="H113" s="99"/>
      <c r="I113" s="99"/>
      <c r="J113" s="99"/>
      <c r="K113" s="99"/>
      <c r="L113" s="99"/>
      <c r="M113" s="99"/>
      <c r="N113" s="99"/>
      <c r="O113" s="99"/>
      <c r="P113" s="99"/>
      <c r="Q113" s="99"/>
      <c r="R113" s="99"/>
      <c r="S113" s="99"/>
      <c r="T113" s="3"/>
      <c r="U113" s="101"/>
      <c r="V113" s="103"/>
      <c r="W113" s="3"/>
      <c r="X113" s="3"/>
      <c r="Y113" s="104"/>
      <c r="Z113" s="3"/>
      <c r="AA113" s="3"/>
      <c r="AB113" s="3"/>
      <c r="AC113" s="451"/>
      <c r="AD113" s="56"/>
      <c r="AE113" s="56"/>
      <c r="AF113" s="56"/>
      <c r="AG113" s="3"/>
    </row>
    <row r="114" spans="1:33" ht="18.75" customHeight="1">
      <c r="A114" s="3"/>
      <c r="B114" s="14"/>
      <c r="C114" s="98"/>
      <c r="D114" s="98"/>
      <c r="E114" s="14"/>
      <c r="F114" s="99"/>
      <c r="G114" s="99"/>
      <c r="H114" s="99"/>
      <c r="I114" s="99"/>
      <c r="J114" s="99"/>
      <c r="K114" s="99"/>
      <c r="L114" s="99"/>
      <c r="M114" s="99"/>
      <c r="N114" s="99"/>
      <c r="O114" s="99"/>
      <c r="P114" s="99"/>
      <c r="Q114" s="99"/>
      <c r="R114" s="99"/>
      <c r="S114" s="99"/>
      <c r="T114" s="3"/>
      <c r="U114" s="3"/>
      <c r="V114" s="3"/>
      <c r="W114" s="3"/>
      <c r="X114" s="3"/>
      <c r="Y114" s="3"/>
      <c r="Z114" s="3"/>
      <c r="AA114" s="3"/>
      <c r="AB114" s="3"/>
      <c r="AC114" s="451"/>
      <c r="AD114" s="3"/>
      <c r="AE114" s="3"/>
      <c r="AF114" s="3"/>
      <c r="AG114" s="3"/>
    </row>
    <row r="115" spans="1:33" ht="18.75" customHeight="1">
      <c r="B115" s="14"/>
      <c r="C115" s="98"/>
      <c r="D115" s="98"/>
      <c r="E115" s="14"/>
      <c r="F115" s="99"/>
      <c r="G115" s="99"/>
      <c r="H115" s="99"/>
      <c r="I115" s="99"/>
      <c r="J115" s="99"/>
      <c r="K115" s="99"/>
      <c r="L115" s="99"/>
      <c r="M115" s="99"/>
      <c r="N115" s="99"/>
      <c r="O115" s="99"/>
      <c r="P115" s="99"/>
      <c r="Q115" s="99"/>
      <c r="R115" s="99"/>
      <c r="S115" s="99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</row>
    <row r="116" spans="1:33" ht="18.75" customHeight="1">
      <c r="B116" s="14"/>
      <c r="C116" s="98"/>
      <c r="D116" s="98"/>
      <c r="E116" s="14"/>
      <c r="F116" s="99"/>
      <c r="G116" s="99"/>
      <c r="H116" s="99"/>
      <c r="I116" s="99"/>
      <c r="J116" s="99"/>
      <c r="K116" s="99"/>
      <c r="L116" s="99"/>
      <c r="M116" s="99"/>
      <c r="N116" s="99"/>
      <c r="O116" s="99"/>
      <c r="P116" s="99"/>
      <c r="Q116" s="99"/>
      <c r="R116" s="99"/>
      <c r="S116" s="99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</row>
    <row r="117" spans="1:33" ht="18.75" customHeight="1">
      <c r="B117" s="14"/>
      <c r="C117" s="98"/>
      <c r="D117" s="98"/>
      <c r="E117" s="14"/>
      <c r="F117" s="99"/>
      <c r="G117" s="99"/>
      <c r="H117" s="99"/>
      <c r="I117" s="99"/>
      <c r="J117" s="99"/>
      <c r="K117" s="99"/>
      <c r="L117" s="99"/>
      <c r="M117" s="99"/>
      <c r="N117" s="99"/>
      <c r="O117" s="99"/>
      <c r="P117" s="99"/>
      <c r="Q117" s="99"/>
      <c r="R117" s="99"/>
      <c r="S117" s="99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</row>
    <row r="118" spans="1:33" ht="18.75" customHeight="1">
      <c r="B118" s="14"/>
      <c r="C118" s="98"/>
      <c r="D118" s="98"/>
      <c r="E118" s="14"/>
      <c r="F118" s="99"/>
      <c r="G118" s="99"/>
      <c r="H118" s="99"/>
      <c r="I118" s="99"/>
      <c r="J118" s="99"/>
      <c r="K118" s="99"/>
      <c r="L118" s="99"/>
      <c r="M118" s="99"/>
      <c r="N118" s="99"/>
      <c r="O118" s="99"/>
      <c r="P118" s="99"/>
      <c r="Q118" s="99"/>
      <c r="R118" s="99"/>
      <c r="S118" s="99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</row>
    <row r="119" spans="1:33" ht="18.75" customHeight="1">
      <c r="B119" s="14"/>
      <c r="C119" s="98"/>
      <c r="D119" s="98"/>
      <c r="E119" s="14"/>
      <c r="F119" s="99"/>
      <c r="G119" s="99"/>
      <c r="H119" s="99"/>
      <c r="I119" s="99"/>
      <c r="J119" s="99"/>
      <c r="K119" s="99"/>
      <c r="L119" s="99"/>
      <c r="M119" s="99"/>
      <c r="N119" s="99"/>
      <c r="O119" s="99"/>
      <c r="P119" s="99"/>
      <c r="Q119" s="99"/>
      <c r="R119" s="99"/>
      <c r="S119" s="99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</row>
    <row r="120" spans="1:33" ht="18.75" customHeight="1">
      <c r="B120" s="14"/>
      <c r="C120" s="98"/>
      <c r="D120" s="98"/>
      <c r="E120" s="14"/>
      <c r="F120" s="99"/>
      <c r="G120" s="99"/>
      <c r="H120" s="99"/>
      <c r="I120" s="99"/>
      <c r="J120" s="99"/>
      <c r="K120" s="99"/>
      <c r="L120" s="99"/>
      <c r="M120" s="99"/>
      <c r="N120" s="99"/>
      <c r="O120" s="99"/>
      <c r="P120" s="99"/>
      <c r="Q120" s="99"/>
      <c r="R120" s="99"/>
      <c r="S120" s="99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</row>
    <row r="121" spans="1:33" ht="18.75" customHeight="1">
      <c r="B121" s="14"/>
      <c r="C121" s="98"/>
      <c r="D121" s="98"/>
      <c r="E121" s="14"/>
      <c r="F121" s="99"/>
      <c r="G121" s="99"/>
      <c r="H121" s="99"/>
      <c r="I121" s="99"/>
      <c r="J121" s="99"/>
      <c r="K121" s="99"/>
      <c r="L121" s="99"/>
      <c r="M121" s="99"/>
      <c r="N121" s="99"/>
      <c r="O121" s="99"/>
      <c r="P121" s="99"/>
      <c r="Q121" s="99"/>
      <c r="R121" s="99"/>
      <c r="S121" s="99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</row>
    <row r="122" spans="1:33" ht="18.75" customHeight="1">
      <c r="B122" s="14"/>
      <c r="C122" s="98"/>
      <c r="D122" s="98"/>
      <c r="E122" s="14"/>
      <c r="F122" s="99"/>
      <c r="G122" s="99"/>
      <c r="H122" s="99"/>
      <c r="I122" s="99"/>
      <c r="J122" s="99"/>
      <c r="K122" s="99"/>
      <c r="L122" s="99"/>
      <c r="M122" s="99"/>
      <c r="N122" s="99"/>
      <c r="O122" s="99"/>
      <c r="P122" s="99"/>
      <c r="Q122" s="99"/>
      <c r="R122" s="99"/>
      <c r="S122" s="99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</row>
    <row r="123" spans="1:33" ht="18.75" customHeight="1">
      <c r="B123" s="14"/>
      <c r="C123" s="98"/>
      <c r="D123" s="98"/>
      <c r="E123" s="14"/>
      <c r="F123" s="99"/>
      <c r="G123" s="99"/>
      <c r="H123" s="99"/>
      <c r="I123" s="99"/>
      <c r="J123" s="99"/>
      <c r="K123" s="99"/>
      <c r="L123" s="99"/>
      <c r="M123" s="99"/>
      <c r="N123" s="99"/>
      <c r="O123" s="99"/>
      <c r="P123" s="99"/>
      <c r="Q123" s="99"/>
      <c r="R123" s="99"/>
      <c r="S123" s="99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</row>
    <row r="124" spans="1:33" ht="18.75" customHeight="1">
      <c r="B124" s="14"/>
      <c r="C124" s="98"/>
      <c r="D124" s="98"/>
      <c r="E124" s="14"/>
      <c r="F124" s="99"/>
      <c r="G124" s="99"/>
      <c r="H124" s="99"/>
      <c r="I124" s="99"/>
      <c r="J124" s="99"/>
      <c r="K124" s="99"/>
      <c r="L124" s="99"/>
      <c r="M124" s="99"/>
      <c r="N124" s="99"/>
      <c r="O124" s="99"/>
      <c r="P124" s="99"/>
      <c r="Q124" s="99"/>
      <c r="R124" s="99"/>
      <c r="S124" s="99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</row>
    <row r="125" spans="1:33" ht="18.75" customHeight="1">
      <c r="B125" s="14"/>
      <c r="C125" s="98"/>
      <c r="D125" s="98"/>
      <c r="E125" s="14"/>
      <c r="F125" s="99"/>
      <c r="G125" s="99"/>
      <c r="H125" s="99"/>
      <c r="I125" s="99"/>
      <c r="J125" s="99"/>
      <c r="K125" s="99"/>
      <c r="L125" s="99"/>
      <c r="M125" s="99"/>
      <c r="N125" s="99"/>
      <c r="O125" s="99"/>
      <c r="P125" s="99"/>
      <c r="Q125" s="99"/>
      <c r="R125" s="99"/>
      <c r="S125" s="99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</row>
    <row r="126" spans="1:33" ht="18.75" customHeight="1">
      <c r="B126" s="14"/>
      <c r="C126" s="98"/>
      <c r="D126" s="98"/>
      <c r="E126" s="14"/>
      <c r="F126" s="99"/>
      <c r="G126" s="99"/>
      <c r="H126" s="99"/>
      <c r="I126" s="99"/>
      <c r="J126" s="99"/>
      <c r="K126" s="99"/>
      <c r="L126" s="99"/>
      <c r="M126" s="99"/>
      <c r="N126" s="99"/>
      <c r="O126" s="99"/>
      <c r="P126" s="99"/>
      <c r="Q126" s="99"/>
      <c r="R126" s="99"/>
      <c r="S126" s="99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</row>
    <row r="127" spans="1:33" ht="18.75" customHeight="1">
      <c r="B127" s="14"/>
      <c r="C127" s="98"/>
      <c r="D127" s="98"/>
      <c r="E127" s="14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</row>
    <row r="128" spans="1:33" ht="18.75" customHeight="1">
      <c r="B128" s="14"/>
      <c r="C128" s="98"/>
      <c r="D128" s="98"/>
      <c r="E128" s="14"/>
      <c r="F128" s="99"/>
      <c r="G128" s="99"/>
      <c r="H128" s="99"/>
      <c r="I128" s="99"/>
      <c r="J128" s="99"/>
      <c r="K128" s="99"/>
      <c r="L128" s="99"/>
      <c r="M128" s="99"/>
      <c r="N128" s="99"/>
      <c r="O128" s="99"/>
      <c r="P128" s="99"/>
      <c r="Q128" s="99"/>
      <c r="R128" s="99"/>
      <c r="S128" s="99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</row>
    <row r="129" spans="2:33" ht="18.75" customHeight="1">
      <c r="B129" s="14"/>
      <c r="C129" s="98"/>
      <c r="D129" s="98"/>
      <c r="E129" s="14"/>
      <c r="F129" s="99"/>
      <c r="G129" s="99"/>
      <c r="H129" s="99"/>
      <c r="I129" s="99"/>
      <c r="J129" s="99"/>
      <c r="K129" s="99"/>
      <c r="L129" s="99"/>
      <c r="M129" s="99"/>
      <c r="N129" s="99"/>
      <c r="O129" s="99"/>
      <c r="P129" s="99"/>
      <c r="Q129" s="99"/>
      <c r="R129" s="99"/>
      <c r="S129" s="99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</row>
    <row r="130" spans="2:33" ht="18.75" customHeight="1">
      <c r="B130" s="14"/>
      <c r="C130" s="98"/>
      <c r="D130" s="98"/>
      <c r="E130" s="14"/>
      <c r="F130" s="99"/>
      <c r="G130" s="99"/>
      <c r="H130" s="99"/>
      <c r="I130" s="99"/>
      <c r="J130" s="99"/>
      <c r="K130" s="99"/>
      <c r="L130" s="99"/>
      <c r="M130" s="99"/>
      <c r="N130" s="99"/>
      <c r="O130" s="99"/>
      <c r="P130" s="99"/>
      <c r="Q130" s="99"/>
      <c r="R130" s="99"/>
      <c r="S130" s="99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</row>
    <row r="131" spans="2:33" ht="18.75" customHeight="1">
      <c r="B131" s="14"/>
      <c r="C131" s="98"/>
      <c r="D131" s="98"/>
      <c r="E131" s="14"/>
      <c r="F131" s="99"/>
      <c r="G131" s="99"/>
      <c r="H131" s="99"/>
      <c r="I131" s="99"/>
      <c r="J131" s="99"/>
      <c r="K131" s="99"/>
      <c r="L131" s="99"/>
      <c r="M131" s="99"/>
      <c r="N131" s="99"/>
      <c r="O131" s="99"/>
      <c r="P131" s="99"/>
      <c r="Q131" s="99"/>
      <c r="R131" s="99"/>
      <c r="S131" s="99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</row>
    <row r="132" spans="2:33" ht="18.75" customHeight="1">
      <c r="B132" s="14"/>
      <c r="C132" s="98"/>
      <c r="D132" s="98"/>
      <c r="E132" s="14"/>
      <c r="F132" s="99"/>
      <c r="G132" s="99"/>
      <c r="H132" s="99"/>
      <c r="I132" s="99"/>
      <c r="J132" s="99"/>
      <c r="K132" s="99"/>
      <c r="L132" s="99"/>
      <c r="M132" s="99"/>
      <c r="N132" s="99"/>
      <c r="O132" s="99"/>
      <c r="P132" s="99"/>
      <c r="Q132" s="99"/>
      <c r="R132" s="99"/>
      <c r="S132" s="99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</row>
    <row r="133" spans="2:33" ht="18.75" customHeight="1">
      <c r="B133" s="14"/>
      <c r="C133" s="98"/>
      <c r="D133" s="98"/>
      <c r="E133" s="14"/>
      <c r="F133" s="99"/>
      <c r="G133" s="99"/>
      <c r="H133" s="99"/>
      <c r="I133" s="99"/>
      <c r="J133" s="99"/>
      <c r="K133" s="99"/>
      <c r="L133" s="99"/>
      <c r="M133" s="99"/>
      <c r="N133" s="99"/>
      <c r="O133" s="99"/>
      <c r="P133" s="99"/>
      <c r="Q133" s="99"/>
      <c r="R133" s="99"/>
      <c r="S133" s="99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</row>
    <row r="134" spans="2:33" ht="18.75" customHeight="1">
      <c r="B134" s="14"/>
      <c r="C134" s="98"/>
      <c r="D134" s="98"/>
      <c r="E134" s="14"/>
      <c r="F134" s="99"/>
      <c r="G134" s="99"/>
      <c r="H134" s="99"/>
      <c r="I134" s="99"/>
      <c r="J134" s="99"/>
      <c r="K134" s="99"/>
      <c r="L134" s="99"/>
      <c r="M134" s="99"/>
      <c r="N134" s="99"/>
      <c r="O134" s="99"/>
      <c r="P134" s="99"/>
      <c r="Q134" s="99"/>
      <c r="R134" s="99"/>
      <c r="S134" s="99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</row>
    <row r="135" spans="2:33" ht="18.75" customHeight="1">
      <c r="B135" s="14"/>
      <c r="C135" s="98"/>
      <c r="D135" s="98"/>
      <c r="E135" s="14"/>
      <c r="F135" s="99"/>
      <c r="G135" s="99"/>
      <c r="H135" s="99"/>
      <c r="I135" s="99"/>
      <c r="J135" s="99"/>
      <c r="K135" s="99"/>
      <c r="L135" s="99"/>
      <c r="M135" s="99"/>
      <c r="N135" s="99"/>
      <c r="O135" s="99"/>
      <c r="P135" s="99"/>
      <c r="Q135" s="99"/>
      <c r="R135" s="99"/>
      <c r="S135" s="99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</row>
    <row r="136" spans="2:33" ht="18.75" customHeight="1">
      <c r="B136" s="14"/>
      <c r="C136" s="98"/>
      <c r="D136" s="98"/>
      <c r="E136" s="14"/>
      <c r="F136" s="99"/>
      <c r="G136" s="99"/>
      <c r="H136" s="99"/>
      <c r="I136" s="99"/>
      <c r="J136" s="99"/>
      <c r="K136" s="99"/>
      <c r="L136" s="99"/>
      <c r="M136" s="99"/>
      <c r="N136" s="99"/>
      <c r="O136" s="99"/>
      <c r="P136" s="99"/>
      <c r="Q136" s="99"/>
      <c r="R136" s="99"/>
      <c r="S136" s="99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</row>
    <row r="137" spans="2:33" ht="18.75" customHeight="1">
      <c r="B137" s="14"/>
      <c r="C137" s="98"/>
      <c r="D137" s="98"/>
      <c r="E137" s="14"/>
      <c r="F137" s="99"/>
      <c r="G137" s="99"/>
      <c r="H137" s="99"/>
      <c r="I137" s="99"/>
      <c r="J137" s="99"/>
      <c r="K137" s="99"/>
      <c r="L137" s="99"/>
      <c r="M137" s="99"/>
      <c r="N137" s="99"/>
      <c r="O137" s="99"/>
      <c r="P137" s="99"/>
      <c r="Q137" s="99"/>
      <c r="R137" s="99"/>
      <c r="S137" s="99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</row>
    <row r="138" spans="2:33" ht="18.75" customHeight="1">
      <c r="B138" s="14"/>
      <c r="C138" s="98"/>
      <c r="D138" s="98"/>
      <c r="E138" s="14"/>
      <c r="F138" s="99"/>
      <c r="G138" s="99"/>
      <c r="H138" s="99"/>
      <c r="I138" s="99"/>
      <c r="J138" s="99"/>
      <c r="K138" s="99"/>
      <c r="L138" s="99"/>
      <c r="M138" s="99"/>
      <c r="N138" s="99"/>
      <c r="O138" s="99"/>
      <c r="P138" s="99"/>
      <c r="Q138" s="99"/>
      <c r="R138" s="99"/>
      <c r="S138" s="99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</row>
    <row r="139" spans="2:33" ht="18.75" customHeight="1">
      <c r="B139" s="14"/>
      <c r="C139" s="98"/>
      <c r="D139" s="98"/>
      <c r="E139" s="14"/>
      <c r="F139" s="99"/>
      <c r="G139" s="99"/>
      <c r="H139" s="99"/>
      <c r="I139" s="99"/>
      <c r="J139" s="99"/>
      <c r="K139" s="99"/>
      <c r="L139" s="99"/>
      <c r="M139" s="99"/>
      <c r="N139" s="99"/>
      <c r="O139" s="99"/>
      <c r="P139" s="99"/>
      <c r="Q139" s="99"/>
      <c r="R139" s="99"/>
      <c r="S139" s="99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</row>
    <row r="140" spans="2:33" ht="18.75" customHeight="1">
      <c r="B140" s="14"/>
      <c r="C140" s="98"/>
      <c r="D140" s="98"/>
      <c r="E140" s="14"/>
      <c r="F140" s="99"/>
      <c r="G140" s="99"/>
      <c r="H140" s="99"/>
      <c r="I140" s="99"/>
      <c r="J140" s="99"/>
      <c r="K140" s="99"/>
      <c r="L140" s="99"/>
      <c r="M140" s="99"/>
      <c r="N140" s="99"/>
      <c r="O140" s="99"/>
      <c r="P140" s="99"/>
      <c r="Q140" s="99"/>
      <c r="R140" s="99"/>
      <c r="S140" s="99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</row>
    <row r="141" spans="2:33" ht="18.75" customHeight="1">
      <c r="B141" s="14"/>
      <c r="C141" s="98"/>
      <c r="D141" s="98"/>
      <c r="E141" s="14"/>
      <c r="F141" s="99"/>
      <c r="G141" s="99"/>
      <c r="H141" s="99"/>
      <c r="I141" s="99"/>
      <c r="J141" s="99"/>
      <c r="K141" s="99"/>
      <c r="L141" s="99"/>
      <c r="M141" s="99"/>
      <c r="N141" s="99"/>
      <c r="O141" s="99"/>
      <c r="P141" s="99"/>
      <c r="Q141" s="99"/>
      <c r="R141" s="99"/>
      <c r="S141" s="99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</row>
    <row r="142" spans="2:33" ht="18.75" customHeight="1">
      <c r="B142" s="14"/>
      <c r="C142" s="98"/>
      <c r="D142" s="98"/>
      <c r="E142" s="14"/>
      <c r="F142" s="99"/>
      <c r="G142" s="99"/>
      <c r="H142" s="99"/>
      <c r="I142" s="99"/>
      <c r="J142" s="99"/>
      <c r="K142" s="99"/>
      <c r="L142" s="99"/>
      <c r="M142" s="99"/>
      <c r="N142" s="99"/>
      <c r="O142" s="99"/>
      <c r="P142" s="99"/>
      <c r="Q142" s="99"/>
      <c r="R142" s="99"/>
      <c r="S142" s="99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</row>
    <row r="143" spans="2:33" ht="18.75" customHeight="1">
      <c r="B143" s="14"/>
      <c r="C143" s="98"/>
      <c r="D143" s="98"/>
      <c r="E143" s="14"/>
      <c r="F143" s="99"/>
      <c r="G143" s="99"/>
      <c r="H143" s="99"/>
      <c r="I143" s="99"/>
      <c r="J143" s="99"/>
      <c r="K143" s="99"/>
      <c r="L143" s="99"/>
      <c r="M143" s="99"/>
      <c r="N143" s="99"/>
      <c r="O143" s="99"/>
      <c r="P143" s="99"/>
      <c r="Q143" s="99"/>
      <c r="R143" s="99"/>
      <c r="S143" s="99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</row>
    <row r="144" spans="2:33" ht="18.75" customHeight="1">
      <c r="B144" s="14"/>
      <c r="C144" s="98"/>
      <c r="D144" s="98"/>
      <c r="E144" s="14"/>
      <c r="F144" s="99"/>
      <c r="G144" s="99"/>
      <c r="H144" s="99"/>
      <c r="I144" s="99"/>
      <c r="J144" s="99"/>
      <c r="K144" s="99"/>
      <c r="L144" s="99"/>
      <c r="M144" s="99"/>
      <c r="N144" s="99"/>
      <c r="O144" s="99"/>
      <c r="P144" s="99"/>
      <c r="Q144" s="99"/>
      <c r="R144" s="99"/>
      <c r="S144" s="99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</row>
    <row r="145" spans="2:33" ht="18.75" customHeight="1">
      <c r="B145" s="14"/>
      <c r="C145" s="98"/>
      <c r="D145" s="98"/>
      <c r="E145" s="14"/>
      <c r="F145" s="99"/>
      <c r="G145" s="99"/>
      <c r="H145" s="99"/>
      <c r="I145" s="99"/>
      <c r="J145" s="99"/>
      <c r="K145" s="99"/>
      <c r="L145" s="99"/>
      <c r="M145" s="99"/>
      <c r="N145" s="99"/>
      <c r="O145" s="99"/>
      <c r="P145" s="99"/>
      <c r="Q145" s="99"/>
      <c r="R145" s="99"/>
      <c r="S145" s="99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</row>
    <row r="146" spans="2:33" ht="18.75" customHeight="1">
      <c r="B146" s="14"/>
      <c r="C146" s="98"/>
      <c r="D146" s="98"/>
      <c r="E146" s="14"/>
      <c r="F146" s="99"/>
      <c r="G146" s="99"/>
      <c r="H146" s="99"/>
      <c r="I146" s="99"/>
      <c r="J146" s="99"/>
      <c r="K146" s="99"/>
      <c r="L146" s="99"/>
      <c r="M146" s="99"/>
      <c r="N146" s="99"/>
      <c r="O146" s="99"/>
      <c r="P146" s="99"/>
      <c r="Q146" s="99"/>
      <c r="R146" s="99"/>
      <c r="S146" s="99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</row>
    <row r="147" spans="2:33" ht="18.75" customHeight="1">
      <c r="B147" s="14"/>
      <c r="C147" s="98"/>
      <c r="D147" s="98"/>
      <c r="E147" s="14"/>
      <c r="F147" s="99"/>
      <c r="G147" s="99"/>
      <c r="H147" s="99"/>
      <c r="I147" s="99"/>
      <c r="J147" s="99"/>
      <c r="K147" s="99"/>
      <c r="L147" s="99"/>
      <c r="M147" s="99"/>
      <c r="N147" s="99"/>
      <c r="O147" s="99"/>
      <c r="P147" s="99"/>
      <c r="Q147" s="99"/>
      <c r="R147" s="99"/>
      <c r="S147" s="99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</row>
    <row r="148" spans="2:33" ht="18.75" customHeight="1">
      <c r="B148" s="14"/>
      <c r="C148" s="98"/>
      <c r="D148" s="98"/>
      <c r="E148" s="14"/>
      <c r="F148" s="99"/>
      <c r="G148" s="99"/>
      <c r="H148" s="99"/>
      <c r="I148" s="99"/>
      <c r="J148" s="99"/>
      <c r="K148" s="99"/>
      <c r="L148" s="99"/>
      <c r="M148" s="99"/>
      <c r="N148" s="99"/>
      <c r="O148" s="99"/>
      <c r="P148" s="99"/>
      <c r="Q148" s="99"/>
      <c r="R148" s="99"/>
      <c r="S148" s="99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</row>
    <row r="149" spans="2:33" ht="18.75" customHeight="1">
      <c r="B149" s="14"/>
      <c r="C149" s="98"/>
      <c r="D149" s="98"/>
      <c r="E149" s="14"/>
      <c r="F149" s="99"/>
      <c r="G149" s="99"/>
      <c r="H149" s="99"/>
      <c r="I149" s="99"/>
      <c r="J149" s="99"/>
      <c r="K149" s="99"/>
      <c r="L149" s="99"/>
      <c r="M149" s="99"/>
      <c r="N149" s="99"/>
      <c r="O149" s="99"/>
      <c r="P149" s="99"/>
      <c r="Q149" s="99"/>
      <c r="R149" s="99"/>
      <c r="S149" s="99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</row>
    <row r="150" spans="2:33" ht="18.75" customHeight="1">
      <c r="B150" s="14"/>
      <c r="C150" s="98"/>
      <c r="D150" s="98"/>
      <c r="E150" s="14"/>
      <c r="F150" s="99"/>
      <c r="G150" s="99"/>
      <c r="H150" s="99"/>
      <c r="I150" s="99"/>
      <c r="J150" s="99"/>
      <c r="K150" s="99"/>
      <c r="L150" s="99"/>
      <c r="M150" s="99"/>
      <c r="N150" s="99"/>
      <c r="O150" s="99"/>
      <c r="P150" s="99"/>
      <c r="Q150" s="99"/>
      <c r="R150" s="99"/>
      <c r="S150" s="99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</row>
    <row r="151" spans="2:33" ht="18.75" customHeight="1">
      <c r="B151" s="14"/>
      <c r="C151" s="98"/>
      <c r="D151" s="98"/>
      <c r="E151" s="14"/>
      <c r="F151" s="99"/>
      <c r="G151" s="99"/>
      <c r="H151" s="99"/>
      <c r="I151" s="99"/>
      <c r="J151" s="99"/>
      <c r="K151" s="99"/>
      <c r="L151" s="99"/>
      <c r="M151" s="99"/>
      <c r="N151" s="99"/>
      <c r="O151" s="99"/>
      <c r="P151" s="99"/>
      <c r="Q151" s="99"/>
      <c r="R151" s="99"/>
      <c r="S151" s="99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</row>
    <row r="152" spans="2:33" ht="18.75" customHeight="1">
      <c r="B152" s="14"/>
      <c r="C152" s="98"/>
      <c r="D152" s="98"/>
      <c r="E152" s="14"/>
      <c r="F152" s="99"/>
      <c r="G152" s="99"/>
      <c r="H152" s="99"/>
      <c r="I152" s="99"/>
      <c r="J152" s="99"/>
      <c r="K152" s="99"/>
      <c r="L152" s="99"/>
      <c r="M152" s="99"/>
      <c r="N152" s="99"/>
      <c r="O152" s="99"/>
      <c r="P152" s="99"/>
      <c r="Q152" s="99"/>
      <c r="R152" s="99"/>
      <c r="S152" s="99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</row>
    <row r="153" spans="2:33" ht="18.75" customHeight="1">
      <c r="B153" s="14"/>
      <c r="C153" s="98"/>
      <c r="D153" s="98"/>
      <c r="E153" s="14"/>
      <c r="F153" s="99"/>
      <c r="G153" s="99"/>
      <c r="H153" s="99"/>
      <c r="I153" s="99"/>
      <c r="J153" s="99"/>
      <c r="K153" s="99"/>
      <c r="L153" s="99"/>
      <c r="M153" s="99"/>
      <c r="N153" s="99"/>
      <c r="O153" s="99"/>
      <c r="P153" s="99"/>
      <c r="Q153" s="99"/>
      <c r="R153" s="99"/>
      <c r="S153" s="99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</row>
    <row r="154" spans="2:33" ht="18.75" customHeight="1">
      <c r="B154" s="14"/>
      <c r="C154" s="98"/>
      <c r="D154" s="98"/>
      <c r="E154" s="14"/>
      <c r="F154" s="99"/>
      <c r="G154" s="99"/>
      <c r="H154" s="99"/>
      <c r="I154" s="99"/>
      <c r="J154" s="99"/>
      <c r="K154" s="99"/>
      <c r="L154" s="99"/>
      <c r="M154" s="99"/>
      <c r="N154" s="99"/>
      <c r="O154" s="99"/>
      <c r="P154" s="99"/>
      <c r="Q154" s="99"/>
      <c r="R154" s="99"/>
      <c r="S154" s="99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</row>
    <row r="155" spans="2:33" ht="18.75" customHeight="1">
      <c r="B155" s="14"/>
      <c r="C155" s="98"/>
      <c r="D155" s="98"/>
      <c r="E155" s="14"/>
      <c r="F155" s="99"/>
      <c r="G155" s="99"/>
      <c r="H155" s="99"/>
      <c r="I155" s="99"/>
      <c r="J155" s="99"/>
      <c r="K155" s="99"/>
      <c r="L155" s="99"/>
      <c r="M155" s="99"/>
      <c r="N155" s="99"/>
      <c r="O155" s="99"/>
      <c r="P155" s="99"/>
      <c r="Q155" s="99"/>
      <c r="R155" s="99"/>
      <c r="S155" s="99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</row>
    <row r="156" spans="2:33" ht="18.75" customHeight="1">
      <c r="B156" s="14"/>
      <c r="C156" s="98"/>
      <c r="D156" s="98"/>
      <c r="E156" s="14"/>
      <c r="F156" s="99"/>
      <c r="G156" s="99"/>
      <c r="H156" s="99"/>
      <c r="I156" s="99"/>
      <c r="J156" s="99"/>
      <c r="K156" s="99"/>
      <c r="L156" s="99"/>
      <c r="M156" s="99"/>
      <c r="N156" s="99"/>
      <c r="O156" s="99"/>
      <c r="P156" s="99"/>
      <c r="Q156" s="99"/>
      <c r="R156" s="99"/>
      <c r="S156" s="99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</row>
    <row r="157" spans="2:33" ht="18.75" customHeight="1">
      <c r="B157" s="14"/>
      <c r="C157" s="98"/>
      <c r="D157" s="98"/>
      <c r="E157" s="14"/>
      <c r="F157" s="99"/>
      <c r="G157" s="99"/>
      <c r="H157" s="99"/>
      <c r="I157" s="99"/>
      <c r="J157" s="99"/>
      <c r="K157" s="99"/>
      <c r="L157" s="99"/>
      <c r="M157" s="99"/>
      <c r="N157" s="99"/>
      <c r="O157" s="99"/>
      <c r="P157" s="99"/>
      <c r="Q157" s="99"/>
      <c r="R157" s="99"/>
      <c r="S157" s="99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</row>
    <row r="158" spans="2:33" ht="18.75" customHeight="1">
      <c r="B158" s="14"/>
      <c r="C158" s="98"/>
      <c r="D158" s="98"/>
      <c r="E158" s="14"/>
      <c r="F158" s="99"/>
      <c r="G158" s="99"/>
      <c r="H158" s="99"/>
      <c r="I158" s="99"/>
      <c r="J158" s="99"/>
      <c r="K158" s="99"/>
      <c r="L158" s="99"/>
      <c r="M158" s="99"/>
      <c r="N158" s="99"/>
      <c r="O158" s="99"/>
      <c r="P158" s="99"/>
      <c r="Q158" s="99"/>
      <c r="R158" s="99"/>
      <c r="S158" s="99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</row>
    <row r="159" spans="2:33" ht="18.75" customHeight="1">
      <c r="B159" s="14"/>
      <c r="C159" s="98"/>
      <c r="D159" s="98"/>
      <c r="E159" s="14"/>
      <c r="F159" s="99"/>
      <c r="G159" s="99"/>
      <c r="H159" s="99"/>
      <c r="I159" s="99"/>
      <c r="J159" s="99"/>
      <c r="K159" s="99"/>
      <c r="L159" s="99"/>
      <c r="M159" s="99"/>
      <c r="N159" s="99"/>
      <c r="O159" s="99"/>
      <c r="P159" s="99"/>
      <c r="Q159" s="99"/>
      <c r="R159" s="99"/>
      <c r="S159" s="99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</row>
    <row r="160" spans="2:33" ht="18.75" customHeight="1">
      <c r="B160" s="14"/>
      <c r="C160" s="98"/>
      <c r="D160" s="98"/>
      <c r="E160" s="14"/>
      <c r="F160" s="99"/>
      <c r="G160" s="99"/>
      <c r="H160" s="99"/>
      <c r="I160" s="99"/>
      <c r="J160" s="99"/>
      <c r="K160" s="99"/>
      <c r="L160" s="99"/>
      <c r="M160" s="99"/>
      <c r="N160" s="99"/>
      <c r="O160" s="99"/>
      <c r="P160" s="99"/>
      <c r="Q160" s="99"/>
      <c r="R160" s="99"/>
      <c r="S160" s="99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</row>
    <row r="161" spans="2:33" ht="18.75" customHeight="1">
      <c r="B161" s="14"/>
      <c r="C161" s="98"/>
      <c r="D161" s="98"/>
      <c r="E161" s="14"/>
      <c r="F161" s="99"/>
      <c r="G161" s="99"/>
      <c r="H161" s="99"/>
      <c r="I161" s="99"/>
      <c r="J161" s="99"/>
      <c r="K161" s="99"/>
      <c r="L161" s="99"/>
      <c r="M161" s="99"/>
      <c r="N161" s="99"/>
      <c r="O161" s="99"/>
      <c r="P161" s="99"/>
      <c r="Q161" s="99"/>
      <c r="R161" s="99"/>
      <c r="S161" s="99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</row>
    <row r="162" spans="2:33" ht="18.75" customHeight="1">
      <c r="B162" s="14"/>
      <c r="C162" s="98"/>
      <c r="D162" s="98"/>
      <c r="E162" s="14"/>
      <c r="F162" s="99"/>
      <c r="G162" s="99"/>
      <c r="H162" s="99"/>
      <c r="I162" s="99"/>
      <c r="J162" s="99"/>
      <c r="K162" s="99"/>
      <c r="L162" s="99"/>
      <c r="M162" s="99"/>
      <c r="N162" s="99"/>
      <c r="O162" s="99"/>
      <c r="P162" s="99"/>
      <c r="Q162" s="99"/>
      <c r="R162" s="99"/>
      <c r="S162" s="99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</row>
    <row r="163" spans="2:33" ht="18.75" customHeight="1">
      <c r="B163" s="14"/>
      <c r="C163" s="98"/>
      <c r="D163" s="98"/>
      <c r="E163" s="14"/>
      <c r="F163" s="99"/>
      <c r="G163" s="99"/>
      <c r="H163" s="99"/>
      <c r="I163" s="99"/>
      <c r="J163" s="99"/>
      <c r="K163" s="99"/>
      <c r="L163" s="99"/>
      <c r="M163" s="99"/>
      <c r="N163" s="99"/>
      <c r="O163" s="99"/>
      <c r="P163" s="99"/>
      <c r="Q163" s="99"/>
      <c r="R163" s="99"/>
      <c r="S163" s="99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</row>
    <row r="164" spans="2:33" ht="18.75" customHeight="1">
      <c r="B164" s="14"/>
      <c r="C164" s="98"/>
      <c r="D164" s="98"/>
      <c r="E164" s="14"/>
      <c r="F164" s="99"/>
      <c r="G164" s="99"/>
      <c r="H164" s="99"/>
      <c r="I164" s="99"/>
      <c r="J164" s="99"/>
      <c r="K164" s="99"/>
      <c r="L164" s="99"/>
      <c r="M164" s="99"/>
      <c r="N164" s="99"/>
      <c r="O164" s="99"/>
      <c r="P164" s="99"/>
      <c r="Q164" s="99"/>
      <c r="R164" s="99"/>
      <c r="S164" s="99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</row>
    <row r="165" spans="2:33" ht="18.75" customHeight="1">
      <c r="B165" s="14"/>
      <c r="C165" s="98"/>
      <c r="D165" s="98"/>
      <c r="E165" s="14"/>
      <c r="F165" s="99"/>
      <c r="G165" s="99"/>
      <c r="H165" s="99"/>
      <c r="I165" s="99"/>
      <c r="J165" s="99"/>
      <c r="K165" s="99"/>
      <c r="L165" s="99"/>
      <c r="M165" s="99"/>
      <c r="N165" s="99"/>
      <c r="O165" s="99"/>
      <c r="P165" s="99"/>
      <c r="Q165" s="99"/>
      <c r="R165" s="99"/>
      <c r="S165" s="99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</row>
    <row r="166" spans="2:33" ht="18.75" customHeight="1">
      <c r="B166" s="14"/>
      <c r="C166" s="98"/>
      <c r="D166" s="98"/>
      <c r="E166" s="14"/>
      <c r="F166" s="99"/>
      <c r="G166" s="99"/>
      <c r="H166" s="99"/>
      <c r="I166" s="99"/>
      <c r="J166" s="99"/>
      <c r="K166" s="99"/>
      <c r="L166" s="99"/>
      <c r="M166" s="99"/>
      <c r="N166" s="99"/>
      <c r="O166" s="99"/>
      <c r="P166" s="99"/>
      <c r="Q166" s="99"/>
      <c r="R166" s="99"/>
      <c r="S166" s="99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</row>
    <row r="167" spans="2:33" ht="18.75" customHeight="1">
      <c r="B167" s="14"/>
      <c r="C167" s="98"/>
      <c r="D167" s="98"/>
      <c r="E167" s="14"/>
      <c r="F167" s="99"/>
      <c r="G167" s="99"/>
      <c r="H167" s="99"/>
      <c r="I167" s="99"/>
      <c r="J167" s="99"/>
      <c r="K167" s="99"/>
      <c r="L167" s="99"/>
      <c r="M167" s="99"/>
      <c r="N167" s="99"/>
      <c r="O167" s="99"/>
      <c r="P167" s="99"/>
      <c r="Q167" s="99"/>
      <c r="R167" s="99"/>
      <c r="S167" s="99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</row>
    <row r="168" spans="2:33" ht="18.75" customHeight="1">
      <c r="B168" s="14"/>
      <c r="C168" s="98"/>
      <c r="D168" s="98"/>
      <c r="E168" s="14"/>
      <c r="F168" s="99"/>
      <c r="G168" s="99"/>
      <c r="H168" s="99"/>
      <c r="I168" s="99"/>
      <c r="J168" s="99"/>
      <c r="K168" s="99"/>
      <c r="L168" s="99"/>
      <c r="M168" s="99"/>
      <c r="N168" s="99"/>
      <c r="O168" s="99"/>
      <c r="P168" s="99"/>
      <c r="Q168" s="99"/>
      <c r="R168" s="99"/>
      <c r="S168" s="99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</row>
    <row r="169" spans="2:33" ht="18.75" customHeight="1">
      <c r="B169" s="14"/>
      <c r="C169" s="98"/>
      <c r="D169" s="98"/>
      <c r="E169" s="14"/>
      <c r="F169" s="99"/>
      <c r="G169" s="99"/>
      <c r="H169" s="99"/>
      <c r="I169" s="99"/>
      <c r="J169" s="99"/>
      <c r="K169" s="99"/>
      <c r="L169" s="99"/>
      <c r="M169" s="99"/>
      <c r="N169" s="99"/>
      <c r="O169" s="99"/>
      <c r="P169" s="99"/>
      <c r="Q169" s="99"/>
      <c r="R169" s="99"/>
      <c r="S169" s="99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</row>
    <row r="170" spans="2:33" ht="18.75" customHeight="1">
      <c r="B170" s="14"/>
      <c r="C170" s="98"/>
      <c r="D170" s="98"/>
      <c r="E170" s="14"/>
      <c r="F170" s="99"/>
      <c r="G170" s="99"/>
      <c r="H170" s="99"/>
      <c r="I170" s="99"/>
      <c r="J170" s="99"/>
      <c r="K170" s="99"/>
      <c r="L170" s="99"/>
      <c r="M170" s="99"/>
      <c r="N170" s="99"/>
      <c r="O170" s="99"/>
      <c r="P170" s="99"/>
      <c r="Q170" s="99"/>
      <c r="R170" s="99"/>
      <c r="S170" s="99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</row>
    <row r="171" spans="2:33" ht="18.75" customHeight="1">
      <c r="B171" s="14"/>
      <c r="C171" s="98"/>
      <c r="D171" s="98"/>
      <c r="E171" s="14"/>
      <c r="F171" s="99"/>
      <c r="G171" s="99"/>
      <c r="H171" s="99"/>
      <c r="I171" s="99"/>
      <c r="J171" s="99"/>
      <c r="K171" s="99"/>
      <c r="L171" s="99"/>
      <c r="M171" s="99"/>
      <c r="N171" s="99"/>
      <c r="O171" s="99"/>
      <c r="P171" s="99"/>
      <c r="Q171" s="99"/>
      <c r="R171" s="99"/>
      <c r="S171" s="99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</row>
    <row r="172" spans="2:33" ht="18.75" customHeight="1">
      <c r="B172" s="14"/>
      <c r="C172" s="98"/>
      <c r="D172" s="98"/>
      <c r="E172" s="14"/>
      <c r="F172" s="99"/>
      <c r="G172" s="99"/>
      <c r="H172" s="99"/>
      <c r="I172" s="99"/>
      <c r="J172" s="99"/>
      <c r="K172" s="99"/>
      <c r="L172" s="99"/>
      <c r="M172" s="99"/>
      <c r="N172" s="99"/>
      <c r="O172" s="99"/>
      <c r="P172" s="99"/>
      <c r="Q172" s="99"/>
      <c r="R172" s="99"/>
      <c r="S172" s="99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</row>
    <row r="173" spans="2:33" ht="18.75" customHeight="1">
      <c r="B173" s="14"/>
      <c r="C173" s="98"/>
      <c r="D173" s="98"/>
      <c r="E173" s="14"/>
      <c r="F173" s="99"/>
      <c r="G173" s="99"/>
      <c r="H173" s="99"/>
      <c r="I173" s="99"/>
      <c r="J173" s="99"/>
      <c r="K173" s="99"/>
      <c r="L173" s="99"/>
      <c r="M173" s="99"/>
      <c r="N173" s="99"/>
      <c r="O173" s="99"/>
      <c r="P173" s="99"/>
      <c r="Q173" s="99"/>
      <c r="R173" s="99"/>
      <c r="S173" s="99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</row>
    <row r="174" spans="2:33" ht="18.75" customHeight="1">
      <c r="B174" s="14"/>
      <c r="C174" s="98"/>
      <c r="D174" s="98"/>
      <c r="E174" s="14"/>
      <c r="F174" s="99"/>
      <c r="G174" s="99"/>
      <c r="H174" s="99"/>
      <c r="I174" s="99"/>
      <c r="J174" s="99"/>
      <c r="K174" s="99"/>
      <c r="L174" s="99"/>
      <c r="M174" s="99"/>
      <c r="N174" s="99"/>
      <c r="O174" s="99"/>
      <c r="P174" s="99"/>
      <c r="Q174" s="99"/>
      <c r="R174" s="99"/>
      <c r="S174" s="99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</row>
    <row r="175" spans="2:33" ht="18.75" customHeight="1">
      <c r="B175" s="14"/>
      <c r="C175" s="98"/>
      <c r="D175" s="98"/>
      <c r="E175" s="14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99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</row>
    <row r="176" spans="2:33" ht="18.75" customHeight="1">
      <c r="B176" s="14"/>
      <c r="C176" s="98"/>
      <c r="D176" s="98"/>
      <c r="E176" s="14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99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</row>
    <row r="177" spans="2:33" ht="18.75" customHeight="1">
      <c r="B177" s="14"/>
      <c r="C177" s="98"/>
      <c r="D177" s="98"/>
      <c r="E177" s="14"/>
      <c r="F177" s="99"/>
      <c r="G177" s="99"/>
      <c r="H177" s="99"/>
      <c r="I177" s="99"/>
      <c r="J177" s="99"/>
      <c r="K177" s="99"/>
      <c r="L177" s="99"/>
      <c r="M177" s="99"/>
      <c r="N177" s="99"/>
      <c r="O177" s="99"/>
      <c r="P177" s="99"/>
      <c r="Q177" s="99"/>
      <c r="R177" s="99"/>
      <c r="S177" s="99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</row>
    <row r="178" spans="2:33" ht="18.75" customHeight="1">
      <c r="B178" s="14"/>
      <c r="C178" s="98"/>
      <c r="D178" s="98"/>
      <c r="E178" s="14"/>
      <c r="F178" s="99"/>
      <c r="G178" s="99"/>
      <c r="H178" s="99"/>
      <c r="I178" s="99"/>
      <c r="J178" s="99"/>
      <c r="K178" s="99"/>
      <c r="L178" s="99"/>
      <c r="M178" s="99"/>
      <c r="N178" s="99"/>
      <c r="O178" s="99"/>
      <c r="P178" s="99"/>
      <c r="Q178" s="99"/>
      <c r="R178" s="99"/>
      <c r="S178" s="99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</row>
    <row r="179" spans="2:33" ht="18.75" customHeight="1">
      <c r="B179" s="14"/>
      <c r="C179" s="98"/>
      <c r="D179" s="98"/>
      <c r="E179" s="14"/>
      <c r="F179" s="99"/>
      <c r="G179" s="99"/>
      <c r="H179" s="99"/>
      <c r="I179" s="99"/>
      <c r="J179" s="99"/>
      <c r="K179" s="99"/>
      <c r="L179" s="99"/>
      <c r="M179" s="99"/>
      <c r="N179" s="99"/>
      <c r="O179" s="99"/>
      <c r="P179" s="99"/>
      <c r="Q179" s="99"/>
      <c r="R179" s="99"/>
      <c r="S179" s="99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</row>
    <row r="180" spans="2:33" ht="18.75" customHeight="1">
      <c r="B180" s="14"/>
      <c r="C180" s="98"/>
      <c r="D180" s="98"/>
      <c r="E180" s="14"/>
      <c r="F180" s="99"/>
      <c r="G180" s="99"/>
      <c r="H180" s="99"/>
      <c r="I180" s="99"/>
      <c r="J180" s="99"/>
      <c r="K180" s="99"/>
      <c r="L180" s="99"/>
      <c r="M180" s="99"/>
      <c r="N180" s="99"/>
      <c r="O180" s="99"/>
      <c r="P180" s="99"/>
      <c r="Q180" s="99"/>
      <c r="R180" s="99"/>
      <c r="S180" s="99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</row>
    <row r="181" spans="2:33" ht="18.75" customHeight="1">
      <c r="B181" s="14"/>
      <c r="C181" s="98"/>
      <c r="D181" s="98"/>
      <c r="E181" s="14"/>
      <c r="F181" s="99"/>
      <c r="G181" s="99"/>
      <c r="H181" s="99"/>
      <c r="I181" s="99"/>
      <c r="J181" s="99"/>
      <c r="K181" s="99"/>
      <c r="L181" s="99"/>
      <c r="M181" s="99"/>
      <c r="N181" s="99"/>
      <c r="O181" s="99"/>
      <c r="P181" s="99"/>
      <c r="Q181" s="99"/>
      <c r="R181" s="99"/>
      <c r="S181" s="99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</row>
    <row r="182" spans="2:33" ht="18.75" customHeight="1">
      <c r="B182" s="14"/>
      <c r="C182" s="98"/>
      <c r="D182" s="98"/>
      <c r="E182" s="14"/>
      <c r="F182" s="99"/>
      <c r="G182" s="99"/>
      <c r="H182" s="99"/>
      <c r="I182" s="99"/>
      <c r="J182" s="99"/>
      <c r="K182" s="99"/>
      <c r="L182" s="99"/>
      <c r="M182" s="99"/>
      <c r="N182" s="99"/>
      <c r="O182" s="99"/>
      <c r="P182" s="99"/>
      <c r="Q182" s="99"/>
      <c r="R182" s="99"/>
      <c r="S182" s="99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</row>
    <row r="183" spans="2:33" ht="18.75" customHeight="1">
      <c r="B183" s="14"/>
      <c r="C183" s="98"/>
      <c r="D183" s="98"/>
      <c r="E183" s="14"/>
      <c r="F183" s="99"/>
      <c r="G183" s="99"/>
      <c r="H183" s="99"/>
      <c r="I183" s="99"/>
      <c r="J183" s="99"/>
      <c r="K183" s="99"/>
      <c r="L183" s="99"/>
      <c r="M183" s="99"/>
      <c r="N183" s="99"/>
      <c r="O183" s="99"/>
      <c r="P183" s="99"/>
      <c r="Q183" s="99"/>
      <c r="R183" s="99"/>
      <c r="S183" s="99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</row>
    <row r="184" spans="2:33" ht="18.75" customHeight="1">
      <c r="B184" s="14"/>
      <c r="C184" s="98"/>
      <c r="D184" s="98"/>
      <c r="E184" s="14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99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</row>
    <row r="185" spans="2:33" ht="18.75" customHeight="1">
      <c r="B185" s="14"/>
      <c r="C185" s="98"/>
      <c r="D185" s="98"/>
      <c r="E185" s="14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99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</row>
    <row r="186" spans="2:33" ht="18.75" customHeight="1">
      <c r="B186" s="14"/>
      <c r="C186" s="98"/>
      <c r="D186" s="98"/>
      <c r="E186" s="14"/>
      <c r="F186" s="99"/>
      <c r="G186" s="99"/>
      <c r="H186" s="99"/>
      <c r="I186" s="99"/>
      <c r="J186" s="99"/>
      <c r="K186" s="99"/>
      <c r="L186" s="99"/>
      <c r="M186" s="99"/>
      <c r="N186" s="99"/>
      <c r="O186" s="99"/>
      <c r="P186" s="99"/>
      <c r="Q186" s="99"/>
      <c r="R186" s="99"/>
      <c r="S186" s="99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</row>
    <row r="187" spans="2:33" ht="18.75" customHeight="1">
      <c r="B187" s="14"/>
      <c r="C187" s="98"/>
      <c r="D187" s="98"/>
      <c r="E187" s="14"/>
      <c r="F187" s="99"/>
      <c r="G187" s="99"/>
      <c r="H187" s="99"/>
      <c r="I187" s="99"/>
      <c r="J187" s="99"/>
      <c r="K187" s="99"/>
      <c r="L187" s="99"/>
      <c r="M187" s="99"/>
      <c r="N187" s="99"/>
      <c r="O187" s="99"/>
      <c r="P187" s="99"/>
      <c r="Q187" s="99"/>
      <c r="R187" s="99"/>
      <c r="S187" s="99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</row>
    <row r="188" spans="2:33" ht="18.75" customHeight="1">
      <c r="B188" s="14"/>
      <c r="C188" s="98"/>
      <c r="D188" s="98"/>
      <c r="E188" s="14"/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99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</row>
    <row r="189" spans="2:33" ht="18.75" customHeight="1">
      <c r="B189" s="14"/>
      <c r="C189" s="98"/>
      <c r="D189" s="98"/>
      <c r="E189" s="14"/>
      <c r="F189" s="99"/>
      <c r="G189" s="99"/>
      <c r="H189" s="99"/>
      <c r="I189" s="99"/>
      <c r="J189" s="99"/>
      <c r="K189" s="99"/>
      <c r="L189" s="99"/>
      <c r="M189" s="99"/>
      <c r="N189" s="99"/>
      <c r="O189" s="99"/>
      <c r="P189" s="99"/>
      <c r="Q189" s="99"/>
      <c r="R189" s="99"/>
      <c r="S189" s="99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</row>
    <row r="190" spans="2:33" ht="18.75" customHeight="1">
      <c r="B190" s="14"/>
      <c r="C190" s="98"/>
      <c r="D190" s="98"/>
      <c r="E190" s="14"/>
      <c r="F190" s="99"/>
      <c r="G190" s="99"/>
      <c r="H190" s="99"/>
      <c r="I190" s="99"/>
      <c r="J190" s="99"/>
      <c r="K190" s="99"/>
      <c r="L190" s="99"/>
      <c r="M190" s="99"/>
      <c r="N190" s="99"/>
      <c r="O190" s="99"/>
      <c r="P190" s="99"/>
      <c r="Q190" s="99"/>
      <c r="R190" s="99"/>
      <c r="S190" s="99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</row>
    <row r="191" spans="2:33" ht="18.75" customHeight="1">
      <c r="B191" s="14"/>
      <c r="C191" s="98"/>
      <c r="D191" s="98"/>
      <c r="E191" s="14"/>
      <c r="F191" s="99"/>
      <c r="G191" s="99"/>
      <c r="H191" s="99"/>
      <c r="I191" s="99"/>
      <c r="J191" s="99"/>
      <c r="K191" s="99"/>
      <c r="L191" s="99"/>
      <c r="M191" s="99"/>
      <c r="N191" s="99"/>
      <c r="O191" s="99"/>
      <c r="P191" s="99"/>
      <c r="Q191" s="99"/>
      <c r="R191" s="99"/>
      <c r="S191" s="99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</row>
    <row r="192" spans="2:33" ht="18.75" customHeight="1">
      <c r="B192" s="14"/>
      <c r="C192" s="98"/>
      <c r="D192" s="98"/>
      <c r="E192" s="14"/>
      <c r="F192" s="99"/>
      <c r="G192" s="99"/>
      <c r="H192" s="99"/>
      <c r="I192" s="99"/>
      <c r="J192" s="99"/>
      <c r="K192" s="99"/>
      <c r="L192" s="99"/>
      <c r="M192" s="99"/>
      <c r="N192" s="99"/>
      <c r="O192" s="99"/>
      <c r="P192" s="99"/>
      <c r="Q192" s="99"/>
      <c r="R192" s="99"/>
      <c r="S192" s="99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</row>
    <row r="193" spans="2:33" ht="18.75" customHeight="1">
      <c r="B193" s="14"/>
      <c r="C193" s="98"/>
      <c r="D193" s="98"/>
      <c r="E193" s="14"/>
      <c r="F193" s="99"/>
      <c r="G193" s="99"/>
      <c r="H193" s="99"/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99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</row>
    <row r="194" spans="2:33" ht="18.75" customHeight="1">
      <c r="B194" s="14"/>
      <c r="C194" s="98"/>
      <c r="D194" s="98"/>
      <c r="E194" s="14"/>
      <c r="F194" s="99"/>
      <c r="G194" s="99"/>
      <c r="H194" s="99"/>
      <c r="I194" s="99"/>
      <c r="J194" s="99"/>
      <c r="K194" s="99"/>
      <c r="L194" s="99"/>
      <c r="M194" s="99"/>
      <c r="N194" s="99"/>
      <c r="O194" s="99"/>
      <c r="P194" s="99"/>
      <c r="Q194" s="99"/>
      <c r="R194" s="99"/>
      <c r="S194" s="99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</row>
    <row r="195" spans="2:33" ht="18.75" customHeight="1">
      <c r="B195" s="14"/>
      <c r="C195" s="98"/>
      <c r="D195" s="98"/>
      <c r="E195" s="14"/>
      <c r="F195" s="99"/>
      <c r="G195" s="99"/>
      <c r="H195" s="99"/>
      <c r="I195" s="99"/>
      <c r="J195" s="99"/>
      <c r="K195" s="99"/>
      <c r="L195" s="99"/>
      <c r="M195" s="99"/>
      <c r="N195" s="99"/>
      <c r="O195" s="99"/>
      <c r="P195" s="99"/>
      <c r="Q195" s="99"/>
      <c r="R195" s="99"/>
      <c r="S195" s="99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</row>
    <row r="196" spans="2:33" ht="18.75" customHeight="1">
      <c r="B196" s="14"/>
      <c r="C196" s="98"/>
      <c r="D196" s="98"/>
      <c r="E196" s="14"/>
      <c r="F196" s="99"/>
      <c r="G196" s="99"/>
      <c r="H196" s="99"/>
      <c r="I196" s="99"/>
      <c r="J196" s="99"/>
      <c r="K196" s="99"/>
      <c r="L196" s="99"/>
      <c r="M196" s="99"/>
      <c r="N196" s="99"/>
      <c r="O196" s="99"/>
      <c r="P196" s="99"/>
      <c r="Q196" s="99"/>
      <c r="R196" s="99"/>
      <c r="S196" s="99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</row>
    <row r="197" spans="2:33" ht="18.75" customHeight="1">
      <c r="B197" s="14"/>
      <c r="C197" s="98"/>
      <c r="D197" s="98"/>
      <c r="E197" s="14"/>
      <c r="F197" s="99"/>
      <c r="G197" s="99"/>
      <c r="H197" s="99"/>
      <c r="I197" s="99"/>
      <c r="J197" s="99"/>
      <c r="K197" s="99"/>
      <c r="L197" s="99"/>
      <c r="M197" s="99"/>
      <c r="N197" s="99"/>
      <c r="O197" s="99"/>
      <c r="P197" s="99"/>
      <c r="Q197" s="99"/>
      <c r="R197" s="99"/>
      <c r="S197" s="99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</row>
    <row r="198" spans="2:33" ht="18.75" customHeight="1">
      <c r="B198" s="14"/>
      <c r="C198" s="98"/>
      <c r="D198" s="98"/>
      <c r="E198" s="14"/>
      <c r="F198" s="99"/>
      <c r="G198" s="99"/>
      <c r="H198" s="99"/>
      <c r="I198" s="99"/>
      <c r="J198" s="99"/>
      <c r="K198" s="99"/>
      <c r="L198" s="99"/>
      <c r="M198" s="99"/>
      <c r="N198" s="99"/>
      <c r="O198" s="99"/>
      <c r="P198" s="99"/>
      <c r="Q198" s="99"/>
      <c r="R198" s="99"/>
      <c r="S198" s="99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</row>
    <row r="199" spans="2:33" ht="18.75" customHeight="1">
      <c r="B199" s="14"/>
      <c r="C199" s="98"/>
      <c r="D199" s="98"/>
      <c r="E199" s="14"/>
      <c r="F199" s="99"/>
      <c r="G199" s="99"/>
      <c r="H199" s="99"/>
      <c r="I199" s="99"/>
      <c r="J199" s="99"/>
      <c r="K199" s="99"/>
      <c r="L199" s="99"/>
      <c r="M199" s="99"/>
      <c r="N199" s="99"/>
      <c r="O199" s="99"/>
      <c r="P199" s="99"/>
      <c r="Q199" s="99"/>
      <c r="R199" s="99"/>
      <c r="S199" s="99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</row>
    <row r="200" spans="2:33" ht="18.75" customHeight="1">
      <c r="B200" s="14"/>
      <c r="C200" s="98"/>
      <c r="D200" s="98"/>
      <c r="E200" s="14"/>
      <c r="F200" s="99"/>
      <c r="G200" s="99"/>
      <c r="H200" s="99"/>
      <c r="I200" s="99"/>
      <c r="J200" s="99"/>
      <c r="K200" s="99"/>
      <c r="L200" s="99"/>
      <c r="M200" s="99"/>
      <c r="N200" s="99"/>
      <c r="O200" s="99"/>
      <c r="P200" s="99"/>
      <c r="Q200" s="99"/>
      <c r="R200" s="99"/>
      <c r="S200" s="99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</row>
    <row r="201" spans="2:33" ht="18.75" customHeight="1">
      <c r="B201" s="14"/>
      <c r="C201" s="98"/>
      <c r="D201" s="98"/>
      <c r="E201" s="14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99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</row>
    <row r="202" spans="2:33" ht="18.75" customHeight="1">
      <c r="B202" s="14"/>
      <c r="C202" s="98"/>
      <c r="D202" s="98"/>
      <c r="E202" s="14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99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</row>
    <row r="203" spans="2:33" ht="18.75" customHeight="1">
      <c r="B203" s="14"/>
      <c r="C203" s="98"/>
      <c r="D203" s="98"/>
      <c r="E203" s="14"/>
      <c r="F203" s="99"/>
      <c r="G203" s="99"/>
      <c r="H203" s="99"/>
      <c r="I203" s="99"/>
      <c r="J203" s="99"/>
      <c r="K203" s="99"/>
      <c r="L203" s="99"/>
      <c r="M203" s="99"/>
      <c r="N203" s="99"/>
      <c r="O203" s="99"/>
      <c r="P203" s="99"/>
      <c r="Q203" s="99"/>
      <c r="R203" s="99"/>
      <c r="S203" s="99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</row>
    <row r="204" spans="2:33" ht="18.75" customHeight="1">
      <c r="B204" s="14"/>
      <c r="C204" s="98"/>
      <c r="D204" s="98"/>
      <c r="E204" s="14"/>
      <c r="F204" s="99"/>
      <c r="G204" s="99"/>
      <c r="H204" s="99"/>
      <c r="I204" s="99"/>
      <c r="J204" s="99"/>
      <c r="K204" s="99"/>
      <c r="L204" s="99"/>
      <c r="M204" s="99"/>
      <c r="N204" s="99"/>
      <c r="O204" s="99"/>
      <c r="P204" s="99"/>
      <c r="Q204" s="99"/>
      <c r="R204" s="99"/>
      <c r="S204" s="99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</row>
    <row r="205" spans="2:33" ht="18.75" customHeight="1">
      <c r="B205" s="14"/>
      <c r="C205" s="98"/>
      <c r="D205" s="98"/>
      <c r="E205" s="14"/>
      <c r="F205" s="99"/>
      <c r="G205" s="99"/>
      <c r="H205" s="99"/>
      <c r="I205" s="99"/>
      <c r="J205" s="99"/>
      <c r="K205" s="99"/>
      <c r="L205" s="99"/>
      <c r="M205" s="99"/>
      <c r="N205" s="99"/>
      <c r="O205" s="99"/>
      <c r="P205" s="99"/>
      <c r="Q205" s="99"/>
      <c r="R205" s="99"/>
      <c r="S205" s="99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</row>
    <row r="206" spans="2:33" ht="18.75" customHeight="1">
      <c r="B206" s="14"/>
      <c r="C206" s="98"/>
      <c r="D206" s="98"/>
      <c r="E206" s="14"/>
      <c r="F206" s="99"/>
      <c r="G206" s="99"/>
      <c r="H206" s="99"/>
      <c r="I206" s="99"/>
      <c r="J206" s="99"/>
      <c r="K206" s="99"/>
      <c r="L206" s="99"/>
      <c r="M206" s="99"/>
      <c r="N206" s="99"/>
      <c r="O206" s="99"/>
      <c r="P206" s="99"/>
      <c r="Q206" s="99"/>
      <c r="R206" s="99"/>
      <c r="S206" s="99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</row>
    <row r="207" spans="2:33" ht="18.75" customHeight="1">
      <c r="B207" s="14"/>
      <c r="C207" s="98"/>
      <c r="D207" s="98"/>
      <c r="E207" s="14"/>
      <c r="F207" s="99"/>
      <c r="G207" s="99"/>
      <c r="H207" s="99"/>
      <c r="I207" s="99"/>
      <c r="J207" s="99"/>
      <c r="K207" s="99"/>
      <c r="L207" s="99"/>
      <c r="M207" s="99"/>
      <c r="N207" s="99"/>
      <c r="O207" s="99"/>
      <c r="P207" s="99"/>
      <c r="Q207" s="99"/>
      <c r="R207" s="99"/>
      <c r="S207" s="99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</row>
    <row r="208" spans="2:33" ht="18.75" customHeight="1">
      <c r="B208" s="14"/>
      <c r="C208" s="98"/>
      <c r="D208" s="98"/>
      <c r="E208" s="14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99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</row>
    <row r="209" spans="2:33" ht="18.75" customHeight="1">
      <c r="B209" s="14"/>
      <c r="C209" s="98"/>
      <c r="D209" s="98"/>
      <c r="E209" s="14"/>
      <c r="F209" s="99"/>
      <c r="G209" s="99"/>
      <c r="H209" s="99"/>
      <c r="I209" s="99"/>
      <c r="J209" s="99"/>
      <c r="K209" s="99"/>
      <c r="L209" s="99"/>
      <c r="M209" s="99"/>
      <c r="N209" s="99"/>
      <c r="O209" s="99"/>
      <c r="P209" s="99"/>
      <c r="Q209" s="99"/>
      <c r="R209" s="99"/>
      <c r="S209" s="99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</row>
    <row r="210" spans="2:33" ht="18.75" customHeight="1">
      <c r="B210" s="14"/>
      <c r="C210" s="98"/>
      <c r="D210" s="98"/>
      <c r="E210" s="14"/>
      <c r="F210" s="99"/>
      <c r="G210" s="99"/>
      <c r="H210" s="99"/>
      <c r="I210" s="99"/>
      <c r="J210" s="99"/>
      <c r="K210" s="99"/>
      <c r="L210" s="99"/>
      <c r="M210" s="99"/>
      <c r="N210" s="99"/>
      <c r="O210" s="99"/>
      <c r="P210" s="99"/>
      <c r="Q210" s="99"/>
      <c r="R210" s="99"/>
      <c r="S210" s="99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</row>
    <row r="211" spans="2:33" ht="18.75" customHeight="1">
      <c r="B211" s="14"/>
      <c r="C211" s="98"/>
      <c r="D211" s="98"/>
      <c r="E211" s="14"/>
      <c r="F211" s="99"/>
      <c r="G211" s="99"/>
      <c r="H211" s="99"/>
      <c r="I211" s="99"/>
      <c r="J211" s="99"/>
      <c r="K211" s="99"/>
      <c r="L211" s="99"/>
      <c r="M211" s="99"/>
      <c r="N211" s="99"/>
      <c r="O211" s="99"/>
      <c r="P211" s="99"/>
      <c r="Q211" s="99"/>
      <c r="R211" s="99"/>
      <c r="S211" s="99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</row>
    <row r="212" spans="2:33" ht="18.75" customHeight="1">
      <c r="B212" s="14"/>
      <c r="C212" s="98"/>
      <c r="D212" s="98"/>
      <c r="E212" s="14"/>
      <c r="F212" s="99"/>
      <c r="G212" s="99"/>
      <c r="H212" s="99"/>
      <c r="I212" s="99"/>
      <c r="J212" s="99"/>
      <c r="K212" s="99"/>
      <c r="L212" s="99"/>
      <c r="M212" s="99"/>
      <c r="N212" s="99"/>
      <c r="O212" s="99"/>
      <c r="P212" s="99"/>
      <c r="Q212" s="99"/>
      <c r="R212" s="99"/>
      <c r="S212" s="99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</row>
    <row r="213" spans="2:33" ht="18.75" customHeight="1">
      <c r="B213" s="14"/>
      <c r="C213" s="98"/>
      <c r="D213" s="98"/>
      <c r="E213" s="14"/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99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</row>
    <row r="214" spans="2:33" ht="18.75" customHeight="1">
      <c r="B214" s="14"/>
      <c r="C214" s="98"/>
      <c r="D214" s="98"/>
      <c r="E214" s="14"/>
      <c r="F214" s="99"/>
      <c r="G214" s="99"/>
      <c r="H214" s="99"/>
      <c r="I214" s="99"/>
      <c r="J214" s="99"/>
      <c r="K214" s="99"/>
      <c r="L214" s="99"/>
      <c r="M214" s="99"/>
      <c r="N214" s="99"/>
      <c r="O214" s="99"/>
      <c r="P214" s="99"/>
      <c r="Q214" s="99"/>
      <c r="R214" s="99"/>
      <c r="S214" s="99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</row>
    <row r="215" spans="2:33" ht="18.75" customHeight="1">
      <c r="B215" s="14"/>
      <c r="C215" s="98"/>
      <c r="D215" s="98"/>
      <c r="E215" s="14"/>
      <c r="F215" s="99"/>
      <c r="G215" s="99"/>
      <c r="H215" s="99"/>
      <c r="I215" s="99"/>
      <c r="J215" s="99"/>
      <c r="K215" s="99"/>
      <c r="L215" s="99"/>
      <c r="M215" s="99"/>
      <c r="N215" s="99"/>
      <c r="O215" s="99"/>
      <c r="P215" s="99"/>
      <c r="Q215" s="99"/>
      <c r="R215" s="99"/>
      <c r="S215" s="99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</row>
    <row r="216" spans="2:33" ht="18.75" customHeight="1">
      <c r="B216" s="14"/>
      <c r="C216" s="98"/>
      <c r="D216" s="98"/>
      <c r="E216" s="14"/>
      <c r="F216" s="99"/>
      <c r="G216" s="99"/>
      <c r="H216" s="99"/>
      <c r="I216" s="99"/>
      <c r="J216" s="99"/>
      <c r="K216" s="99"/>
      <c r="L216" s="99"/>
      <c r="M216" s="99"/>
      <c r="N216" s="99"/>
      <c r="O216" s="99"/>
      <c r="P216" s="99"/>
      <c r="Q216" s="99"/>
      <c r="R216" s="99"/>
      <c r="S216" s="99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</row>
    <row r="217" spans="2:33" ht="18.75" customHeight="1">
      <c r="B217" s="14"/>
      <c r="C217" s="98"/>
      <c r="D217" s="98"/>
      <c r="E217" s="14"/>
      <c r="F217" s="99"/>
      <c r="G217" s="99"/>
      <c r="H217" s="99"/>
      <c r="I217" s="99"/>
      <c r="J217" s="99"/>
      <c r="K217" s="99"/>
      <c r="L217" s="99"/>
      <c r="M217" s="99"/>
      <c r="N217" s="99"/>
      <c r="O217" s="99"/>
      <c r="P217" s="99"/>
      <c r="Q217" s="99"/>
      <c r="R217" s="99"/>
      <c r="S217" s="99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</row>
    <row r="218" spans="2:33" ht="18.75" customHeight="1">
      <c r="B218" s="14"/>
      <c r="C218" s="98"/>
      <c r="D218" s="98"/>
      <c r="E218" s="14"/>
      <c r="F218" s="99"/>
      <c r="G218" s="99"/>
      <c r="H218" s="99"/>
      <c r="I218" s="99"/>
      <c r="J218" s="99"/>
      <c r="K218" s="99"/>
      <c r="L218" s="99"/>
      <c r="M218" s="99"/>
      <c r="N218" s="99"/>
      <c r="O218" s="99"/>
      <c r="P218" s="99"/>
      <c r="Q218" s="99"/>
      <c r="R218" s="99"/>
      <c r="S218" s="99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</row>
    <row r="219" spans="2:33" ht="18.75" customHeight="1">
      <c r="B219" s="14"/>
      <c r="C219" s="98"/>
      <c r="D219" s="98"/>
      <c r="E219" s="14"/>
      <c r="F219" s="99"/>
      <c r="G219" s="99"/>
      <c r="H219" s="99"/>
      <c r="I219" s="99"/>
      <c r="J219" s="99"/>
      <c r="K219" s="99"/>
      <c r="L219" s="99"/>
      <c r="M219" s="99"/>
      <c r="N219" s="99"/>
      <c r="O219" s="99"/>
      <c r="P219" s="99"/>
      <c r="Q219" s="99"/>
      <c r="R219" s="99"/>
      <c r="S219" s="99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</row>
    <row r="220" spans="2:33" ht="18.75" customHeight="1">
      <c r="B220" s="14"/>
      <c r="C220" s="98"/>
      <c r="D220" s="98"/>
      <c r="E220" s="14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99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</row>
    <row r="221" spans="2:33" ht="18.75" customHeight="1">
      <c r="B221" s="14"/>
      <c r="C221" s="98"/>
      <c r="D221" s="98"/>
      <c r="E221" s="14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99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</row>
    <row r="222" spans="2:33" ht="18.75" customHeight="1">
      <c r="B222" s="14"/>
      <c r="C222" s="98"/>
      <c r="D222" s="98"/>
      <c r="E222" s="14"/>
      <c r="F222" s="99"/>
      <c r="G222" s="99"/>
      <c r="H222" s="99"/>
      <c r="I222" s="99"/>
      <c r="J222" s="99"/>
      <c r="K222" s="99"/>
      <c r="L222" s="99"/>
      <c r="M222" s="99"/>
      <c r="N222" s="99"/>
      <c r="O222" s="99"/>
      <c r="P222" s="99"/>
      <c r="Q222" s="99"/>
      <c r="R222" s="99"/>
      <c r="S222" s="99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</row>
    <row r="223" spans="2:33" ht="18.75" customHeight="1">
      <c r="B223" s="14"/>
      <c r="C223" s="98"/>
      <c r="D223" s="98"/>
      <c r="E223" s="14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99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</row>
    <row r="224" spans="2:33" ht="18.75" customHeight="1">
      <c r="B224" s="14"/>
      <c r="C224" s="98"/>
      <c r="D224" s="98"/>
      <c r="E224" s="14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99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</row>
    <row r="225" spans="2:33" ht="18.75" customHeight="1">
      <c r="B225" s="14"/>
      <c r="C225" s="98"/>
      <c r="D225" s="98"/>
      <c r="E225" s="14"/>
      <c r="F225" s="99"/>
      <c r="G225" s="99"/>
      <c r="H225" s="99"/>
      <c r="I225" s="99"/>
      <c r="J225" s="99"/>
      <c r="K225" s="99"/>
      <c r="L225" s="99"/>
      <c r="M225" s="99"/>
      <c r="N225" s="99"/>
      <c r="O225" s="99"/>
      <c r="P225" s="99"/>
      <c r="Q225" s="99"/>
      <c r="R225" s="99"/>
      <c r="S225" s="99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</row>
    <row r="226" spans="2:33" ht="18.75" customHeight="1">
      <c r="B226" s="14"/>
      <c r="C226" s="98"/>
      <c r="D226" s="98"/>
      <c r="E226" s="14"/>
      <c r="F226" s="99"/>
      <c r="G226" s="99"/>
      <c r="H226" s="99"/>
      <c r="I226" s="99"/>
      <c r="J226" s="99"/>
      <c r="K226" s="99"/>
      <c r="L226" s="99"/>
      <c r="M226" s="99"/>
      <c r="N226" s="99"/>
      <c r="O226" s="99"/>
      <c r="P226" s="99"/>
      <c r="Q226" s="99"/>
      <c r="R226" s="99"/>
      <c r="S226" s="99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</row>
    <row r="227" spans="2:33" ht="18.75" customHeight="1">
      <c r="B227" s="14"/>
      <c r="C227" s="98"/>
      <c r="D227" s="98"/>
      <c r="E227" s="14"/>
      <c r="F227" s="99"/>
      <c r="G227" s="99"/>
      <c r="H227" s="99"/>
      <c r="I227" s="99"/>
      <c r="J227" s="99"/>
      <c r="K227" s="99"/>
      <c r="L227" s="99"/>
      <c r="M227" s="99"/>
      <c r="N227" s="99"/>
      <c r="O227" s="99"/>
      <c r="P227" s="99"/>
      <c r="Q227" s="99"/>
      <c r="R227" s="99"/>
      <c r="S227" s="99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</row>
    <row r="228" spans="2:33" ht="18.75" customHeight="1">
      <c r="B228" s="14"/>
      <c r="C228" s="98"/>
      <c r="D228" s="98"/>
      <c r="E228" s="14"/>
      <c r="F228" s="99"/>
      <c r="G228" s="99"/>
      <c r="H228" s="99"/>
      <c r="I228" s="99"/>
      <c r="J228" s="99"/>
      <c r="K228" s="99"/>
      <c r="L228" s="99"/>
      <c r="M228" s="99"/>
      <c r="N228" s="99"/>
      <c r="O228" s="99"/>
      <c r="P228" s="99"/>
      <c r="Q228" s="99"/>
      <c r="R228" s="99"/>
      <c r="S228" s="99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</row>
    <row r="229" spans="2:33" ht="18.75" customHeight="1">
      <c r="B229" s="14"/>
      <c r="C229" s="98"/>
      <c r="D229" s="98"/>
      <c r="E229" s="14"/>
      <c r="F229" s="99"/>
      <c r="G229" s="99"/>
      <c r="H229" s="99"/>
      <c r="I229" s="99"/>
      <c r="J229" s="99"/>
      <c r="K229" s="99"/>
      <c r="L229" s="99"/>
      <c r="M229" s="99"/>
      <c r="N229" s="99"/>
      <c r="O229" s="99"/>
      <c r="P229" s="99"/>
      <c r="Q229" s="99"/>
      <c r="R229" s="99"/>
      <c r="S229" s="99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</row>
    <row r="230" spans="2:33" ht="18.75" customHeight="1">
      <c r="B230" s="14"/>
      <c r="C230" s="98"/>
      <c r="D230" s="98"/>
      <c r="E230" s="14"/>
      <c r="F230" s="99"/>
      <c r="G230" s="99"/>
      <c r="H230" s="99"/>
      <c r="I230" s="99"/>
      <c r="J230" s="99"/>
      <c r="K230" s="99"/>
      <c r="L230" s="99"/>
      <c r="M230" s="99"/>
      <c r="N230" s="99"/>
      <c r="O230" s="99"/>
      <c r="P230" s="99"/>
      <c r="Q230" s="99"/>
      <c r="R230" s="99"/>
      <c r="S230" s="99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</row>
    <row r="231" spans="2:33" ht="18.75" customHeight="1">
      <c r="B231" s="14"/>
      <c r="C231" s="98"/>
      <c r="D231" s="98"/>
      <c r="E231" s="14"/>
      <c r="F231" s="99"/>
      <c r="G231" s="99"/>
      <c r="H231" s="99"/>
      <c r="I231" s="99"/>
      <c r="J231" s="99"/>
      <c r="K231" s="99"/>
      <c r="L231" s="99"/>
      <c r="M231" s="99"/>
      <c r="N231" s="99"/>
      <c r="O231" s="99"/>
      <c r="P231" s="99"/>
      <c r="Q231" s="99"/>
      <c r="R231" s="99"/>
      <c r="S231" s="99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</row>
    <row r="232" spans="2:33" ht="18.75" customHeight="1">
      <c r="B232" s="14"/>
      <c r="C232" s="98"/>
      <c r="D232" s="98"/>
      <c r="E232" s="14"/>
      <c r="F232" s="99"/>
      <c r="G232" s="99"/>
      <c r="H232" s="99"/>
      <c r="I232" s="99"/>
      <c r="J232" s="99"/>
      <c r="K232" s="99"/>
      <c r="L232" s="99"/>
      <c r="M232" s="99"/>
      <c r="N232" s="99"/>
      <c r="O232" s="99"/>
      <c r="P232" s="99"/>
      <c r="Q232" s="99"/>
      <c r="R232" s="99"/>
      <c r="S232" s="99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</row>
    <row r="233" spans="2:33" ht="18.75" customHeight="1">
      <c r="B233" s="14"/>
      <c r="C233" s="98"/>
      <c r="D233" s="98"/>
      <c r="E233" s="14"/>
      <c r="F233" s="99"/>
      <c r="G233" s="99"/>
      <c r="H233" s="99"/>
      <c r="I233" s="99"/>
      <c r="J233" s="99"/>
      <c r="K233" s="99"/>
      <c r="L233" s="99"/>
      <c r="M233" s="99"/>
      <c r="N233" s="99"/>
      <c r="O233" s="99"/>
      <c r="P233" s="99"/>
      <c r="Q233" s="99"/>
      <c r="R233" s="99"/>
      <c r="S233" s="99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</row>
    <row r="234" spans="2:33" ht="18.75" customHeight="1">
      <c r="B234" s="14"/>
      <c r="C234" s="98"/>
      <c r="D234" s="98"/>
      <c r="E234" s="14"/>
      <c r="F234" s="99"/>
      <c r="G234" s="99"/>
      <c r="H234" s="99"/>
      <c r="I234" s="99"/>
      <c r="J234" s="99"/>
      <c r="K234" s="99"/>
      <c r="L234" s="99"/>
      <c r="M234" s="99"/>
      <c r="N234" s="99"/>
      <c r="O234" s="99"/>
      <c r="P234" s="99"/>
      <c r="Q234" s="99"/>
      <c r="R234" s="99"/>
      <c r="S234" s="99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</row>
    <row r="235" spans="2:33" ht="18.75" customHeight="1">
      <c r="B235" s="14"/>
      <c r="C235" s="98"/>
      <c r="D235" s="98"/>
      <c r="E235" s="14"/>
      <c r="F235" s="99"/>
      <c r="G235" s="99"/>
      <c r="H235" s="99"/>
      <c r="I235" s="99"/>
      <c r="J235" s="99"/>
      <c r="K235" s="99"/>
      <c r="L235" s="99"/>
      <c r="M235" s="99"/>
      <c r="N235" s="99"/>
      <c r="O235" s="99"/>
      <c r="P235" s="99"/>
      <c r="Q235" s="99"/>
      <c r="R235" s="99"/>
      <c r="S235" s="99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</row>
    <row r="236" spans="2:33" ht="18.75" customHeight="1">
      <c r="B236" s="14"/>
      <c r="C236" s="98"/>
      <c r="D236" s="98"/>
      <c r="E236" s="14"/>
      <c r="F236" s="99"/>
      <c r="G236" s="99"/>
      <c r="H236" s="99"/>
      <c r="I236" s="99"/>
      <c r="J236" s="99"/>
      <c r="K236" s="99"/>
      <c r="L236" s="99"/>
      <c r="M236" s="99"/>
      <c r="N236" s="99"/>
      <c r="O236" s="99"/>
      <c r="P236" s="99"/>
      <c r="Q236" s="99"/>
      <c r="R236" s="99"/>
      <c r="S236" s="99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</row>
    <row r="237" spans="2:33" ht="18.75" customHeight="1">
      <c r="B237" s="14"/>
      <c r="C237" s="98"/>
      <c r="D237" s="98"/>
      <c r="E237" s="14"/>
      <c r="F237" s="99"/>
      <c r="G237" s="99"/>
      <c r="H237" s="99"/>
      <c r="I237" s="99"/>
      <c r="J237" s="99"/>
      <c r="K237" s="99"/>
      <c r="L237" s="99"/>
      <c r="M237" s="99"/>
      <c r="N237" s="99"/>
      <c r="O237" s="99"/>
      <c r="P237" s="99"/>
      <c r="Q237" s="99"/>
      <c r="R237" s="99"/>
      <c r="S237" s="99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</row>
    <row r="238" spans="2:33" ht="18.75" customHeight="1">
      <c r="B238" s="14"/>
      <c r="C238" s="98"/>
      <c r="D238" s="98"/>
      <c r="E238" s="14"/>
      <c r="F238" s="99"/>
      <c r="G238" s="99"/>
      <c r="H238" s="99"/>
      <c r="I238" s="99"/>
      <c r="J238" s="99"/>
      <c r="K238" s="99"/>
      <c r="L238" s="99"/>
      <c r="M238" s="99"/>
      <c r="N238" s="99"/>
      <c r="O238" s="99"/>
      <c r="P238" s="99"/>
      <c r="Q238" s="99"/>
      <c r="R238" s="99"/>
      <c r="S238" s="99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</row>
    <row r="239" spans="2:33" ht="18.75" customHeight="1">
      <c r="B239" s="14"/>
      <c r="C239" s="98"/>
      <c r="D239" s="98"/>
      <c r="E239" s="14"/>
      <c r="F239" s="99"/>
      <c r="G239" s="99"/>
      <c r="H239" s="99"/>
      <c r="I239" s="99"/>
      <c r="J239" s="99"/>
      <c r="K239" s="99"/>
      <c r="L239" s="99"/>
      <c r="M239" s="99"/>
      <c r="N239" s="99"/>
      <c r="O239" s="99"/>
      <c r="P239" s="99"/>
      <c r="Q239" s="99"/>
      <c r="R239" s="99"/>
      <c r="S239" s="99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</row>
    <row r="240" spans="2:33" ht="18.75" customHeight="1">
      <c r="B240" s="14"/>
      <c r="C240" s="98"/>
      <c r="D240" s="98"/>
      <c r="E240" s="14"/>
      <c r="F240" s="99"/>
      <c r="G240" s="99"/>
      <c r="H240" s="99"/>
      <c r="I240" s="99"/>
      <c r="J240" s="99"/>
      <c r="K240" s="99"/>
      <c r="L240" s="99"/>
      <c r="M240" s="99"/>
      <c r="N240" s="99"/>
      <c r="O240" s="99"/>
      <c r="P240" s="99"/>
      <c r="Q240" s="99"/>
      <c r="R240" s="99"/>
      <c r="S240" s="99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</row>
    <row r="241" spans="2:33" ht="18.75" customHeight="1">
      <c r="B241" s="14"/>
      <c r="C241" s="98"/>
      <c r="D241" s="98"/>
      <c r="E241" s="14"/>
      <c r="F241" s="99"/>
      <c r="G241" s="99"/>
      <c r="H241" s="99"/>
      <c r="I241" s="99"/>
      <c r="J241" s="99"/>
      <c r="K241" s="99"/>
      <c r="L241" s="99"/>
      <c r="M241" s="99"/>
      <c r="N241" s="99"/>
      <c r="O241" s="99"/>
      <c r="P241" s="99"/>
      <c r="Q241" s="99"/>
      <c r="R241" s="99"/>
      <c r="S241" s="99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</row>
    <row r="242" spans="2:33" ht="18.75" customHeight="1">
      <c r="B242" s="14"/>
      <c r="C242" s="98"/>
      <c r="D242" s="98"/>
      <c r="E242" s="14"/>
      <c r="F242" s="99"/>
      <c r="G242" s="99"/>
      <c r="H242" s="99"/>
      <c r="I242" s="99"/>
      <c r="J242" s="99"/>
      <c r="K242" s="99"/>
      <c r="L242" s="99"/>
      <c r="M242" s="99"/>
      <c r="N242" s="99"/>
      <c r="O242" s="99"/>
      <c r="P242" s="99"/>
      <c r="Q242" s="99"/>
      <c r="R242" s="99"/>
      <c r="S242" s="99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</row>
    <row r="243" spans="2:33" ht="18.75" customHeight="1">
      <c r="B243" s="14"/>
      <c r="C243" s="98"/>
      <c r="D243" s="98"/>
      <c r="E243" s="14"/>
      <c r="F243" s="99"/>
      <c r="G243" s="99"/>
      <c r="H243" s="99"/>
      <c r="I243" s="99"/>
      <c r="J243" s="99"/>
      <c r="K243" s="99"/>
      <c r="L243" s="99"/>
      <c r="M243" s="99"/>
      <c r="N243" s="99"/>
      <c r="O243" s="99"/>
      <c r="P243" s="99"/>
      <c r="Q243" s="99"/>
      <c r="R243" s="99"/>
      <c r="S243" s="99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</row>
    <row r="244" spans="2:33" ht="18.75" customHeight="1">
      <c r="B244" s="14"/>
      <c r="C244" s="98"/>
      <c r="D244" s="98"/>
      <c r="E244" s="14"/>
      <c r="F244" s="99"/>
      <c r="G244" s="99"/>
      <c r="H244" s="99"/>
      <c r="I244" s="99"/>
      <c r="J244" s="99"/>
      <c r="K244" s="99"/>
      <c r="L244" s="99"/>
      <c r="M244" s="99"/>
      <c r="N244" s="99"/>
      <c r="O244" s="99"/>
      <c r="P244" s="99"/>
      <c r="Q244" s="99"/>
      <c r="R244" s="99"/>
      <c r="S244" s="99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</row>
    <row r="245" spans="2:33" ht="18.75" customHeight="1">
      <c r="B245" s="14"/>
      <c r="C245" s="98"/>
      <c r="D245" s="98"/>
      <c r="E245" s="14"/>
      <c r="F245" s="99"/>
      <c r="G245" s="99"/>
      <c r="H245" s="99"/>
      <c r="I245" s="99"/>
      <c r="J245" s="99"/>
      <c r="K245" s="99"/>
      <c r="L245" s="99"/>
      <c r="M245" s="99"/>
      <c r="N245" s="99"/>
      <c r="O245" s="99"/>
      <c r="P245" s="99"/>
      <c r="Q245" s="99"/>
      <c r="R245" s="99"/>
      <c r="S245" s="99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</row>
    <row r="246" spans="2:33" ht="18.75" customHeight="1">
      <c r="B246" s="14"/>
      <c r="C246" s="98"/>
      <c r="D246" s="98"/>
      <c r="E246" s="14"/>
      <c r="F246" s="99"/>
      <c r="G246" s="99"/>
      <c r="H246" s="99"/>
      <c r="I246" s="99"/>
      <c r="J246" s="99"/>
      <c r="K246" s="99"/>
      <c r="L246" s="99"/>
      <c r="M246" s="99"/>
      <c r="N246" s="99"/>
      <c r="O246" s="99"/>
      <c r="P246" s="99"/>
      <c r="Q246" s="99"/>
      <c r="R246" s="99"/>
      <c r="S246" s="99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</row>
    <row r="247" spans="2:33" ht="18.75" customHeight="1">
      <c r="B247" s="14"/>
      <c r="C247" s="98"/>
      <c r="D247" s="98"/>
      <c r="E247" s="14"/>
      <c r="F247" s="99"/>
      <c r="G247" s="99"/>
      <c r="H247" s="99"/>
      <c r="I247" s="99"/>
      <c r="J247" s="99"/>
      <c r="K247" s="99"/>
      <c r="L247" s="99"/>
      <c r="M247" s="99"/>
      <c r="N247" s="99"/>
      <c r="O247" s="99"/>
      <c r="P247" s="99"/>
      <c r="Q247" s="99"/>
      <c r="R247" s="99"/>
      <c r="S247" s="99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</row>
    <row r="248" spans="2:33" ht="18.75" customHeight="1">
      <c r="B248" s="14"/>
      <c r="C248" s="98"/>
      <c r="D248" s="98"/>
      <c r="E248" s="14"/>
      <c r="F248" s="99"/>
      <c r="G248" s="99"/>
      <c r="H248" s="99"/>
      <c r="I248" s="99"/>
      <c r="J248" s="99"/>
      <c r="K248" s="99"/>
      <c r="L248" s="99"/>
      <c r="M248" s="99"/>
      <c r="N248" s="99"/>
      <c r="O248" s="99"/>
      <c r="P248" s="99"/>
      <c r="Q248" s="99"/>
      <c r="R248" s="99"/>
      <c r="S248" s="99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</row>
    <row r="249" spans="2:33" ht="18.75" customHeight="1">
      <c r="B249" s="14"/>
      <c r="C249" s="98"/>
      <c r="D249" s="98"/>
      <c r="E249" s="14"/>
      <c r="F249" s="99"/>
      <c r="G249" s="99"/>
      <c r="H249" s="99"/>
      <c r="I249" s="99"/>
      <c r="J249" s="99"/>
      <c r="K249" s="99"/>
      <c r="L249" s="99"/>
      <c r="M249" s="99"/>
      <c r="N249" s="99"/>
      <c r="O249" s="99"/>
      <c r="P249" s="99"/>
      <c r="Q249" s="99"/>
      <c r="R249" s="99"/>
      <c r="S249" s="99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</row>
    <row r="250" spans="2:33" ht="18.75" customHeight="1">
      <c r="B250" s="14"/>
      <c r="C250" s="98"/>
      <c r="D250" s="98"/>
      <c r="E250" s="14"/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/>
      <c r="Q250" s="99"/>
      <c r="R250" s="99"/>
      <c r="S250" s="99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</row>
    <row r="251" spans="2:33" ht="18.75" customHeight="1">
      <c r="B251" s="14"/>
      <c r="C251" s="98"/>
      <c r="D251" s="98"/>
      <c r="E251" s="14"/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/>
      <c r="Q251" s="99"/>
      <c r="R251" s="99"/>
      <c r="S251" s="99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</row>
    <row r="252" spans="2:33" ht="18.75" customHeight="1">
      <c r="B252" s="14"/>
      <c r="C252" s="98"/>
      <c r="D252" s="98"/>
      <c r="E252" s="14"/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/>
      <c r="Q252" s="99"/>
      <c r="R252" s="99"/>
      <c r="S252" s="99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</row>
    <row r="253" spans="2:33" ht="18.75" customHeight="1">
      <c r="B253" s="14"/>
      <c r="C253" s="98"/>
      <c r="D253" s="98"/>
      <c r="E253" s="14"/>
      <c r="F253" s="99"/>
      <c r="G253" s="99"/>
      <c r="H253" s="99"/>
      <c r="I253" s="99"/>
      <c r="J253" s="99"/>
      <c r="K253" s="99"/>
      <c r="L253" s="99"/>
      <c r="M253" s="99"/>
      <c r="N253" s="99"/>
      <c r="O253" s="99"/>
      <c r="P253" s="99"/>
      <c r="Q253" s="99"/>
      <c r="R253" s="99"/>
      <c r="S253" s="99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</row>
    <row r="254" spans="2:33" ht="18.75" customHeight="1">
      <c r="B254" s="14"/>
      <c r="C254" s="98"/>
      <c r="D254" s="98"/>
      <c r="E254" s="14"/>
      <c r="F254" s="99"/>
      <c r="G254" s="99"/>
      <c r="H254" s="99"/>
      <c r="I254" s="99"/>
      <c r="J254" s="99"/>
      <c r="K254" s="99"/>
      <c r="L254" s="99"/>
      <c r="M254" s="99"/>
      <c r="N254" s="99"/>
      <c r="O254" s="99"/>
      <c r="P254" s="99"/>
      <c r="Q254" s="99"/>
      <c r="R254" s="99"/>
      <c r="S254" s="99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</row>
    <row r="255" spans="2:33" ht="18.75" customHeight="1">
      <c r="B255" s="14"/>
      <c r="C255" s="98"/>
      <c r="D255" s="98"/>
      <c r="E255" s="14"/>
      <c r="F255" s="99"/>
      <c r="G255" s="99"/>
      <c r="H255" s="99"/>
      <c r="I255" s="99"/>
      <c r="J255" s="99"/>
      <c r="K255" s="99"/>
      <c r="L255" s="99"/>
      <c r="M255" s="99"/>
      <c r="N255" s="99"/>
      <c r="O255" s="99"/>
      <c r="P255" s="99"/>
      <c r="Q255" s="99"/>
      <c r="R255" s="99"/>
      <c r="S255" s="99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</row>
    <row r="256" spans="2:33" ht="18.75" customHeight="1">
      <c r="B256" s="14"/>
      <c r="C256" s="98"/>
      <c r="D256" s="98"/>
      <c r="E256" s="14"/>
      <c r="F256" s="99"/>
      <c r="G256" s="99"/>
      <c r="H256" s="99"/>
      <c r="I256" s="99"/>
      <c r="J256" s="99"/>
      <c r="K256" s="99"/>
      <c r="L256" s="99"/>
      <c r="M256" s="99"/>
      <c r="N256" s="99"/>
      <c r="O256" s="99"/>
      <c r="P256" s="99"/>
      <c r="Q256" s="99"/>
      <c r="R256" s="99"/>
      <c r="S256" s="99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</row>
    <row r="257" spans="2:33" ht="18.75" customHeight="1">
      <c r="B257" s="14"/>
      <c r="C257" s="98"/>
      <c r="D257" s="98"/>
      <c r="E257" s="14"/>
      <c r="F257" s="99"/>
      <c r="G257" s="99"/>
      <c r="H257" s="99"/>
      <c r="I257" s="99"/>
      <c r="J257" s="99"/>
      <c r="K257" s="99"/>
      <c r="L257" s="99"/>
      <c r="M257" s="99"/>
      <c r="N257" s="99"/>
      <c r="O257" s="99"/>
      <c r="P257" s="99"/>
      <c r="Q257" s="99"/>
      <c r="R257" s="99"/>
      <c r="S257" s="99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</row>
    <row r="258" spans="2:33" ht="18.75" customHeight="1">
      <c r="B258" s="14"/>
      <c r="C258" s="98"/>
      <c r="D258" s="98"/>
      <c r="E258" s="14"/>
      <c r="F258" s="99"/>
      <c r="G258" s="99"/>
      <c r="H258" s="99"/>
      <c r="I258" s="99"/>
      <c r="J258" s="99"/>
      <c r="K258" s="99"/>
      <c r="L258" s="99"/>
      <c r="M258" s="99"/>
      <c r="N258" s="99"/>
      <c r="O258" s="99"/>
      <c r="P258" s="99"/>
      <c r="Q258" s="99"/>
      <c r="R258" s="99"/>
      <c r="S258" s="99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</row>
    <row r="259" spans="2:33" ht="18.75" customHeight="1">
      <c r="B259" s="14"/>
      <c r="C259" s="98"/>
      <c r="D259" s="98"/>
      <c r="E259" s="14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99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</row>
    <row r="260" spans="2:33" ht="18.75" customHeight="1">
      <c r="B260" s="14"/>
      <c r="C260" s="98"/>
      <c r="D260" s="98"/>
      <c r="E260" s="14"/>
      <c r="F260" s="99"/>
      <c r="G260" s="99"/>
      <c r="H260" s="99"/>
      <c r="I260" s="99"/>
      <c r="J260" s="99"/>
      <c r="K260" s="99"/>
      <c r="L260" s="99"/>
      <c r="M260" s="99"/>
      <c r="N260" s="99"/>
      <c r="O260" s="99"/>
      <c r="P260" s="99"/>
      <c r="Q260" s="99"/>
      <c r="R260" s="99"/>
      <c r="S260" s="99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</row>
    <row r="261" spans="2:33" ht="18.75" customHeight="1">
      <c r="B261" s="14"/>
      <c r="C261" s="98"/>
      <c r="D261" s="98"/>
      <c r="E261" s="14"/>
      <c r="F261" s="99"/>
      <c r="G261" s="99"/>
      <c r="H261" s="99"/>
      <c r="I261" s="99"/>
      <c r="J261" s="99"/>
      <c r="K261" s="99"/>
      <c r="L261" s="99"/>
      <c r="M261" s="99"/>
      <c r="N261" s="99"/>
      <c r="O261" s="99"/>
      <c r="P261" s="99"/>
      <c r="Q261" s="99"/>
      <c r="R261" s="99"/>
      <c r="S261" s="99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</row>
    <row r="262" spans="2:33" ht="18.75" customHeight="1">
      <c r="B262" s="14"/>
      <c r="C262" s="98"/>
      <c r="D262" s="98"/>
      <c r="E262" s="14"/>
      <c r="F262" s="99"/>
      <c r="G262" s="99"/>
      <c r="H262" s="99"/>
      <c r="I262" s="99"/>
      <c r="J262" s="99"/>
      <c r="K262" s="99"/>
      <c r="L262" s="99"/>
      <c r="M262" s="99"/>
      <c r="N262" s="99"/>
      <c r="O262" s="99"/>
      <c r="P262" s="99"/>
      <c r="Q262" s="99"/>
      <c r="R262" s="99"/>
      <c r="S262" s="99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</row>
    <row r="263" spans="2:33" ht="18.75" customHeight="1">
      <c r="B263" s="14"/>
      <c r="C263" s="98"/>
      <c r="D263" s="98"/>
      <c r="E263" s="14"/>
      <c r="F263" s="99"/>
      <c r="G263" s="99"/>
      <c r="H263" s="99"/>
      <c r="I263" s="99"/>
      <c r="J263" s="99"/>
      <c r="K263" s="99"/>
      <c r="L263" s="99"/>
      <c r="M263" s="99"/>
      <c r="N263" s="99"/>
      <c r="O263" s="99"/>
      <c r="P263" s="99"/>
      <c r="Q263" s="99"/>
      <c r="R263" s="99"/>
      <c r="S263" s="99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</row>
    <row r="264" spans="2:33" ht="18.75" customHeight="1">
      <c r="B264" s="14"/>
      <c r="C264" s="98"/>
      <c r="D264" s="98"/>
      <c r="E264" s="14"/>
      <c r="F264" s="99"/>
      <c r="G264" s="99"/>
      <c r="H264" s="99"/>
      <c r="I264" s="99"/>
      <c r="J264" s="99"/>
      <c r="K264" s="99"/>
      <c r="L264" s="99"/>
      <c r="M264" s="99"/>
      <c r="N264" s="99"/>
      <c r="O264" s="99"/>
      <c r="P264" s="99"/>
      <c r="Q264" s="99"/>
      <c r="R264" s="99"/>
      <c r="S264" s="99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</row>
    <row r="265" spans="2:33" ht="18.75" customHeight="1">
      <c r="B265" s="14"/>
      <c r="C265" s="98"/>
      <c r="D265" s="98"/>
      <c r="E265" s="14"/>
      <c r="F265" s="99"/>
      <c r="G265" s="99"/>
      <c r="H265" s="99"/>
      <c r="I265" s="99"/>
      <c r="J265" s="99"/>
      <c r="K265" s="99"/>
      <c r="L265" s="99"/>
      <c r="M265" s="99"/>
      <c r="N265" s="99"/>
      <c r="O265" s="99"/>
      <c r="P265" s="99"/>
      <c r="Q265" s="99"/>
      <c r="R265" s="99"/>
      <c r="S265" s="99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</row>
    <row r="266" spans="2:33" ht="18.75" customHeight="1">
      <c r="B266" s="14"/>
      <c r="C266" s="98"/>
      <c r="D266" s="98"/>
      <c r="E266" s="14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99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</row>
    <row r="267" spans="2:33" ht="18.75" customHeight="1">
      <c r="B267" s="14"/>
      <c r="C267" s="98"/>
      <c r="D267" s="98"/>
      <c r="E267" s="14"/>
      <c r="F267" s="99"/>
      <c r="G267" s="99"/>
      <c r="H267" s="99"/>
      <c r="I267" s="99"/>
      <c r="J267" s="99"/>
      <c r="K267" s="99"/>
      <c r="L267" s="99"/>
      <c r="M267" s="99"/>
      <c r="N267" s="99"/>
      <c r="O267" s="99"/>
      <c r="P267" s="99"/>
      <c r="Q267" s="99"/>
      <c r="R267" s="99"/>
      <c r="S267" s="99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</row>
    <row r="268" spans="2:33" ht="18.75" customHeight="1">
      <c r="B268" s="14"/>
      <c r="C268" s="98"/>
      <c r="D268" s="98"/>
      <c r="E268" s="14"/>
      <c r="F268" s="99"/>
      <c r="G268" s="99"/>
      <c r="H268" s="99"/>
      <c r="I268" s="99"/>
      <c r="J268" s="99"/>
      <c r="K268" s="99"/>
      <c r="L268" s="99"/>
      <c r="M268" s="99"/>
      <c r="N268" s="99"/>
      <c r="O268" s="99"/>
      <c r="P268" s="99"/>
      <c r="Q268" s="99"/>
      <c r="R268" s="99"/>
      <c r="S268" s="99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</row>
    <row r="269" spans="2:33" ht="18.75" customHeight="1">
      <c r="B269" s="14"/>
      <c r="C269" s="98"/>
      <c r="D269" s="98"/>
      <c r="E269" s="14"/>
      <c r="F269" s="99"/>
      <c r="G269" s="99"/>
      <c r="H269" s="99"/>
      <c r="I269" s="99"/>
      <c r="J269" s="99"/>
      <c r="K269" s="99"/>
      <c r="L269" s="99"/>
      <c r="M269" s="99"/>
      <c r="N269" s="99"/>
      <c r="O269" s="99"/>
      <c r="P269" s="99"/>
      <c r="Q269" s="99"/>
      <c r="R269" s="99"/>
      <c r="S269" s="99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</row>
    <row r="270" spans="2:33" ht="18.75" customHeight="1">
      <c r="B270" s="14"/>
      <c r="C270" s="98"/>
      <c r="D270" s="98"/>
      <c r="E270" s="14"/>
      <c r="F270" s="99"/>
      <c r="G270" s="99"/>
      <c r="H270" s="99"/>
      <c r="I270" s="99"/>
      <c r="J270" s="99"/>
      <c r="K270" s="99"/>
      <c r="L270" s="99"/>
      <c r="M270" s="99"/>
      <c r="N270" s="99"/>
      <c r="O270" s="99"/>
      <c r="P270" s="99"/>
      <c r="Q270" s="99"/>
      <c r="R270" s="99"/>
      <c r="S270" s="99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</row>
    <row r="271" spans="2:33" ht="18.75" customHeight="1">
      <c r="B271" s="14"/>
      <c r="C271" s="98"/>
      <c r="D271" s="98"/>
      <c r="E271" s="14"/>
      <c r="F271" s="99"/>
      <c r="G271" s="99"/>
      <c r="H271" s="99"/>
      <c r="I271" s="99"/>
      <c r="J271" s="99"/>
      <c r="K271" s="99"/>
      <c r="L271" s="99"/>
      <c r="M271" s="99"/>
      <c r="N271" s="99"/>
      <c r="O271" s="99"/>
      <c r="P271" s="99"/>
      <c r="Q271" s="99"/>
      <c r="R271" s="99"/>
      <c r="S271" s="99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</row>
    <row r="272" spans="2:33" ht="18.75" customHeight="1">
      <c r="B272" s="14"/>
      <c r="C272" s="98"/>
      <c r="D272" s="98"/>
      <c r="E272" s="14"/>
      <c r="F272" s="99"/>
      <c r="G272" s="99"/>
      <c r="H272" s="99"/>
      <c r="I272" s="99"/>
      <c r="J272" s="99"/>
      <c r="K272" s="99"/>
      <c r="L272" s="99"/>
      <c r="M272" s="99"/>
      <c r="N272" s="99"/>
      <c r="O272" s="99"/>
      <c r="P272" s="99"/>
      <c r="Q272" s="99"/>
      <c r="R272" s="99"/>
      <c r="S272" s="99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</row>
    <row r="273" spans="2:33" ht="18.75" customHeight="1">
      <c r="B273" s="14"/>
      <c r="C273" s="98"/>
      <c r="D273" s="98"/>
      <c r="E273" s="14"/>
      <c r="F273" s="99"/>
      <c r="G273" s="99"/>
      <c r="H273" s="99"/>
      <c r="I273" s="99"/>
      <c r="J273" s="99"/>
      <c r="K273" s="99"/>
      <c r="L273" s="99"/>
      <c r="M273" s="99"/>
      <c r="N273" s="99"/>
      <c r="O273" s="99"/>
      <c r="P273" s="99"/>
      <c r="Q273" s="99"/>
      <c r="R273" s="99"/>
      <c r="S273" s="99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</row>
    <row r="274" spans="2:33" ht="18.75" customHeight="1">
      <c r="B274" s="14"/>
      <c r="C274" s="98"/>
      <c r="D274" s="98"/>
      <c r="E274" s="14"/>
      <c r="F274" s="99"/>
      <c r="G274" s="99"/>
      <c r="H274" s="99"/>
      <c r="I274" s="99"/>
      <c r="J274" s="99"/>
      <c r="K274" s="99"/>
      <c r="L274" s="99"/>
      <c r="M274" s="99"/>
      <c r="N274" s="99"/>
      <c r="O274" s="99"/>
      <c r="P274" s="99"/>
      <c r="Q274" s="99"/>
      <c r="R274" s="99"/>
      <c r="S274" s="99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</row>
    <row r="275" spans="2:33" ht="18.75" customHeight="1">
      <c r="B275" s="14"/>
      <c r="C275" s="98"/>
      <c r="D275" s="98"/>
      <c r="E275" s="14"/>
      <c r="F275" s="99"/>
      <c r="G275" s="99"/>
      <c r="H275" s="99"/>
      <c r="I275" s="99"/>
      <c r="J275" s="99"/>
      <c r="K275" s="99"/>
      <c r="L275" s="99"/>
      <c r="M275" s="99"/>
      <c r="N275" s="99"/>
      <c r="O275" s="99"/>
      <c r="P275" s="99"/>
      <c r="Q275" s="99"/>
      <c r="R275" s="99"/>
      <c r="S275" s="99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</row>
    <row r="276" spans="2:33" ht="18.75" customHeight="1">
      <c r="B276" s="14"/>
      <c r="C276" s="98"/>
      <c r="D276" s="98"/>
      <c r="E276" s="14"/>
      <c r="F276" s="99"/>
      <c r="G276" s="99"/>
      <c r="H276" s="99"/>
      <c r="I276" s="99"/>
      <c r="J276" s="99"/>
      <c r="K276" s="99"/>
      <c r="L276" s="99"/>
      <c r="M276" s="99"/>
      <c r="N276" s="99"/>
      <c r="O276" s="99"/>
      <c r="P276" s="99"/>
      <c r="Q276" s="99"/>
      <c r="R276" s="99"/>
      <c r="S276" s="99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</row>
    <row r="277" spans="2:33" ht="18.75" customHeight="1">
      <c r="B277" s="14"/>
      <c r="C277" s="98"/>
      <c r="D277" s="98"/>
      <c r="E277" s="14"/>
      <c r="F277" s="99"/>
      <c r="G277" s="99"/>
      <c r="H277" s="99"/>
      <c r="I277" s="99"/>
      <c r="J277" s="99"/>
      <c r="K277" s="99"/>
      <c r="L277" s="99"/>
      <c r="M277" s="99"/>
      <c r="N277" s="99"/>
      <c r="O277" s="99"/>
      <c r="P277" s="99"/>
      <c r="Q277" s="99"/>
      <c r="R277" s="99"/>
      <c r="S277" s="99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</row>
    <row r="278" spans="2:33" ht="18.75" customHeight="1">
      <c r="B278" s="14"/>
      <c r="C278" s="98"/>
      <c r="D278" s="98"/>
      <c r="E278" s="14"/>
      <c r="F278" s="99"/>
      <c r="G278" s="99"/>
      <c r="H278" s="99"/>
      <c r="I278" s="99"/>
      <c r="J278" s="99"/>
      <c r="K278" s="99"/>
      <c r="L278" s="99"/>
      <c r="M278" s="99"/>
      <c r="N278" s="99"/>
      <c r="O278" s="99"/>
      <c r="P278" s="99"/>
      <c r="Q278" s="99"/>
      <c r="R278" s="99"/>
      <c r="S278" s="99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</row>
    <row r="279" spans="2:33" ht="18.75" customHeight="1">
      <c r="B279" s="14"/>
      <c r="C279" s="98"/>
      <c r="D279" s="98"/>
      <c r="E279" s="14"/>
      <c r="F279" s="99"/>
      <c r="G279" s="99"/>
      <c r="H279" s="99"/>
      <c r="I279" s="99"/>
      <c r="J279" s="99"/>
      <c r="K279" s="99"/>
      <c r="L279" s="99"/>
      <c r="M279" s="99"/>
      <c r="N279" s="99"/>
      <c r="O279" s="99"/>
      <c r="P279" s="99"/>
      <c r="Q279" s="99"/>
      <c r="R279" s="99"/>
      <c r="S279" s="99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</row>
    <row r="280" spans="2:33" ht="18.75" customHeight="1">
      <c r="B280" s="14"/>
      <c r="C280" s="98"/>
      <c r="D280" s="98"/>
      <c r="E280" s="14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99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</row>
    <row r="281" spans="2:33" ht="18.75" customHeight="1">
      <c r="B281" s="14"/>
      <c r="C281" s="98"/>
      <c r="D281" s="98"/>
      <c r="E281" s="14"/>
      <c r="F281" s="99"/>
      <c r="G281" s="99"/>
      <c r="H281" s="99"/>
      <c r="I281" s="99"/>
      <c r="J281" s="99"/>
      <c r="K281" s="99"/>
      <c r="L281" s="99"/>
      <c r="M281" s="99"/>
      <c r="N281" s="99"/>
      <c r="O281" s="99"/>
      <c r="P281" s="99"/>
      <c r="Q281" s="99"/>
      <c r="R281" s="99"/>
      <c r="S281" s="99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</row>
    <row r="282" spans="2:33" ht="18.75" customHeight="1">
      <c r="B282" s="14"/>
      <c r="C282" s="98"/>
      <c r="D282" s="98"/>
      <c r="E282" s="14"/>
      <c r="F282" s="99"/>
      <c r="G282" s="99"/>
      <c r="H282" s="99"/>
      <c r="I282" s="99"/>
      <c r="J282" s="99"/>
      <c r="K282" s="99"/>
      <c r="L282" s="99"/>
      <c r="M282" s="99"/>
      <c r="N282" s="99"/>
      <c r="O282" s="99"/>
      <c r="P282" s="99"/>
      <c r="Q282" s="99"/>
      <c r="R282" s="99"/>
      <c r="S282" s="99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</row>
    <row r="283" spans="2:33" ht="18.75" customHeight="1">
      <c r="B283" s="14"/>
      <c r="C283" s="98"/>
      <c r="D283" s="98"/>
      <c r="E283" s="14"/>
      <c r="F283" s="99"/>
      <c r="G283" s="99"/>
      <c r="H283" s="99"/>
      <c r="I283" s="99"/>
      <c r="J283" s="99"/>
      <c r="K283" s="99"/>
      <c r="L283" s="99"/>
      <c r="M283" s="99"/>
      <c r="N283" s="99"/>
      <c r="O283" s="99"/>
      <c r="P283" s="99"/>
      <c r="Q283" s="99"/>
      <c r="R283" s="99"/>
      <c r="S283" s="99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</row>
    <row r="284" spans="2:33" ht="18.75" customHeight="1">
      <c r="B284" s="14"/>
      <c r="C284" s="98"/>
      <c r="D284" s="98"/>
      <c r="E284" s="14"/>
      <c r="F284" s="99"/>
      <c r="G284" s="99"/>
      <c r="H284" s="99"/>
      <c r="I284" s="99"/>
      <c r="J284" s="99"/>
      <c r="K284" s="99"/>
      <c r="L284" s="99"/>
      <c r="M284" s="99"/>
      <c r="N284" s="99"/>
      <c r="O284" s="99"/>
      <c r="P284" s="99"/>
      <c r="Q284" s="99"/>
      <c r="R284" s="99"/>
      <c r="S284" s="99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</row>
    <row r="285" spans="2:33" ht="18.75" customHeight="1">
      <c r="B285" s="14"/>
      <c r="C285" s="98"/>
      <c r="D285" s="98"/>
      <c r="E285" s="14"/>
      <c r="F285" s="99"/>
      <c r="G285" s="99"/>
      <c r="H285" s="99"/>
      <c r="I285" s="99"/>
      <c r="J285" s="99"/>
      <c r="K285" s="99"/>
      <c r="L285" s="99"/>
      <c r="M285" s="99"/>
      <c r="N285" s="99"/>
      <c r="O285" s="99"/>
      <c r="P285" s="99"/>
      <c r="Q285" s="99"/>
      <c r="R285" s="99"/>
      <c r="S285" s="99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</row>
    <row r="286" spans="2:33" ht="18.75" customHeight="1">
      <c r="B286" s="14"/>
      <c r="C286" s="98"/>
      <c r="D286" s="98"/>
      <c r="E286" s="14"/>
      <c r="F286" s="99"/>
      <c r="G286" s="99"/>
      <c r="H286" s="99"/>
      <c r="I286" s="99"/>
      <c r="J286" s="99"/>
      <c r="K286" s="99"/>
      <c r="L286" s="99"/>
      <c r="M286" s="99"/>
      <c r="N286" s="99"/>
      <c r="O286" s="99"/>
      <c r="P286" s="99"/>
      <c r="Q286" s="99"/>
      <c r="R286" s="99"/>
      <c r="S286" s="99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</row>
    <row r="287" spans="2:33" ht="18.75" customHeight="1">
      <c r="B287" s="14"/>
      <c r="C287" s="98"/>
      <c r="D287" s="98"/>
      <c r="E287" s="14"/>
      <c r="F287" s="99"/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99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</row>
    <row r="288" spans="2:33" ht="18.75" customHeight="1">
      <c r="B288" s="14"/>
      <c r="C288" s="98"/>
      <c r="D288" s="98"/>
      <c r="E288" s="14"/>
      <c r="F288" s="99"/>
      <c r="G288" s="99"/>
      <c r="H288" s="99"/>
      <c r="I288" s="99"/>
      <c r="J288" s="99"/>
      <c r="K288" s="99"/>
      <c r="L288" s="99"/>
      <c r="M288" s="99"/>
      <c r="N288" s="99"/>
      <c r="O288" s="99"/>
      <c r="P288" s="99"/>
      <c r="Q288" s="99"/>
      <c r="R288" s="99"/>
      <c r="S288" s="99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</row>
    <row r="289" spans="2:33" ht="18.75" customHeight="1">
      <c r="B289" s="14"/>
      <c r="C289" s="98"/>
      <c r="D289" s="98"/>
      <c r="E289" s="14"/>
      <c r="F289" s="99"/>
      <c r="G289" s="99"/>
      <c r="H289" s="99"/>
      <c r="I289" s="99"/>
      <c r="J289" s="99"/>
      <c r="K289" s="99"/>
      <c r="L289" s="99"/>
      <c r="M289" s="99"/>
      <c r="N289" s="99"/>
      <c r="O289" s="99"/>
      <c r="P289" s="99"/>
      <c r="Q289" s="99"/>
      <c r="R289" s="99"/>
      <c r="S289" s="99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</row>
    <row r="290" spans="2:33" ht="18.75" customHeight="1">
      <c r="B290" s="14"/>
      <c r="C290" s="98"/>
      <c r="D290" s="98"/>
      <c r="E290" s="14"/>
      <c r="F290" s="99"/>
      <c r="G290" s="99"/>
      <c r="H290" s="99"/>
      <c r="I290" s="99"/>
      <c r="J290" s="99"/>
      <c r="K290" s="99"/>
      <c r="L290" s="99"/>
      <c r="M290" s="99"/>
      <c r="N290" s="99"/>
      <c r="O290" s="99"/>
      <c r="P290" s="99"/>
      <c r="Q290" s="99"/>
      <c r="R290" s="99"/>
      <c r="S290" s="99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</row>
    <row r="291" spans="2:33" ht="18.75" customHeight="1">
      <c r="B291" s="14"/>
      <c r="C291" s="98"/>
      <c r="D291" s="98"/>
      <c r="E291" s="14"/>
      <c r="F291" s="99"/>
      <c r="G291" s="99"/>
      <c r="H291" s="99"/>
      <c r="I291" s="99"/>
      <c r="J291" s="99"/>
      <c r="K291" s="99"/>
      <c r="L291" s="99"/>
      <c r="M291" s="99"/>
      <c r="N291" s="99"/>
      <c r="O291" s="99"/>
      <c r="P291" s="99"/>
      <c r="Q291" s="99"/>
      <c r="R291" s="99"/>
      <c r="S291" s="99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</row>
    <row r="292" spans="2:33" ht="18.75" customHeight="1">
      <c r="B292" s="14"/>
      <c r="C292" s="98"/>
      <c r="D292" s="98"/>
      <c r="E292" s="14"/>
      <c r="F292" s="99"/>
      <c r="G292" s="99"/>
      <c r="H292" s="99"/>
      <c r="I292" s="99"/>
      <c r="J292" s="99"/>
      <c r="K292" s="99"/>
      <c r="L292" s="99"/>
      <c r="M292" s="99"/>
      <c r="N292" s="99"/>
      <c r="O292" s="99"/>
      <c r="P292" s="99"/>
      <c r="Q292" s="99"/>
      <c r="R292" s="99"/>
      <c r="S292" s="99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</row>
    <row r="293" spans="2:33" ht="18.75" customHeight="1">
      <c r="B293" s="14"/>
      <c r="C293" s="98"/>
      <c r="D293" s="98"/>
      <c r="E293" s="14"/>
      <c r="F293" s="99"/>
      <c r="G293" s="99"/>
      <c r="H293" s="99"/>
      <c r="I293" s="99"/>
      <c r="J293" s="99"/>
      <c r="K293" s="99"/>
      <c r="L293" s="99"/>
      <c r="M293" s="99"/>
      <c r="N293" s="99"/>
      <c r="O293" s="99"/>
      <c r="P293" s="99"/>
      <c r="Q293" s="99"/>
      <c r="R293" s="99"/>
      <c r="S293" s="99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</row>
    <row r="294" spans="2:33" ht="18.75" customHeight="1">
      <c r="B294" s="14"/>
      <c r="C294" s="98"/>
      <c r="D294" s="98"/>
      <c r="E294" s="14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99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</row>
    <row r="295" spans="2:33" ht="18.75" customHeight="1">
      <c r="B295" s="14"/>
      <c r="C295" s="98"/>
      <c r="D295" s="98"/>
      <c r="E295" s="14"/>
      <c r="F295" s="99"/>
      <c r="G295" s="99"/>
      <c r="H295" s="99"/>
      <c r="I295" s="99"/>
      <c r="J295" s="99"/>
      <c r="K295" s="99"/>
      <c r="L295" s="99"/>
      <c r="M295" s="99"/>
      <c r="N295" s="99"/>
      <c r="O295" s="99"/>
      <c r="P295" s="99"/>
      <c r="Q295" s="99"/>
      <c r="R295" s="99"/>
      <c r="S295" s="99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</row>
    <row r="296" spans="2:33" ht="18.75" customHeight="1">
      <c r="B296" s="14"/>
      <c r="C296" s="98"/>
      <c r="D296" s="98"/>
      <c r="E296" s="14"/>
      <c r="F296" s="99"/>
      <c r="G296" s="99"/>
      <c r="H296" s="99"/>
      <c r="I296" s="99"/>
      <c r="J296" s="99"/>
      <c r="K296" s="99"/>
      <c r="L296" s="99"/>
      <c r="M296" s="99"/>
      <c r="N296" s="99"/>
      <c r="O296" s="99"/>
      <c r="P296" s="99"/>
      <c r="Q296" s="99"/>
      <c r="R296" s="99"/>
      <c r="S296" s="99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</row>
    <row r="297" spans="2:33" ht="18.75" customHeight="1">
      <c r="B297" s="14"/>
      <c r="C297" s="98"/>
      <c r="D297" s="98"/>
      <c r="E297" s="14"/>
      <c r="F297" s="99"/>
      <c r="G297" s="99"/>
      <c r="H297" s="99"/>
      <c r="I297" s="99"/>
      <c r="J297" s="99"/>
      <c r="K297" s="99"/>
      <c r="L297" s="99"/>
      <c r="M297" s="99"/>
      <c r="N297" s="99"/>
      <c r="O297" s="99"/>
      <c r="P297" s="99"/>
      <c r="Q297" s="99"/>
      <c r="R297" s="99"/>
      <c r="S297" s="99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</row>
    <row r="298" spans="2:33" ht="18.75" customHeight="1">
      <c r="B298" s="14"/>
      <c r="C298" s="98"/>
      <c r="D298" s="98"/>
      <c r="E298" s="14"/>
      <c r="F298" s="99"/>
      <c r="G298" s="99"/>
      <c r="H298" s="99"/>
      <c r="I298" s="99"/>
      <c r="J298" s="99"/>
      <c r="K298" s="99"/>
      <c r="L298" s="99"/>
      <c r="M298" s="99"/>
      <c r="N298" s="99"/>
      <c r="O298" s="99"/>
      <c r="P298" s="99"/>
      <c r="Q298" s="99"/>
      <c r="R298" s="99"/>
      <c r="S298" s="99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</row>
    <row r="299" spans="2:33" ht="18.75" customHeight="1">
      <c r="B299" s="14"/>
      <c r="C299" s="98"/>
      <c r="D299" s="98"/>
      <c r="E299" s="14"/>
      <c r="F299" s="99"/>
      <c r="G299" s="99"/>
      <c r="H299" s="99"/>
      <c r="I299" s="99"/>
      <c r="J299" s="99"/>
      <c r="K299" s="99"/>
      <c r="L299" s="99"/>
      <c r="M299" s="99"/>
      <c r="N299" s="99"/>
      <c r="O299" s="99"/>
      <c r="P299" s="99"/>
      <c r="Q299" s="99"/>
      <c r="R299" s="99"/>
      <c r="S299" s="99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</row>
    <row r="300" spans="2:33" ht="18.75" customHeight="1">
      <c r="B300" s="14"/>
      <c r="C300" s="98"/>
      <c r="D300" s="98"/>
      <c r="E300" s="14"/>
      <c r="F300" s="99"/>
      <c r="G300" s="99"/>
      <c r="H300" s="99"/>
      <c r="I300" s="99"/>
      <c r="J300" s="99"/>
      <c r="K300" s="99"/>
      <c r="L300" s="99"/>
      <c r="M300" s="99"/>
      <c r="N300" s="99"/>
      <c r="O300" s="99"/>
      <c r="P300" s="99"/>
      <c r="Q300" s="99"/>
      <c r="R300" s="99"/>
      <c r="S300" s="99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</row>
    <row r="301" spans="2:33" ht="18.75" customHeight="1">
      <c r="B301" s="14"/>
      <c r="C301" s="98"/>
      <c r="D301" s="98"/>
      <c r="E301" s="14"/>
      <c r="F301" s="99"/>
      <c r="G301" s="99"/>
      <c r="H301" s="99"/>
      <c r="I301" s="99"/>
      <c r="J301" s="99"/>
      <c r="K301" s="99"/>
      <c r="L301" s="99"/>
      <c r="M301" s="99"/>
      <c r="N301" s="99"/>
      <c r="O301" s="99"/>
      <c r="P301" s="99"/>
      <c r="Q301" s="99"/>
      <c r="R301" s="99"/>
      <c r="S301" s="99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</row>
    <row r="302" spans="2:33" ht="18.75" customHeight="1">
      <c r="B302" s="14"/>
      <c r="C302" s="98"/>
      <c r="D302" s="98"/>
      <c r="E302" s="14"/>
      <c r="F302" s="99"/>
      <c r="G302" s="99"/>
      <c r="H302" s="99"/>
      <c r="I302" s="99"/>
      <c r="J302" s="99"/>
      <c r="K302" s="99"/>
      <c r="L302" s="99"/>
      <c r="M302" s="99"/>
      <c r="N302" s="99"/>
      <c r="O302" s="99"/>
      <c r="P302" s="99"/>
      <c r="Q302" s="99"/>
      <c r="R302" s="99"/>
      <c r="S302" s="99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</row>
    <row r="303" spans="2:33" ht="18.75" customHeight="1">
      <c r="B303" s="14"/>
      <c r="C303" s="98"/>
      <c r="D303" s="98"/>
      <c r="E303" s="14"/>
      <c r="F303" s="99"/>
      <c r="G303" s="99"/>
      <c r="H303" s="99"/>
      <c r="I303" s="99"/>
      <c r="J303" s="99"/>
      <c r="K303" s="99"/>
      <c r="L303" s="99"/>
      <c r="M303" s="99"/>
      <c r="N303" s="99"/>
      <c r="O303" s="99"/>
      <c r="P303" s="99"/>
      <c r="Q303" s="99"/>
      <c r="R303" s="99"/>
      <c r="S303" s="99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</row>
    <row r="304" spans="2:33" ht="18.75" customHeight="1">
      <c r="B304" s="14"/>
      <c r="C304" s="98"/>
      <c r="D304" s="98"/>
      <c r="E304" s="14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99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</row>
    <row r="305" spans="2:33" ht="18.75" customHeight="1">
      <c r="B305" s="14"/>
      <c r="C305" s="98"/>
      <c r="D305" s="98"/>
      <c r="E305" s="14"/>
      <c r="F305" s="99"/>
      <c r="G305" s="99"/>
      <c r="H305" s="99"/>
      <c r="I305" s="99"/>
      <c r="J305" s="99"/>
      <c r="K305" s="99"/>
      <c r="L305" s="99"/>
      <c r="M305" s="99"/>
      <c r="N305" s="99"/>
      <c r="O305" s="99"/>
      <c r="P305" s="99"/>
      <c r="Q305" s="99"/>
      <c r="R305" s="99"/>
      <c r="S305" s="99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</row>
    <row r="306" spans="2:33" ht="18.75" customHeight="1">
      <c r="B306" s="14"/>
      <c r="C306" s="98"/>
      <c r="D306" s="98"/>
      <c r="E306" s="14"/>
      <c r="F306" s="99"/>
      <c r="G306" s="99"/>
      <c r="H306" s="99"/>
      <c r="I306" s="99"/>
      <c r="J306" s="99"/>
      <c r="K306" s="99"/>
      <c r="L306" s="99"/>
      <c r="M306" s="99"/>
      <c r="N306" s="99"/>
      <c r="O306" s="99"/>
      <c r="P306" s="99"/>
      <c r="Q306" s="99"/>
      <c r="R306" s="99"/>
      <c r="S306" s="99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</row>
    <row r="307" spans="2:33" ht="18.75" customHeight="1">
      <c r="B307" s="14"/>
      <c r="C307" s="98"/>
      <c r="D307" s="98"/>
      <c r="E307" s="14"/>
      <c r="F307" s="99"/>
      <c r="G307" s="99"/>
      <c r="H307" s="99"/>
      <c r="I307" s="99"/>
      <c r="J307" s="99"/>
      <c r="K307" s="99"/>
      <c r="L307" s="99"/>
      <c r="M307" s="99"/>
      <c r="N307" s="99"/>
      <c r="O307" s="99"/>
      <c r="P307" s="99"/>
      <c r="Q307" s="99"/>
      <c r="R307" s="99"/>
      <c r="S307" s="99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</row>
    <row r="308" spans="2:33" ht="18.75" customHeight="1">
      <c r="B308" s="14"/>
      <c r="C308" s="98"/>
      <c r="D308" s="98"/>
      <c r="E308" s="14"/>
      <c r="F308" s="99"/>
      <c r="G308" s="99"/>
      <c r="H308" s="99"/>
      <c r="I308" s="99"/>
      <c r="J308" s="99"/>
      <c r="K308" s="99"/>
      <c r="L308" s="99"/>
      <c r="M308" s="99"/>
      <c r="N308" s="99"/>
      <c r="O308" s="99"/>
      <c r="P308" s="99"/>
      <c r="Q308" s="99"/>
      <c r="R308" s="99"/>
      <c r="S308" s="99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</row>
    <row r="309" spans="2:33" ht="18.75" customHeight="1">
      <c r="B309" s="14"/>
      <c r="C309" s="98"/>
      <c r="D309" s="98"/>
      <c r="E309" s="14"/>
      <c r="F309" s="99"/>
      <c r="G309" s="99"/>
      <c r="H309" s="99"/>
      <c r="I309" s="99"/>
      <c r="J309" s="99"/>
      <c r="K309" s="99"/>
      <c r="L309" s="99"/>
      <c r="M309" s="99"/>
      <c r="N309" s="99"/>
      <c r="O309" s="99"/>
      <c r="P309" s="99"/>
      <c r="Q309" s="99"/>
      <c r="R309" s="99"/>
      <c r="S309" s="99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</row>
    <row r="310" spans="2:33" ht="18.75" customHeight="1">
      <c r="B310" s="14"/>
      <c r="C310" s="98"/>
      <c r="D310" s="98"/>
      <c r="E310" s="14"/>
      <c r="F310" s="99"/>
      <c r="G310" s="99"/>
      <c r="H310" s="99"/>
      <c r="I310" s="99"/>
      <c r="J310" s="99"/>
      <c r="K310" s="99"/>
      <c r="L310" s="99"/>
      <c r="M310" s="99"/>
      <c r="N310" s="99"/>
      <c r="O310" s="99"/>
      <c r="P310" s="99"/>
      <c r="Q310" s="99"/>
      <c r="R310" s="99"/>
      <c r="S310" s="99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</row>
    <row r="311" spans="2:33" ht="18.75" customHeight="1">
      <c r="B311" s="14"/>
      <c r="C311" s="98"/>
      <c r="D311" s="98"/>
      <c r="E311" s="14"/>
      <c r="F311" s="99"/>
      <c r="G311" s="99"/>
      <c r="H311" s="99"/>
      <c r="I311" s="99"/>
      <c r="J311" s="99"/>
      <c r="K311" s="99"/>
      <c r="L311" s="99"/>
      <c r="M311" s="99"/>
      <c r="N311" s="99"/>
      <c r="O311" s="99"/>
      <c r="P311" s="99"/>
      <c r="Q311" s="99"/>
      <c r="R311" s="99"/>
      <c r="S311" s="99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</row>
    <row r="312" spans="2:33" ht="18.75" customHeight="1">
      <c r="B312" s="14"/>
      <c r="C312" s="98"/>
      <c r="D312" s="98"/>
      <c r="E312" s="14"/>
      <c r="F312" s="99"/>
      <c r="G312" s="99"/>
      <c r="H312" s="99"/>
      <c r="I312" s="99"/>
      <c r="J312" s="99"/>
      <c r="K312" s="99"/>
      <c r="L312" s="99"/>
      <c r="M312" s="99"/>
      <c r="N312" s="99"/>
      <c r="O312" s="99"/>
      <c r="P312" s="99"/>
      <c r="Q312" s="99"/>
      <c r="R312" s="99"/>
      <c r="S312" s="99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</row>
    <row r="313" spans="2:33" ht="18.75" customHeight="1">
      <c r="B313" s="14"/>
      <c r="C313" s="98"/>
      <c r="D313" s="98"/>
      <c r="E313" s="14"/>
      <c r="F313" s="99"/>
      <c r="G313" s="99"/>
      <c r="H313" s="99"/>
      <c r="I313" s="99"/>
      <c r="J313" s="99"/>
      <c r="K313" s="99"/>
      <c r="L313" s="99"/>
      <c r="M313" s="99"/>
      <c r="N313" s="99"/>
      <c r="O313" s="99"/>
      <c r="P313" s="99"/>
      <c r="Q313" s="99"/>
      <c r="R313" s="99"/>
      <c r="S313" s="99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</row>
    <row r="314" spans="2:33" ht="18.75" customHeight="1">
      <c r="B314" s="14"/>
      <c r="C314" s="98"/>
      <c r="D314" s="98"/>
      <c r="E314" s="14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99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</row>
    <row r="315" spans="2:33" ht="18.75" customHeight="1">
      <c r="B315" s="14"/>
      <c r="C315" s="98"/>
      <c r="D315" s="98"/>
      <c r="E315" s="14"/>
      <c r="F315" s="99"/>
      <c r="G315" s="99"/>
      <c r="H315" s="99"/>
      <c r="I315" s="99"/>
      <c r="J315" s="99"/>
      <c r="K315" s="99"/>
      <c r="L315" s="99"/>
      <c r="M315" s="99"/>
      <c r="N315" s="99"/>
      <c r="O315" s="99"/>
      <c r="P315" s="99"/>
      <c r="Q315" s="99"/>
      <c r="R315" s="99"/>
      <c r="S315" s="99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</row>
    <row r="316" spans="2:33" ht="18.75" customHeight="1">
      <c r="B316" s="14"/>
      <c r="C316" s="98"/>
      <c r="D316" s="98"/>
      <c r="E316" s="14"/>
      <c r="F316" s="99"/>
      <c r="G316" s="99"/>
      <c r="H316" s="99"/>
      <c r="I316" s="99"/>
      <c r="J316" s="99"/>
      <c r="K316" s="99"/>
      <c r="L316" s="99"/>
      <c r="M316" s="99"/>
      <c r="N316" s="99"/>
      <c r="O316" s="99"/>
      <c r="P316" s="99"/>
      <c r="Q316" s="99"/>
      <c r="R316" s="99"/>
      <c r="S316" s="99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</row>
    <row r="317" spans="2:33" ht="18.75" customHeight="1">
      <c r="B317" s="14"/>
      <c r="C317" s="98"/>
      <c r="D317" s="98"/>
      <c r="E317" s="14"/>
      <c r="F317" s="99"/>
      <c r="G317" s="99"/>
      <c r="H317" s="99"/>
      <c r="I317" s="99"/>
      <c r="J317" s="99"/>
      <c r="K317" s="99"/>
      <c r="L317" s="99"/>
      <c r="M317" s="99"/>
      <c r="N317" s="99"/>
      <c r="O317" s="99"/>
      <c r="P317" s="99"/>
      <c r="Q317" s="99"/>
      <c r="R317" s="99"/>
      <c r="S317" s="99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</row>
    <row r="318" spans="2:33" ht="18.75" customHeight="1">
      <c r="B318" s="14"/>
      <c r="C318" s="98"/>
      <c r="D318" s="98"/>
      <c r="E318" s="14"/>
      <c r="F318" s="99"/>
      <c r="G318" s="99"/>
      <c r="H318" s="99"/>
      <c r="I318" s="99"/>
      <c r="J318" s="99"/>
      <c r="K318" s="99"/>
      <c r="L318" s="99"/>
      <c r="M318" s="99"/>
      <c r="N318" s="99"/>
      <c r="O318" s="99"/>
      <c r="P318" s="99"/>
      <c r="Q318" s="99"/>
      <c r="R318" s="99"/>
      <c r="S318" s="99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</row>
    <row r="319" spans="2:33" ht="18.75" customHeight="1">
      <c r="B319" s="14"/>
      <c r="C319" s="98"/>
      <c r="D319" s="98"/>
      <c r="E319" s="14"/>
      <c r="F319" s="99"/>
      <c r="G319" s="99"/>
      <c r="H319" s="99"/>
      <c r="I319" s="99"/>
      <c r="J319" s="99"/>
      <c r="K319" s="99"/>
      <c r="L319" s="99"/>
      <c r="M319" s="99"/>
      <c r="N319" s="99"/>
      <c r="O319" s="99"/>
      <c r="P319" s="99"/>
      <c r="Q319" s="99"/>
      <c r="R319" s="99"/>
      <c r="S319" s="99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</row>
    <row r="320" spans="2:33" ht="18.75" customHeight="1">
      <c r="B320" s="14"/>
      <c r="C320" s="98"/>
      <c r="D320" s="98"/>
      <c r="E320" s="14"/>
      <c r="F320" s="99"/>
      <c r="G320" s="99"/>
      <c r="H320" s="99"/>
      <c r="I320" s="99"/>
      <c r="J320" s="99"/>
      <c r="K320" s="99"/>
      <c r="L320" s="99"/>
      <c r="M320" s="99"/>
      <c r="N320" s="99"/>
      <c r="O320" s="99"/>
      <c r="P320" s="99"/>
      <c r="Q320" s="99"/>
      <c r="R320" s="99"/>
      <c r="S320" s="99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</row>
    <row r="321" spans="2:33" ht="18.75" customHeight="1">
      <c r="B321" s="14"/>
      <c r="C321" s="98"/>
      <c r="D321" s="98"/>
      <c r="E321" s="14"/>
      <c r="F321" s="99"/>
      <c r="G321" s="99"/>
      <c r="H321" s="99"/>
      <c r="I321" s="99"/>
      <c r="J321" s="99"/>
      <c r="K321" s="99"/>
      <c r="L321" s="99"/>
      <c r="M321" s="99"/>
      <c r="N321" s="99"/>
      <c r="O321" s="99"/>
      <c r="P321" s="99"/>
      <c r="Q321" s="99"/>
      <c r="R321" s="99"/>
      <c r="S321" s="99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</row>
    <row r="322" spans="2:33" ht="18.75" customHeight="1">
      <c r="B322" s="14"/>
      <c r="C322" s="98"/>
      <c r="D322" s="98"/>
      <c r="E322" s="14"/>
      <c r="F322" s="99"/>
      <c r="G322" s="99"/>
      <c r="H322" s="99"/>
      <c r="I322" s="99"/>
      <c r="J322" s="99"/>
      <c r="K322" s="99"/>
      <c r="L322" s="99"/>
      <c r="M322" s="99"/>
      <c r="N322" s="99"/>
      <c r="O322" s="99"/>
      <c r="P322" s="99"/>
      <c r="Q322" s="99"/>
      <c r="R322" s="99"/>
      <c r="S322" s="99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</row>
    <row r="323" spans="2:33" ht="18.75" customHeight="1">
      <c r="B323" s="14"/>
      <c r="C323" s="98"/>
      <c r="D323" s="98"/>
      <c r="E323" s="14"/>
      <c r="F323" s="99"/>
      <c r="G323" s="99"/>
      <c r="H323" s="99"/>
      <c r="I323" s="99"/>
      <c r="J323" s="99"/>
      <c r="K323" s="99"/>
      <c r="L323" s="99"/>
      <c r="M323" s="99"/>
      <c r="N323" s="99"/>
      <c r="O323" s="99"/>
      <c r="P323" s="99"/>
      <c r="Q323" s="99"/>
      <c r="R323" s="99"/>
      <c r="S323" s="99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</row>
    <row r="324" spans="2:33" ht="18.75" customHeight="1">
      <c r="B324" s="14"/>
      <c r="C324" s="98"/>
      <c r="D324" s="98"/>
      <c r="E324" s="14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99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</row>
    <row r="325" spans="2:33" ht="18.75" customHeight="1">
      <c r="B325" s="14"/>
      <c r="C325" s="98"/>
      <c r="D325" s="98"/>
      <c r="E325" s="14"/>
      <c r="F325" s="99"/>
      <c r="G325" s="99"/>
      <c r="H325" s="99"/>
      <c r="I325" s="99"/>
      <c r="J325" s="99"/>
      <c r="K325" s="99"/>
      <c r="L325" s="99"/>
      <c r="M325" s="99"/>
      <c r="N325" s="99"/>
      <c r="O325" s="99"/>
      <c r="P325" s="99"/>
      <c r="Q325" s="99"/>
      <c r="R325" s="99"/>
      <c r="S325" s="99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</row>
    <row r="326" spans="2:33" ht="18.75" customHeight="1">
      <c r="B326" s="14"/>
      <c r="C326" s="98"/>
      <c r="D326" s="98"/>
      <c r="E326" s="14"/>
      <c r="F326" s="99"/>
      <c r="G326" s="99"/>
      <c r="H326" s="99"/>
      <c r="I326" s="99"/>
      <c r="J326" s="99"/>
      <c r="K326" s="99"/>
      <c r="L326" s="99"/>
      <c r="M326" s="99"/>
      <c r="N326" s="99"/>
      <c r="O326" s="99"/>
      <c r="P326" s="99"/>
      <c r="Q326" s="99"/>
      <c r="R326" s="99"/>
      <c r="S326" s="99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</row>
    <row r="327" spans="2:33" ht="18.75" customHeight="1">
      <c r="B327" s="14"/>
      <c r="C327" s="98"/>
      <c r="D327" s="98"/>
      <c r="E327" s="14"/>
      <c r="F327" s="99"/>
      <c r="G327" s="99"/>
      <c r="H327" s="99"/>
      <c r="I327" s="99"/>
      <c r="J327" s="99"/>
      <c r="K327" s="99"/>
      <c r="L327" s="99"/>
      <c r="M327" s="99"/>
      <c r="N327" s="99"/>
      <c r="O327" s="99"/>
      <c r="P327" s="99"/>
      <c r="Q327" s="99"/>
      <c r="R327" s="99"/>
      <c r="S327" s="99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</row>
    <row r="328" spans="2:33" ht="18.75" customHeight="1">
      <c r="B328" s="14"/>
      <c r="C328" s="98"/>
      <c r="D328" s="98"/>
      <c r="E328" s="14"/>
      <c r="F328" s="99"/>
      <c r="G328" s="99"/>
      <c r="H328" s="99"/>
      <c r="I328" s="99"/>
      <c r="J328" s="99"/>
      <c r="K328" s="99"/>
      <c r="L328" s="99"/>
      <c r="M328" s="99"/>
      <c r="N328" s="99"/>
      <c r="O328" s="99"/>
      <c r="P328" s="99"/>
      <c r="Q328" s="99"/>
      <c r="R328" s="99"/>
      <c r="S328" s="99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</row>
    <row r="329" spans="2:33" ht="18.75" customHeight="1">
      <c r="B329" s="14"/>
      <c r="C329" s="98"/>
      <c r="D329" s="98"/>
      <c r="E329" s="14"/>
      <c r="F329" s="99"/>
      <c r="G329" s="99"/>
      <c r="H329" s="99"/>
      <c r="I329" s="99"/>
      <c r="J329" s="99"/>
      <c r="K329" s="99"/>
      <c r="L329" s="99"/>
      <c r="M329" s="99"/>
      <c r="N329" s="99"/>
      <c r="O329" s="99"/>
      <c r="P329" s="99"/>
      <c r="Q329" s="99"/>
      <c r="R329" s="99"/>
      <c r="S329" s="99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</row>
    <row r="330" spans="2:33" ht="18.75" customHeight="1">
      <c r="B330" s="14"/>
      <c r="C330" s="98"/>
      <c r="D330" s="98"/>
      <c r="E330" s="14"/>
      <c r="F330" s="99"/>
      <c r="G330" s="99"/>
      <c r="H330" s="99"/>
      <c r="I330" s="99"/>
      <c r="J330" s="99"/>
      <c r="K330" s="99"/>
      <c r="L330" s="99"/>
      <c r="M330" s="99"/>
      <c r="N330" s="99"/>
      <c r="O330" s="99"/>
      <c r="P330" s="99"/>
      <c r="Q330" s="99"/>
      <c r="R330" s="99"/>
      <c r="S330" s="99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</row>
    <row r="331" spans="2:33" ht="18.75" customHeight="1">
      <c r="B331" s="14"/>
      <c r="C331" s="98"/>
      <c r="D331" s="98"/>
      <c r="E331" s="14"/>
      <c r="F331" s="99"/>
      <c r="G331" s="99"/>
      <c r="H331" s="99"/>
      <c r="I331" s="99"/>
      <c r="J331" s="99"/>
      <c r="K331" s="99"/>
      <c r="L331" s="99"/>
      <c r="M331" s="99"/>
      <c r="N331" s="99"/>
      <c r="O331" s="99"/>
      <c r="P331" s="99"/>
      <c r="Q331" s="99"/>
      <c r="R331" s="99"/>
      <c r="S331" s="99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</row>
    <row r="332" spans="2:33" ht="18.75" customHeight="1">
      <c r="B332" s="14"/>
      <c r="C332" s="98"/>
      <c r="D332" s="98"/>
      <c r="E332" s="14"/>
      <c r="F332" s="99"/>
      <c r="G332" s="99"/>
      <c r="H332" s="99"/>
      <c r="I332" s="99"/>
      <c r="J332" s="99"/>
      <c r="K332" s="99"/>
      <c r="L332" s="99"/>
      <c r="M332" s="99"/>
      <c r="N332" s="99"/>
      <c r="O332" s="99"/>
      <c r="P332" s="99"/>
      <c r="Q332" s="99"/>
      <c r="R332" s="99"/>
      <c r="S332" s="99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</row>
    <row r="333" spans="2:33" ht="18.75" customHeight="1">
      <c r="B333" s="14"/>
      <c r="C333" s="98"/>
      <c r="D333" s="98"/>
      <c r="E333" s="14"/>
      <c r="F333" s="99"/>
      <c r="G333" s="99"/>
      <c r="H333" s="99"/>
      <c r="I333" s="99"/>
      <c r="J333" s="99"/>
      <c r="K333" s="99"/>
      <c r="L333" s="99"/>
      <c r="M333" s="99"/>
      <c r="N333" s="99"/>
      <c r="O333" s="99"/>
      <c r="P333" s="99"/>
      <c r="Q333" s="99"/>
      <c r="R333" s="99"/>
      <c r="S333" s="99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</row>
    <row r="334" spans="2:33" ht="18.75" customHeight="1">
      <c r="B334" s="14"/>
      <c r="C334" s="98"/>
      <c r="D334" s="98"/>
      <c r="E334" s="14"/>
      <c r="F334" s="99"/>
      <c r="G334" s="99"/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99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</row>
    <row r="335" spans="2:33" ht="18.75" customHeight="1">
      <c r="B335" s="14"/>
      <c r="C335" s="98"/>
      <c r="D335" s="98"/>
      <c r="E335" s="14"/>
      <c r="F335" s="99"/>
      <c r="G335" s="99"/>
      <c r="H335" s="99"/>
      <c r="I335" s="99"/>
      <c r="J335" s="99"/>
      <c r="K335" s="99"/>
      <c r="L335" s="99"/>
      <c r="M335" s="99"/>
      <c r="N335" s="99"/>
      <c r="O335" s="99"/>
      <c r="P335" s="99"/>
      <c r="Q335" s="99"/>
      <c r="R335" s="99"/>
      <c r="S335" s="99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</row>
    <row r="336" spans="2:33" ht="18.75" customHeight="1">
      <c r="B336" s="14"/>
      <c r="C336" s="98"/>
      <c r="D336" s="98"/>
      <c r="E336" s="14"/>
      <c r="F336" s="99"/>
      <c r="G336" s="99"/>
      <c r="H336" s="99"/>
      <c r="I336" s="99"/>
      <c r="J336" s="99"/>
      <c r="K336" s="99"/>
      <c r="L336" s="99"/>
      <c r="M336" s="99"/>
      <c r="N336" s="99"/>
      <c r="O336" s="99"/>
      <c r="P336" s="99"/>
      <c r="Q336" s="99"/>
      <c r="R336" s="99"/>
      <c r="S336" s="99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</row>
    <row r="337" spans="2:33" ht="18.75" customHeight="1">
      <c r="B337" s="14"/>
      <c r="C337" s="98"/>
      <c r="D337" s="98"/>
      <c r="E337" s="14"/>
      <c r="F337" s="99"/>
      <c r="G337" s="99"/>
      <c r="H337" s="99"/>
      <c r="I337" s="99"/>
      <c r="J337" s="99"/>
      <c r="K337" s="99"/>
      <c r="L337" s="99"/>
      <c r="M337" s="99"/>
      <c r="N337" s="99"/>
      <c r="O337" s="99"/>
      <c r="P337" s="99"/>
      <c r="Q337" s="99"/>
      <c r="R337" s="99"/>
      <c r="S337" s="99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</row>
    <row r="338" spans="2:33" ht="18.75" customHeight="1">
      <c r="B338" s="14"/>
      <c r="C338" s="98"/>
      <c r="D338" s="98"/>
      <c r="E338" s="14"/>
      <c r="F338" s="99"/>
      <c r="G338" s="99"/>
      <c r="H338" s="99"/>
      <c r="I338" s="99"/>
      <c r="J338" s="99"/>
      <c r="K338" s="99"/>
      <c r="L338" s="99"/>
      <c r="M338" s="99"/>
      <c r="N338" s="99"/>
      <c r="O338" s="99"/>
      <c r="P338" s="99"/>
      <c r="Q338" s="99"/>
      <c r="R338" s="99"/>
      <c r="S338" s="99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</row>
    <row r="339" spans="2:33" ht="18.75" customHeight="1">
      <c r="B339" s="14"/>
      <c r="C339" s="98"/>
      <c r="D339" s="98"/>
      <c r="E339" s="14"/>
      <c r="F339" s="99"/>
      <c r="G339" s="99"/>
      <c r="H339" s="99"/>
      <c r="I339" s="99"/>
      <c r="J339" s="99"/>
      <c r="K339" s="99"/>
      <c r="L339" s="99"/>
      <c r="M339" s="99"/>
      <c r="N339" s="99"/>
      <c r="O339" s="99"/>
      <c r="P339" s="99"/>
      <c r="Q339" s="99"/>
      <c r="R339" s="99"/>
      <c r="S339" s="99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</row>
    <row r="340" spans="2:33" ht="18.75" customHeight="1">
      <c r="B340" s="14"/>
      <c r="C340" s="98"/>
      <c r="D340" s="98"/>
      <c r="E340" s="14"/>
      <c r="F340" s="99"/>
      <c r="G340" s="99"/>
      <c r="H340" s="99"/>
      <c r="I340" s="99"/>
      <c r="J340" s="99"/>
      <c r="K340" s="99"/>
      <c r="L340" s="99"/>
      <c r="M340" s="99"/>
      <c r="N340" s="99"/>
      <c r="O340" s="99"/>
      <c r="P340" s="99"/>
      <c r="Q340" s="99"/>
      <c r="R340" s="99"/>
      <c r="S340" s="99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</row>
    <row r="341" spans="2:33" ht="18.75" customHeight="1">
      <c r="B341" s="14"/>
      <c r="C341" s="98"/>
      <c r="D341" s="98"/>
      <c r="E341" s="14"/>
      <c r="F341" s="99"/>
      <c r="G341" s="99"/>
      <c r="H341" s="99"/>
      <c r="I341" s="99"/>
      <c r="J341" s="99"/>
      <c r="K341" s="99"/>
      <c r="L341" s="99"/>
      <c r="M341" s="99"/>
      <c r="N341" s="99"/>
      <c r="O341" s="99"/>
      <c r="P341" s="99"/>
      <c r="Q341" s="99"/>
      <c r="R341" s="99"/>
      <c r="S341" s="99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</row>
    <row r="342" spans="2:33" ht="18.75" customHeight="1">
      <c r="B342" s="14"/>
      <c r="C342" s="98"/>
      <c r="D342" s="98"/>
      <c r="E342" s="14"/>
      <c r="F342" s="99"/>
      <c r="G342" s="99"/>
      <c r="H342" s="99"/>
      <c r="I342" s="99"/>
      <c r="J342" s="99"/>
      <c r="K342" s="99"/>
      <c r="L342" s="99"/>
      <c r="M342" s="99"/>
      <c r="N342" s="99"/>
      <c r="O342" s="99"/>
      <c r="P342" s="99"/>
      <c r="Q342" s="99"/>
      <c r="R342" s="99"/>
      <c r="S342" s="99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</row>
    <row r="343" spans="2:33" ht="18.75" customHeight="1">
      <c r="B343" s="14"/>
      <c r="C343" s="98"/>
      <c r="D343" s="98"/>
      <c r="E343" s="14"/>
      <c r="F343" s="99"/>
      <c r="G343" s="99"/>
      <c r="H343" s="99"/>
      <c r="I343" s="99"/>
      <c r="J343" s="99"/>
      <c r="K343" s="99"/>
      <c r="L343" s="99"/>
      <c r="M343" s="99"/>
      <c r="N343" s="99"/>
      <c r="O343" s="99"/>
      <c r="P343" s="99"/>
      <c r="Q343" s="99"/>
      <c r="R343" s="99"/>
      <c r="S343" s="99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</row>
    <row r="344" spans="2:33" ht="18.75" customHeight="1">
      <c r="B344" s="14"/>
      <c r="C344" s="98"/>
      <c r="D344" s="98"/>
      <c r="E344" s="14"/>
      <c r="F344" s="99"/>
      <c r="G344" s="99"/>
      <c r="H344" s="99"/>
      <c r="I344" s="99"/>
      <c r="J344" s="99"/>
      <c r="K344" s="99"/>
      <c r="L344" s="99"/>
      <c r="M344" s="99"/>
      <c r="N344" s="99"/>
      <c r="O344" s="99"/>
      <c r="P344" s="99"/>
      <c r="Q344" s="99"/>
      <c r="R344" s="99"/>
      <c r="S344" s="99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</row>
    <row r="345" spans="2:33" ht="18.75" customHeight="1">
      <c r="B345" s="14"/>
      <c r="C345" s="98"/>
      <c r="D345" s="98"/>
      <c r="E345" s="14"/>
      <c r="F345" s="99"/>
      <c r="G345" s="99"/>
      <c r="H345" s="99"/>
      <c r="I345" s="99"/>
      <c r="J345" s="99"/>
      <c r="K345" s="99"/>
      <c r="L345" s="99"/>
      <c r="M345" s="99"/>
      <c r="N345" s="99"/>
      <c r="O345" s="99"/>
      <c r="P345" s="99"/>
      <c r="Q345" s="99"/>
      <c r="R345" s="99"/>
      <c r="S345" s="99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</row>
    <row r="346" spans="2:33" ht="18.75" customHeight="1">
      <c r="B346" s="14"/>
      <c r="C346" s="98"/>
      <c r="D346" s="98"/>
      <c r="E346" s="14"/>
      <c r="F346" s="99"/>
      <c r="G346" s="99"/>
      <c r="H346" s="99"/>
      <c r="I346" s="99"/>
      <c r="J346" s="99"/>
      <c r="K346" s="99"/>
      <c r="L346" s="99"/>
      <c r="M346" s="99"/>
      <c r="N346" s="99"/>
      <c r="O346" s="99"/>
      <c r="P346" s="99"/>
      <c r="Q346" s="99"/>
      <c r="R346" s="99"/>
      <c r="S346" s="99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</row>
    <row r="347" spans="2:33" ht="18.75" customHeight="1">
      <c r="B347" s="14"/>
      <c r="C347" s="98"/>
      <c r="D347" s="98"/>
      <c r="E347" s="14"/>
      <c r="F347" s="99"/>
      <c r="G347" s="99"/>
      <c r="H347" s="99"/>
      <c r="I347" s="99"/>
      <c r="J347" s="99"/>
      <c r="K347" s="99"/>
      <c r="L347" s="99"/>
      <c r="M347" s="99"/>
      <c r="N347" s="99"/>
      <c r="O347" s="99"/>
      <c r="P347" s="99"/>
      <c r="Q347" s="99"/>
      <c r="R347" s="99"/>
      <c r="S347" s="99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</row>
    <row r="348" spans="2:33" ht="18.75" customHeight="1">
      <c r="B348" s="14"/>
      <c r="C348" s="98"/>
      <c r="D348" s="98"/>
      <c r="E348" s="14"/>
      <c r="F348" s="99"/>
      <c r="G348" s="99"/>
      <c r="H348" s="99"/>
      <c r="I348" s="99"/>
      <c r="J348" s="99"/>
      <c r="K348" s="99"/>
      <c r="L348" s="99"/>
      <c r="M348" s="99"/>
      <c r="N348" s="99"/>
      <c r="O348" s="99"/>
      <c r="P348" s="99"/>
      <c r="Q348" s="99"/>
      <c r="R348" s="99"/>
      <c r="S348" s="99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</row>
    <row r="349" spans="2:33" ht="18.75" customHeight="1">
      <c r="B349" s="14"/>
      <c r="C349" s="98"/>
      <c r="D349" s="98"/>
      <c r="E349" s="14"/>
      <c r="F349" s="99"/>
      <c r="G349" s="99"/>
      <c r="H349" s="99"/>
      <c r="I349" s="99"/>
      <c r="J349" s="99"/>
      <c r="K349" s="99"/>
      <c r="L349" s="99"/>
      <c r="M349" s="99"/>
      <c r="N349" s="99"/>
      <c r="O349" s="99"/>
      <c r="P349" s="99"/>
      <c r="Q349" s="99"/>
      <c r="R349" s="99"/>
      <c r="S349" s="99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</row>
    <row r="350" spans="2:33" ht="18.75" customHeight="1">
      <c r="B350" s="14"/>
      <c r="C350" s="98"/>
      <c r="D350" s="98"/>
      <c r="E350" s="14"/>
      <c r="F350" s="99"/>
      <c r="G350" s="99"/>
      <c r="H350" s="99"/>
      <c r="I350" s="99"/>
      <c r="J350" s="99"/>
      <c r="K350" s="99"/>
      <c r="L350" s="99"/>
      <c r="M350" s="99"/>
      <c r="N350" s="99"/>
      <c r="O350" s="99"/>
      <c r="P350" s="99"/>
      <c r="Q350" s="99"/>
      <c r="R350" s="99"/>
      <c r="S350" s="99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</row>
    <row r="351" spans="2:33" ht="18.75" customHeight="1">
      <c r="B351" s="14"/>
      <c r="C351" s="98"/>
      <c r="D351" s="98"/>
      <c r="E351" s="14"/>
      <c r="F351" s="99"/>
      <c r="G351" s="99"/>
      <c r="H351" s="99"/>
      <c r="I351" s="99"/>
      <c r="J351" s="99"/>
      <c r="K351" s="99"/>
      <c r="L351" s="99"/>
      <c r="M351" s="99"/>
      <c r="N351" s="99"/>
      <c r="O351" s="99"/>
      <c r="P351" s="99"/>
      <c r="Q351" s="99"/>
      <c r="R351" s="99"/>
      <c r="S351" s="99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</row>
    <row r="352" spans="2:33" ht="18.75" customHeight="1">
      <c r="B352" s="14"/>
      <c r="C352" s="98"/>
      <c r="D352" s="98"/>
      <c r="E352" s="14"/>
      <c r="F352" s="99"/>
      <c r="G352" s="99"/>
      <c r="H352" s="99"/>
      <c r="I352" s="99"/>
      <c r="J352" s="99"/>
      <c r="K352" s="99"/>
      <c r="L352" s="99"/>
      <c r="M352" s="99"/>
      <c r="N352" s="99"/>
      <c r="O352" s="99"/>
      <c r="P352" s="99"/>
      <c r="Q352" s="99"/>
      <c r="R352" s="99"/>
      <c r="S352" s="99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</row>
    <row r="353" spans="2:33" ht="18.75" customHeight="1">
      <c r="B353" s="14"/>
      <c r="C353" s="98"/>
      <c r="D353" s="98"/>
      <c r="E353" s="14"/>
      <c r="F353" s="99"/>
      <c r="G353" s="99"/>
      <c r="H353" s="99"/>
      <c r="I353" s="99"/>
      <c r="J353" s="99"/>
      <c r="K353" s="99"/>
      <c r="L353" s="99"/>
      <c r="M353" s="99"/>
      <c r="N353" s="99"/>
      <c r="O353" s="99"/>
      <c r="P353" s="99"/>
      <c r="Q353" s="99"/>
      <c r="R353" s="99"/>
      <c r="S353" s="99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</row>
    <row r="354" spans="2:33" ht="18.75" customHeight="1">
      <c r="B354" s="14"/>
      <c r="C354" s="98"/>
      <c r="D354" s="98"/>
      <c r="E354" s="14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99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</row>
    <row r="355" spans="2:33" ht="18.75" customHeight="1">
      <c r="B355" s="14"/>
      <c r="C355" s="98"/>
      <c r="D355" s="98"/>
      <c r="E355" s="14"/>
      <c r="F355" s="99"/>
      <c r="G355" s="99"/>
      <c r="H355" s="99"/>
      <c r="I355" s="99"/>
      <c r="J355" s="99"/>
      <c r="K355" s="99"/>
      <c r="L355" s="99"/>
      <c r="M355" s="99"/>
      <c r="N355" s="99"/>
      <c r="O355" s="99"/>
      <c r="P355" s="99"/>
      <c r="Q355" s="99"/>
      <c r="R355" s="99"/>
      <c r="S355" s="99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</row>
    <row r="356" spans="2:33" ht="18.75" customHeight="1">
      <c r="B356" s="14"/>
      <c r="C356" s="98"/>
      <c r="D356" s="98"/>
      <c r="E356" s="14"/>
      <c r="F356" s="99"/>
      <c r="G356" s="99"/>
      <c r="H356" s="99"/>
      <c r="I356" s="99"/>
      <c r="J356" s="99"/>
      <c r="K356" s="99"/>
      <c r="L356" s="99"/>
      <c r="M356" s="99"/>
      <c r="N356" s="99"/>
      <c r="O356" s="99"/>
      <c r="P356" s="99"/>
      <c r="Q356" s="99"/>
      <c r="R356" s="99"/>
      <c r="S356" s="99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</row>
    <row r="357" spans="2:33" ht="18.75" customHeight="1">
      <c r="B357" s="14"/>
      <c r="C357" s="98"/>
      <c r="D357" s="98"/>
      <c r="E357" s="14"/>
      <c r="F357" s="99"/>
      <c r="G357" s="99"/>
      <c r="H357" s="99"/>
      <c r="I357" s="99"/>
      <c r="J357" s="99"/>
      <c r="K357" s="99"/>
      <c r="L357" s="99"/>
      <c r="M357" s="99"/>
      <c r="N357" s="99"/>
      <c r="O357" s="99"/>
      <c r="P357" s="99"/>
      <c r="Q357" s="99"/>
      <c r="R357" s="99"/>
      <c r="S357" s="99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</row>
    <row r="358" spans="2:33" ht="18.75" customHeight="1">
      <c r="B358" s="14"/>
      <c r="C358" s="98"/>
      <c r="D358" s="98"/>
      <c r="E358" s="14"/>
      <c r="F358" s="99"/>
      <c r="G358" s="99"/>
      <c r="H358" s="99"/>
      <c r="I358" s="99"/>
      <c r="J358" s="99"/>
      <c r="K358" s="99"/>
      <c r="L358" s="99"/>
      <c r="M358" s="99"/>
      <c r="N358" s="99"/>
      <c r="O358" s="99"/>
      <c r="P358" s="99"/>
      <c r="Q358" s="99"/>
      <c r="R358" s="99"/>
      <c r="S358" s="99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</row>
    <row r="359" spans="2:33" ht="18.75" customHeight="1">
      <c r="B359" s="14"/>
      <c r="C359" s="98"/>
      <c r="D359" s="98"/>
      <c r="E359" s="14"/>
      <c r="F359" s="99"/>
      <c r="G359" s="99"/>
      <c r="H359" s="99"/>
      <c r="I359" s="99"/>
      <c r="J359" s="99"/>
      <c r="K359" s="99"/>
      <c r="L359" s="99"/>
      <c r="M359" s="99"/>
      <c r="N359" s="99"/>
      <c r="O359" s="99"/>
      <c r="P359" s="99"/>
      <c r="Q359" s="99"/>
      <c r="R359" s="99"/>
      <c r="S359" s="99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</row>
    <row r="360" spans="2:33" ht="18.75" customHeight="1">
      <c r="B360" s="14"/>
      <c r="C360" s="98"/>
      <c r="D360" s="98"/>
      <c r="E360" s="14"/>
      <c r="F360" s="99"/>
      <c r="G360" s="99"/>
      <c r="H360" s="99"/>
      <c r="I360" s="99"/>
      <c r="J360" s="99"/>
      <c r="K360" s="99"/>
      <c r="L360" s="99"/>
      <c r="M360" s="99"/>
      <c r="N360" s="99"/>
      <c r="O360" s="99"/>
      <c r="P360" s="99"/>
      <c r="Q360" s="99"/>
      <c r="R360" s="99"/>
      <c r="S360" s="99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</row>
    <row r="361" spans="2:33" ht="18.75" customHeight="1">
      <c r="B361" s="14"/>
      <c r="C361" s="98"/>
      <c r="D361" s="98"/>
      <c r="E361" s="14"/>
      <c r="F361" s="99"/>
      <c r="G361" s="99"/>
      <c r="H361" s="99"/>
      <c r="I361" s="99"/>
      <c r="J361" s="99"/>
      <c r="K361" s="99"/>
      <c r="L361" s="99"/>
      <c r="M361" s="99"/>
      <c r="N361" s="99"/>
      <c r="O361" s="99"/>
      <c r="P361" s="99"/>
      <c r="Q361" s="99"/>
      <c r="R361" s="99"/>
      <c r="S361" s="99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</row>
    <row r="362" spans="2:33" ht="18.75" customHeight="1">
      <c r="B362" s="14"/>
      <c r="C362" s="98"/>
      <c r="D362" s="98"/>
      <c r="E362" s="14"/>
      <c r="F362" s="99"/>
      <c r="G362" s="99"/>
      <c r="H362" s="99"/>
      <c r="I362" s="99"/>
      <c r="J362" s="99"/>
      <c r="K362" s="99"/>
      <c r="L362" s="99"/>
      <c r="M362" s="99"/>
      <c r="N362" s="99"/>
      <c r="O362" s="99"/>
      <c r="P362" s="99"/>
      <c r="Q362" s="99"/>
      <c r="R362" s="99"/>
      <c r="S362" s="99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</row>
    <row r="363" spans="2:33" ht="18.75" customHeight="1">
      <c r="B363" s="14"/>
      <c r="C363" s="98"/>
      <c r="D363" s="98"/>
      <c r="E363" s="14"/>
      <c r="F363" s="99"/>
      <c r="G363" s="99"/>
      <c r="H363" s="99"/>
      <c r="I363" s="99"/>
      <c r="J363" s="99"/>
      <c r="K363" s="99"/>
      <c r="L363" s="99"/>
      <c r="M363" s="99"/>
      <c r="N363" s="99"/>
      <c r="O363" s="99"/>
      <c r="P363" s="99"/>
      <c r="Q363" s="99"/>
      <c r="R363" s="99"/>
      <c r="S363" s="99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</row>
    <row r="364" spans="2:33" ht="18.75" customHeight="1">
      <c r="B364" s="14"/>
      <c r="C364" s="98"/>
      <c r="D364" s="98"/>
      <c r="E364" s="14"/>
      <c r="F364" s="99"/>
      <c r="G364" s="99"/>
      <c r="H364" s="99"/>
      <c r="I364" s="99"/>
      <c r="J364" s="99"/>
      <c r="K364" s="99"/>
      <c r="L364" s="99"/>
      <c r="M364" s="99"/>
      <c r="N364" s="99"/>
      <c r="O364" s="99"/>
      <c r="P364" s="99"/>
      <c r="Q364" s="99"/>
      <c r="R364" s="99"/>
      <c r="S364" s="99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</row>
    <row r="365" spans="2:33" ht="18.75" customHeight="1">
      <c r="B365" s="14"/>
      <c r="C365" s="98"/>
      <c r="D365" s="98"/>
      <c r="E365" s="14"/>
      <c r="F365" s="99"/>
      <c r="G365" s="99"/>
      <c r="H365" s="99"/>
      <c r="I365" s="99"/>
      <c r="J365" s="99"/>
      <c r="K365" s="99"/>
      <c r="L365" s="99"/>
      <c r="M365" s="99"/>
      <c r="N365" s="99"/>
      <c r="O365" s="99"/>
      <c r="P365" s="99"/>
      <c r="Q365" s="99"/>
      <c r="R365" s="99"/>
      <c r="S365" s="99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</row>
    <row r="366" spans="2:33" ht="18.75" customHeight="1">
      <c r="B366" s="14"/>
      <c r="C366" s="98"/>
      <c r="D366" s="98"/>
      <c r="E366" s="14"/>
      <c r="F366" s="99"/>
      <c r="G366" s="99"/>
      <c r="H366" s="99"/>
      <c r="I366" s="99"/>
      <c r="J366" s="99"/>
      <c r="K366" s="99"/>
      <c r="L366" s="99"/>
      <c r="M366" s="99"/>
      <c r="N366" s="99"/>
      <c r="O366" s="99"/>
      <c r="P366" s="99"/>
      <c r="Q366" s="99"/>
      <c r="R366" s="99"/>
      <c r="S366" s="99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</row>
    <row r="367" spans="2:33" ht="18.75" customHeight="1">
      <c r="B367" s="14"/>
      <c r="C367" s="98"/>
      <c r="D367" s="98"/>
      <c r="E367" s="14"/>
      <c r="F367" s="99"/>
      <c r="G367" s="99"/>
      <c r="H367" s="99"/>
      <c r="I367" s="99"/>
      <c r="J367" s="99"/>
      <c r="K367" s="99"/>
      <c r="L367" s="99"/>
      <c r="M367" s="99"/>
      <c r="N367" s="99"/>
      <c r="O367" s="99"/>
      <c r="P367" s="99"/>
      <c r="Q367" s="99"/>
      <c r="R367" s="99"/>
      <c r="S367" s="99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</row>
    <row r="368" spans="2:33" ht="18.75" customHeight="1">
      <c r="B368" s="14"/>
      <c r="C368" s="98"/>
      <c r="D368" s="98"/>
      <c r="E368" s="14"/>
      <c r="F368" s="99"/>
      <c r="G368" s="99"/>
      <c r="H368" s="99"/>
      <c r="I368" s="99"/>
      <c r="J368" s="99"/>
      <c r="K368" s="99"/>
      <c r="L368" s="99"/>
      <c r="M368" s="99"/>
      <c r="N368" s="99"/>
      <c r="O368" s="99"/>
      <c r="P368" s="99"/>
      <c r="Q368" s="99"/>
      <c r="R368" s="99"/>
      <c r="S368" s="99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</row>
    <row r="369" spans="2:33" ht="18.75" customHeight="1">
      <c r="B369" s="14"/>
      <c r="C369" s="98"/>
      <c r="D369" s="98"/>
      <c r="E369" s="14"/>
      <c r="F369" s="99"/>
      <c r="G369" s="99"/>
      <c r="H369" s="99"/>
      <c r="I369" s="99"/>
      <c r="J369" s="99"/>
      <c r="K369" s="99"/>
      <c r="L369" s="99"/>
      <c r="M369" s="99"/>
      <c r="N369" s="99"/>
      <c r="O369" s="99"/>
      <c r="P369" s="99"/>
      <c r="Q369" s="99"/>
      <c r="R369" s="99"/>
      <c r="S369" s="99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</row>
    <row r="370" spans="2:33" ht="18.75" customHeight="1">
      <c r="B370" s="14"/>
      <c r="C370" s="98"/>
      <c r="D370" s="98"/>
      <c r="E370" s="14"/>
      <c r="F370" s="99"/>
      <c r="G370" s="99"/>
      <c r="H370" s="99"/>
      <c r="I370" s="99"/>
      <c r="J370" s="99"/>
      <c r="K370" s="99"/>
      <c r="L370" s="99"/>
      <c r="M370" s="99"/>
      <c r="N370" s="99"/>
      <c r="O370" s="99"/>
      <c r="P370" s="99"/>
      <c r="Q370" s="99"/>
      <c r="R370" s="99"/>
      <c r="S370" s="99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</row>
    <row r="371" spans="2:33" ht="18.75" customHeight="1">
      <c r="B371" s="14"/>
      <c r="C371" s="98"/>
      <c r="D371" s="98"/>
      <c r="E371" s="14"/>
      <c r="F371" s="99"/>
      <c r="G371" s="99"/>
      <c r="H371" s="99"/>
      <c r="I371" s="99"/>
      <c r="J371" s="99"/>
      <c r="K371" s="99"/>
      <c r="L371" s="99"/>
      <c r="M371" s="99"/>
      <c r="N371" s="99"/>
      <c r="O371" s="99"/>
      <c r="P371" s="99"/>
      <c r="Q371" s="99"/>
      <c r="R371" s="99"/>
      <c r="S371" s="99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</row>
    <row r="372" spans="2:33" ht="18.75" customHeight="1">
      <c r="B372" s="14"/>
      <c r="C372" s="98"/>
      <c r="D372" s="98"/>
      <c r="E372" s="14"/>
      <c r="F372" s="99"/>
      <c r="G372" s="99"/>
      <c r="H372" s="99"/>
      <c r="I372" s="99"/>
      <c r="J372" s="99"/>
      <c r="K372" s="99"/>
      <c r="L372" s="99"/>
      <c r="M372" s="99"/>
      <c r="N372" s="99"/>
      <c r="O372" s="99"/>
      <c r="P372" s="99"/>
      <c r="Q372" s="99"/>
      <c r="R372" s="99"/>
      <c r="S372" s="99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</row>
    <row r="373" spans="2:33" ht="18.75" customHeight="1">
      <c r="B373" s="14"/>
      <c r="C373" s="98"/>
      <c r="D373" s="98"/>
      <c r="E373" s="14"/>
      <c r="F373" s="99"/>
      <c r="G373" s="99"/>
      <c r="H373" s="99"/>
      <c r="I373" s="99"/>
      <c r="J373" s="99"/>
      <c r="K373" s="99"/>
      <c r="L373" s="99"/>
      <c r="M373" s="99"/>
      <c r="N373" s="99"/>
      <c r="O373" s="99"/>
      <c r="P373" s="99"/>
      <c r="Q373" s="99"/>
      <c r="R373" s="99"/>
      <c r="S373" s="99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</row>
    <row r="374" spans="2:33" ht="18.75" customHeight="1">
      <c r="B374" s="14"/>
      <c r="C374" s="98"/>
      <c r="D374" s="98"/>
      <c r="E374" s="14"/>
      <c r="F374" s="99"/>
      <c r="G374" s="99"/>
      <c r="H374" s="99"/>
      <c r="I374" s="99"/>
      <c r="J374" s="99"/>
      <c r="K374" s="99"/>
      <c r="L374" s="99"/>
      <c r="M374" s="99"/>
      <c r="N374" s="99"/>
      <c r="O374" s="99"/>
      <c r="P374" s="99"/>
      <c r="Q374" s="99"/>
      <c r="R374" s="99"/>
      <c r="S374" s="99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</row>
    <row r="375" spans="2:33" ht="18.75" customHeight="1">
      <c r="B375" s="14"/>
      <c r="C375" s="98"/>
      <c r="D375" s="98"/>
      <c r="E375" s="14"/>
      <c r="F375" s="99"/>
      <c r="G375" s="99"/>
      <c r="H375" s="99"/>
      <c r="I375" s="99"/>
      <c r="J375" s="99"/>
      <c r="K375" s="99"/>
      <c r="L375" s="99"/>
      <c r="M375" s="99"/>
      <c r="N375" s="99"/>
      <c r="O375" s="99"/>
      <c r="P375" s="99"/>
      <c r="Q375" s="99"/>
      <c r="R375" s="99"/>
      <c r="S375" s="99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</row>
    <row r="376" spans="2:33" ht="18.75" customHeight="1">
      <c r="B376" s="14"/>
      <c r="C376" s="98"/>
      <c r="D376" s="98"/>
      <c r="E376" s="14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99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</row>
    <row r="377" spans="2:33" ht="18.75" customHeight="1">
      <c r="B377" s="14"/>
      <c r="C377" s="98"/>
      <c r="D377" s="98"/>
      <c r="E377" s="14"/>
      <c r="F377" s="99"/>
      <c r="G377" s="99"/>
      <c r="H377" s="99"/>
      <c r="I377" s="99"/>
      <c r="J377" s="99"/>
      <c r="K377" s="99"/>
      <c r="L377" s="99"/>
      <c r="M377" s="99"/>
      <c r="N377" s="99"/>
      <c r="O377" s="99"/>
      <c r="P377" s="99"/>
      <c r="Q377" s="99"/>
      <c r="R377" s="99"/>
      <c r="S377" s="99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</row>
    <row r="378" spans="2:33" ht="18.75" customHeight="1">
      <c r="B378" s="14"/>
      <c r="C378" s="98"/>
      <c r="D378" s="98"/>
      <c r="E378" s="14"/>
      <c r="F378" s="99"/>
      <c r="G378" s="99"/>
      <c r="H378" s="99"/>
      <c r="I378" s="99"/>
      <c r="J378" s="99"/>
      <c r="K378" s="99"/>
      <c r="L378" s="99"/>
      <c r="M378" s="99"/>
      <c r="N378" s="99"/>
      <c r="O378" s="99"/>
      <c r="P378" s="99"/>
      <c r="Q378" s="99"/>
      <c r="R378" s="99"/>
      <c r="S378" s="99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</row>
    <row r="379" spans="2:33" ht="18.75" customHeight="1">
      <c r="B379" s="14"/>
      <c r="C379" s="98"/>
      <c r="D379" s="98"/>
      <c r="E379" s="14"/>
      <c r="F379" s="99"/>
      <c r="G379" s="99"/>
      <c r="H379" s="99"/>
      <c r="I379" s="99"/>
      <c r="J379" s="99"/>
      <c r="K379" s="99"/>
      <c r="L379" s="99"/>
      <c r="M379" s="99"/>
      <c r="N379" s="99"/>
      <c r="O379" s="99"/>
      <c r="P379" s="99"/>
      <c r="Q379" s="99"/>
      <c r="R379" s="99"/>
      <c r="S379" s="99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</row>
    <row r="380" spans="2:33" ht="18.75" customHeight="1">
      <c r="B380" s="14"/>
      <c r="C380" s="98"/>
      <c r="D380" s="98"/>
      <c r="E380" s="14"/>
      <c r="F380" s="99"/>
      <c r="G380" s="99"/>
      <c r="H380" s="99"/>
      <c r="I380" s="99"/>
      <c r="J380" s="99"/>
      <c r="K380" s="99"/>
      <c r="L380" s="99"/>
      <c r="M380" s="99"/>
      <c r="N380" s="99"/>
      <c r="O380" s="99"/>
      <c r="P380" s="99"/>
      <c r="Q380" s="99"/>
      <c r="R380" s="99"/>
      <c r="S380" s="99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</row>
    <row r="381" spans="2:33" ht="18.75" customHeight="1">
      <c r="B381" s="14"/>
      <c r="C381" s="98"/>
      <c r="D381" s="98"/>
      <c r="E381" s="14"/>
      <c r="F381" s="99"/>
      <c r="G381" s="99"/>
      <c r="H381" s="99"/>
      <c r="I381" s="99"/>
      <c r="J381" s="99"/>
      <c r="K381" s="99"/>
      <c r="L381" s="99"/>
      <c r="M381" s="99"/>
      <c r="N381" s="99"/>
      <c r="O381" s="99"/>
      <c r="P381" s="99"/>
      <c r="Q381" s="99"/>
      <c r="R381" s="99"/>
      <c r="S381" s="99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</row>
    <row r="382" spans="2:33" ht="18.75" customHeight="1">
      <c r="B382" s="14"/>
      <c r="C382" s="98"/>
      <c r="D382" s="98"/>
      <c r="E382" s="14"/>
      <c r="F382" s="99"/>
      <c r="G382" s="99"/>
      <c r="H382" s="99"/>
      <c r="I382" s="99"/>
      <c r="J382" s="99"/>
      <c r="K382" s="99"/>
      <c r="L382" s="99"/>
      <c r="M382" s="99"/>
      <c r="N382" s="99"/>
      <c r="O382" s="99"/>
      <c r="P382" s="99"/>
      <c r="Q382" s="99"/>
      <c r="R382" s="99"/>
      <c r="S382" s="99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</row>
    <row r="383" spans="2:33" ht="18.75" customHeight="1">
      <c r="B383" s="14"/>
      <c r="C383" s="98"/>
      <c r="D383" s="98"/>
      <c r="E383" s="14"/>
      <c r="F383" s="99"/>
      <c r="G383" s="99"/>
      <c r="H383" s="99"/>
      <c r="I383" s="99"/>
      <c r="J383" s="99"/>
      <c r="K383" s="99"/>
      <c r="L383" s="99"/>
      <c r="M383" s="99"/>
      <c r="N383" s="99"/>
      <c r="O383" s="99"/>
      <c r="P383" s="99"/>
      <c r="Q383" s="99"/>
      <c r="R383" s="99"/>
      <c r="S383" s="99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</row>
    <row r="384" spans="2:33" ht="18.75" customHeight="1">
      <c r="B384" s="14"/>
      <c r="C384" s="98"/>
      <c r="D384" s="98"/>
      <c r="E384" s="14"/>
      <c r="F384" s="99"/>
      <c r="G384" s="99"/>
      <c r="H384" s="99"/>
      <c r="I384" s="99"/>
      <c r="J384" s="99"/>
      <c r="K384" s="99"/>
      <c r="L384" s="99"/>
      <c r="M384" s="99"/>
      <c r="N384" s="99"/>
      <c r="O384" s="99"/>
      <c r="P384" s="99"/>
      <c r="Q384" s="99"/>
      <c r="R384" s="99"/>
      <c r="S384" s="99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</row>
    <row r="385" spans="2:33" ht="18.75" customHeight="1">
      <c r="B385" s="14"/>
      <c r="C385" s="98"/>
      <c r="D385" s="98"/>
      <c r="E385" s="14"/>
      <c r="F385" s="99"/>
      <c r="G385" s="99"/>
      <c r="H385" s="99"/>
      <c r="I385" s="99"/>
      <c r="J385" s="99"/>
      <c r="K385" s="99"/>
      <c r="L385" s="99"/>
      <c r="M385" s="99"/>
      <c r="N385" s="99"/>
      <c r="O385" s="99"/>
      <c r="P385" s="99"/>
      <c r="Q385" s="99"/>
      <c r="R385" s="99"/>
      <c r="S385" s="99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</row>
    <row r="386" spans="2:33" ht="18.75" customHeight="1">
      <c r="B386" s="14"/>
      <c r="C386" s="98"/>
      <c r="D386" s="98"/>
      <c r="E386" s="14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99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</row>
    <row r="387" spans="2:33" ht="18.75" customHeight="1">
      <c r="B387" s="14"/>
      <c r="C387" s="98"/>
      <c r="D387" s="98"/>
      <c r="E387" s="14"/>
      <c r="F387" s="99"/>
      <c r="G387" s="99"/>
      <c r="H387" s="99"/>
      <c r="I387" s="99"/>
      <c r="J387" s="99"/>
      <c r="K387" s="99"/>
      <c r="L387" s="99"/>
      <c r="M387" s="99"/>
      <c r="N387" s="99"/>
      <c r="O387" s="99"/>
      <c r="P387" s="99"/>
      <c r="Q387" s="99"/>
      <c r="R387" s="99"/>
      <c r="S387" s="99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</row>
    <row r="388" spans="2:33" ht="18.75" customHeight="1">
      <c r="B388" s="14"/>
      <c r="C388" s="98"/>
      <c r="D388" s="98"/>
      <c r="E388" s="14"/>
      <c r="F388" s="99"/>
      <c r="G388" s="99"/>
      <c r="H388" s="99"/>
      <c r="I388" s="99"/>
      <c r="J388" s="99"/>
      <c r="K388" s="99"/>
      <c r="L388" s="99"/>
      <c r="M388" s="99"/>
      <c r="N388" s="99"/>
      <c r="O388" s="99"/>
      <c r="P388" s="99"/>
      <c r="Q388" s="99"/>
      <c r="R388" s="99"/>
      <c r="S388" s="99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</row>
    <row r="389" spans="2:33" ht="18.75" customHeight="1">
      <c r="B389" s="14"/>
      <c r="C389" s="98"/>
      <c r="D389" s="98"/>
      <c r="E389" s="14"/>
      <c r="F389" s="99"/>
      <c r="G389" s="99"/>
      <c r="H389" s="99"/>
      <c r="I389" s="99"/>
      <c r="J389" s="99"/>
      <c r="K389" s="99"/>
      <c r="L389" s="99"/>
      <c r="M389" s="99"/>
      <c r="N389" s="99"/>
      <c r="O389" s="99"/>
      <c r="P389" s="99"/>
      <c r="Q389" s="99"/>
      <c r="R389" s="99"/>
      <c r="S389" s="99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</row>
    <row r="390" spans="2:33" ht="18.75" customHeight="1">
      <c r="B390" s="14"/>
      <c r="C390" s="98"/>
      <c r="D390" s="98"/>
      <c r="E390" s="14"/>
      <c r="F390" s="99"/>
      <c r="G390" s="99"/>
      <c r="H390" s="99"/>
      <c r="I390" s="99"/>
      <c r="J390" s="99"/>
      <c r="K390" s="99"/>
      <c r="L390" s="99"/>
      <c r="M390" s="99"/>
      <c r="N390" s="99"/>
      <c r="O390" s="99"/>
      <c r="P390" s="99"/>
      <c r="Q390" s="99"/>
      <c r="R390" s="99"/>
      <c r="S390" s="99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</row>
    <row r="391" spans="2:33" ht="18.75" customHeight="1">
      <c r="B391" s="14"/>
      <c r="C391" s="98"/>
      <c r="D391" s="98"/>
      <c r="E391" s="14"/>
      <c r="F391" s="99"/>
      <c r="G391" s="99"/>
      <c r="H391" s="99"/>
      <c r="I391" s="99"/>
      <c r="J391" s="99"/>
      <c r="K391" s="99"/>
      <c r="L391" s="99"/>
      <c r="M391" s="99"/>
      <c r="N391" s="99"/>
      <c r="O391" s="99"/>
      <c r="P391" s="99"/>
      <c r="Q391" s="99"/>
      <c r="R391" s="99"/>
      <c r="S391" s="99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</row>
    <row r="392" spans="2:33" ht="18.75" customHeight="1">
      <c r="B392" s="14"/>
      <c r="C392" s="98"/>
      <c r="D392" s="98"/>
      <c r="E392" s="14"/>
      <c r="F392" s="99"/>
      <c r="G392" s="99"/>
      <c r="H392" s="99"/>
      <c r="I392" s="99"/>
      <c r="J392" s="99"/>
      <c r="K392" s="99"/>
      <c r="L392" s="99"/>
      <c r="M392" s="99"/>
      <c r="N392" s="99"/>
      <c r="O392" s="99"/>
      <c r="P392" s="99"/>
      <c r="Q392" s="99"/>
      <c r="R392" s="99"/>
      <c r="S392" s="99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</row>
    <row r="393" spans="2:33" ht="18.75" customHeight="1">
      <c r="B393" s="14"/>
      <c r="C393" s="98"/>
      <c r="D393" s="98"/>
      <c r="E393" s="14"/>
      <c r="F393" s="99"/>
      <c r="G393" s="99"/>
      <c r="H393" s="99"/>
      <c r="I393" s="99"/>
      <c r="J393" s="99"/>
      <c r="K393" s="99"/>
      <c r="L393" s="99"/>
      <c r="M393" s="99"/>
      <c r="N393" s="99"/>
      <c r="O393" s="99"/>
      <c r="P393" s="99"/>
      <c r="Q393" s="99"/>
      <c r="R393" s="99"/>
      <c r="S393" s="99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</row>
    <row r="394" spans="2:33" ht="18.75" customHeight="1">
      <c r="B394" s="14"/>
      <c r="C394" s="98"/>
      <c r="D394" s="98"/>
      <c r="E394" s="14"/>
      <c r="F394" s="99"/>
      <c r="G394" s="99"/>
      <c r="H394" s="99"/>
      <c r="I394" s="99"/>
      <c r="J394" s="99"/>
      <c r="K394" s="99"/>
      <c r="L394" s="99"/>
      <c r="M394" s="99"/>
      <c r="N394" s="99"/>
      <c r="O394" s="99"/>
      <c r="P394" s="99"/>
      <c r="Q394" s="99"/>
      <c r="R394" s="99"/>
      <c r="S394" s="99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</row>
    <row r="395" spans="2:33" ht="18.75" customHeight="1">
      <c r="B395" s="14"/>
      <c r="C395" s="98"/>
      <c r="D395" s="98"/>
      <c r="E395" s="14"/>
      <c r="F395" s="99"/>
      <c r="G395" s="99"/>
      <c r="H395" s="99"/>
      <c r="I395" s="99"/>
      <c r="J395" s="99"/>
      <c r="K395" s="99"/>
      <c r="L395" s="99"/>
      <c r="M395" s="99"/>
      <c r="N395" s="99"/>
      <c r="O395" s="99"/>
      <c r="P395" s="99"/>
      <c r="Q395" s="99"/>
      <c r="R395" s="99"/>
      <c r="S395" s="99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</row>
    <row r="396" spans="2:33" ht="18.75" customHeight="1">
      <c r="B396" s="14"/>
      <c r="C396" s="98"/>
      <c r="D396" s="98"/>
      <c r="E396" s="14"/>
      <c r="F396" s="99"/>
      <c r="G396" s="99"/>
      <c r="H396" s="99"/>
      <c r="I396" s="99"/>
      <c r="J396" s="99"/>
      <c r="K396" s="99"/>
      <c r="L396" s="99"/>
      <c r="M396" s="99"/>
      <c r="N396" s="99"/>
      <c r="O396" s="99"/>
      <c r="P396" s="99"/>
      <c r="Q396" s="99"/>
      <c r="R396" s="99"/>
      <c r="S396" s="99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</row>
    <row r="397" spans="2:33" ht="18.75" customHeight="1">
      <c r="B397" s="14"/>
      <c r="C397" s="98"/>
      <c r="D397" s="98"/>
      <c r="E397" s="14"/>
      <c r="F397" s="99"/>
      <c r="G397" s="99"/>
      <c r="H397" s="99"/>
      <c r="I397" s="99"/>
      <c r="J397" s="99"/>
      <c r="K397" s="99"/>
      <c r="L397" s="99"/>
      <c r="M397" s="99"/>
      <c r="N397" s="99"/>
      <c r="O397" s="99"/>
      <c r="P397" s="99"/>
      <c r="Q397" s="99"/>
      <c r="R397" s="99"/>
      <c r="S397" s="99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</row>
    <row r="398" spans="2:33" ht="18.75" customHeight="1">
      <c r="B398" s="14"/>
      <c r="C398" s="98"/>
      <c r="D398" s="98"/>
      <c r="E398" s="14"/>
      <c r="F398" s="99"/>
      <c r="G398" s="99"/>
      <c r="H398" s="99"/>
      <c r="I398" s="99"/>
      <c r="J398" s="99"/>
      <c r="K398" s="99"/>
      <c r="L398" s="99"/>
      <c r="M398" s="99"/>
      <c r="N398" s="99"/>
      <c r="O398" s="99"/>
      <c r="P398" s="99"/>
      <c r="Q398" s="99"/>
      <c r="R398" s="99"/>
      <c r="S398" s="99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</row>
    <row r="399" spans="2:33" ht="18.75" customHeight="1">
      <c r="B399" s="14"/>
      <c r="C399" s="98"/>
      <c r="D399" s="98"/>
      <c r="E399" s="14"/>
      <c r="F399" s="99"/>
      <c r="G399" s="99"/>
      <c r="H399" s="99"/>
      <c r="I399" s="99"/>
      <c r="J399" s="99"/>
      <c r="K399" s="99"/>
      <c r="L399" s="99"/>
      <c r="M399" s="99"/>
      <c r="N399" s="99"/>
      <c r="O399" s="99"/>
      <c r="P399" s="99"/>
      <c r="Q399" s="99"/>
      <c r="R399" s="99"/>
      <c r="S399" s="99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</row>
    <row r="400" spans="2:33" ht="18.75" customHeight="1">
      <c r="B400" s="14"/>
      <c r="C400" s="98"/>
      <c r="D400" s="98"/>
      <c r="E400" s="14"/>
      <c r="F400" s="99"/>
      <c r="G400" s="99"/>
      <c r="H400" s="99"/>
      <c r="I400" s="99"/>
      <c r="J400" s="99"/>
      <c r="K400" s="99"/>
      <c r="L400" s="99"/>
      <c r="M400" s="99"/>
      <c r="N400" s="99"/>
      <c r="O400" s="99"/>
      <c r="P400" s="99"/>
      <c r="Q400" s="99"/>
      <c r="R400" s="99"/>
      <c r="S400" s="99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</row>
    <row r="401" spans="2:33" ht="18.75" customHeight="1">
      <c r="B401" s="14"/>
      <c r="C401" s="98"/>
      <c r="D401" s="98"/>
      <c r="E401" s="14"/>
      <c r="F401" s="99"/>
      <c r="G401" s="99"/>
      <c r="H401" s="99"/>
      <c r="I401" s="99"/>
      <c r="J401" s="99"/>
      <c r="K401" s="99"/>
      <c r="L401" s="99"/>
      <c r="M401" s="99"/>
      <c r="N401" s="99"/>
      <c r="O401" s="99"/>
      <c r="P401" s="99"/>
      <c r="Q401" s="99"/>
      <c r="R401" s="99"/>
      <c r="S401" s="99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</row>
    <row r="402" spans="2:33" ht="18.75" customHeight="1">
      <c r="B402" s="14"/>
      <c r="C402" s="98"/>
      <c r="D402" s="98"/>
      <c r="E402" s="14"/>
      <c r="F402" s="99"/>
      <c r="G402" s="99"/>
      <c r="H402" s="99"/>
      <c r="I402" s="99"/>
      <c r="J402" s="99"/>
      <c r="K402" s="99"/>
      <c r="L402" s="99"/>
      <c r="M402" s="99"/>
      <c r="N402" s="99"/>
      <c r="O402" s="99"/>
      <c r="P402" s="99"/>
      <c r="Q402" s="99"/>
      <c r="R402" s="99"/>
      <c r="S402" s="99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</row>
    <row r="403" spans="2:33" ht="18.75" customHeight="1">
      <c r="B403" s="14"/>
      <c r="C403" s="98"/>
      <c r="D403" s="98"/>
      <c r="E403" s="14"/>
      <c r="F403" s="99"/>
      <c r="G403" s="99"/>
      <c r="H403" s="99"/>
      <c r="I403" s="99"/>
      <c r="J403" s="99"/>
      <c r="K403" s="99"/>
      <c r="L403" s="99"/>
      <c r="M403" s="99"/>
      <c r="N403" s="99"/>
      <c r="O403" s="99"/>
      <c r="P403" s="99"/>
      <c r="Q403" s="99"/>
      <c r="R403" s="99"/>
      <c r="S403" s="99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</row>
    <row r="404" spans="2:33" ht="18.75" customHeight="1">
      <c r="B404" s="14"/>
      <c r="C404" s="98"/>
      <c r="D404" s="98"/>
      <c r="E404" s="14"/>
      <c r="F404" s="99"/>
      <c r="G404" s="99"/>
      <c r="H404" s="99"/>
      <c r="I404" s="99"/>
      <c r="J404" s="99"/>
      <c r="K404" s="99"/>
      <c r="L404" s="99"/>
      <c r="M404" s="99"/>
      <c r="N404" s="99"/>
      <c r="O404" s="99"/>
      <c r="P404" s="99"/>
      <c r="Q404" s="99"/>
      <c r="R404" s="99"/>
      <c r="S404" s="99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</row>
    <row r="405" spans="2:33" ht="18.75" customHeight="1">
      <c r="B405" s="14"/>
      <c r="C405" s="98"/>
      <c r="D405" s="98"/>
      <c r="E405" s="14"/>
      <c r="F405" s="99"/>
      <c r="G405" s="99"/>
      <c r="H405" s="99"/>
      <c r="I405" s="99"/>
      <c r="J405" s="99"/>
      <c r="K405" s="99"/>
      <c r="L405" s="99"/>
      <c r="M405" s="99"/>
      <c r="N405" s="99"/>
      <c r="O405" s="99"/>
      <c r="P405" s="99"/>
      <c r="Q405" s="99"/>
      <c r="R405" s="99"/>
      <c r="S405" s="99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</row>
    <row r="406" spans="2:33" ht="18.75" customHeight="1">
      <c r="B406" s="14"/>
      <c r="C406" s="98"/>
      <c r="D406" s="98"/>
      <c r="E406" s="14"/>
      <c r="F406" s="99"/>
      <c r="G406" s="99"/>
      <c r="H406" s="99"/>
      <c r="I406" s="99"/>
      <c r="J406" s="99"/>
      <c r="K406" s="99"/>
      <c r="L406" s="99"/>
      <c r="M406" s="99"/>
      <c r="N406" s="99"/>
      <c r="O406" s="99"/>
      <c r="P406" s="99"/>
      <c r="Q406" s="99"/>
      <c r="R406" s="99"/>
      <c r="S406" s="99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</row>
    <row r="407" spans="2:33" ht="18.75" customHeight="1">
      <c r="B407" s="14"/>
      <c r="C407" s="98"/>
      <c r="D407" s="98"/>
      <c r="E407" s="14"/>
      <c r="F407" s="99"/>
      <c r="G407" s="99"/>
      <c r="H407" s="99"/>
      <c r="I407" s="99"/>
      <c r="J407" s="99"/>
      <c r="K407" s="99"/>
      <c r="L407" s="99"/>
      <c r="M407" s="99"/>
      <c r="N407" s="99"/>
      <c r="O407" s="99"/>
      <c r="P407" s="99"/>
      <c r="Q407" s="99"/>
      <c r="R407" s="99"/>
      <c r="S407" s="99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</row>
    <row r="408" spans="2:33" ht="18.75" customHeight="1">
      <c r="B408" s="14"/>
      <c r="C408" s="98"/>
      <c r="D408" s="98"/>
      <c r="E408" s="14"/>
      <c r="F408" s="99"/>
      <c r="G408" s="99"/>
      <c r="H408" s="99"/>
      <c r="I408" s="99"/>
      <c r="J408" s="99"/>
      <c r="K408" s="99"/>
      <c r="L408" s="99"/>
      <c r="M408" s="99"/>
      <c r="N408" s="99"/>
      <c r="O408" s="99"/>
      <c r="P408" s="99"/>
      <c r="Q408" s="99"/>
      <c r="R408" s="99"/>
      <c r="S408" s="99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</row>
    <row r="409" spans="2:33" ht="18.75" customHeight="1">
      <c r="B409" s="14"/>
      <c r="C409" s="98"/>
      <c r="D409" s="98"/>
      <c r="E409" s="14"/>
      <c r="F409" s="99"/>
      <c r="G409" s="99"/>
      <c r="H409" s="99"/>
      <c r="I409" s="99"/>
      <c r="J409" s="99"/>
      <c r="K409" s="99"/>
      <c r="L409" s="99"/>
      <c r="M409" s="99"/>
      <c r="N409" s="99"/>
      <c r="O409" s="99"/>
      <c r="P409" s="99"/>
      <c r="Q409" s="99"/>
      <c r="R409" s="99"/>
      <c r="S409" s="99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</row>
    <row r="410" spans="2:33" ht="18.75" customHeight="1">
      <c r="B410" s="14"/>
      <c r="C410" s="98"/>
      <c r="D410" s="98"/>
      <c r="E410" s="14"/>
      <c r="F410" s="99"/>
      <c r="G410" s="99"/>
      <c r="H410" s="99"/>
      <c r="I410" s="99"/>
      <c r="J410" s="99"/>
      <c r="K410" s="99"/>
      <c r="L410" s="99"/>
      <c r="M410" s="99"/>
      <c r="N410" s="99"/>
      <c r="O410" s="99"/>
      <c r="P410" s="99"/>
      <c r="Q410" s="99"/>
      <c r="R410" s="99"/>
      <c r="S410" s="99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</row>
    <row r="411" spans="2:33" ht="18.75" customHeight="1">
      <c r="B411" s="14"/>
      <c r="C411" s="98"/>
      <c r="D411" s="98"/>
      <c r="E411" s="14"/>
      <c r="F411" s="99"/>
      <c r="G411" s="99"/>
      <c r="H411" s="99"/>
      <c r="I411" s="99"/>
      <c r="J411" s="99"/>
      <c r="K411" s="99"/>
      <c r="L411" s="99"/>
      <c r="M411" s="99"/>
      <c r="N411" s="99"/>
      <c r="O411" s="99"/>
      <c r="P411" s="99"/>
      <c r="Q411" s="99"/>
      <c r="R411" s="99"/>
      <c r="S411" s="99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</row>
    <row r="412" spans="2:33" ht="18.75" customHeight="1">
      <c r="B412" s="14"/>
      <c r="C412" s="98"/>
      <c r="D412" s="98"/>
      <c r="E412" s="14"/>
      <c r="F412" s="99"/>
      <c r="G412" s="99"/>
      <c r="H412" s="99"/>
      <c r="I412" s="99"/>
      <c r="J412" s="99"/>
      <c r="K412" s="99"/>
      <c r="L412" s="99"/>
      <c r="M412" s="99"/>
      <c r="N412" s="99"/>
      <c r="O412" s="99"/>
      <c r="P412" s="99"/>
      <c r="Q412" s="99"/>
      <c r="R412" s="99"/>
      <c r="S412" s="99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</row>
    <row r="413" spans="2:33" ht="18.75" customHeight="1">
      <c r="B413" s="14"/>
      <c r="C413" s="98"/>
      <c r="D413" s="98"/>
      <c r="E413" s="14"/>
      <c r="F413" s="99"/>
      <c r="G413" s="99"/>
      <c r="H413" s="99"/>
      <c r="I413" s="99"/>
      <c r="J413" s="99"/>
      <c r="K413" s="99"/>
      <c r="L413" s="99"/>
      <c r="M413" s="99"/>
      <c r="N413" s="99"/>
      <c r="O413" s="99"/>
      <c r="P413" s="99"/>
      <c r="Q413" s="99"/>
      <c r="R413" s="99"/>
      <c r="S413" s="99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</row>
    <row r="414" spans="2:33" ht="18.75" customHeight="1">
      <c r="B414" s="14"/>
      <c r="C414" s="98"/>
      <c r="D414" s="98"/>
      <c r="E414" s="14"/>
      <c r="F414" s="99"/>
      <c r="G414" s="99"/>
      <c r="H414" s="99"/>
      <c r="I414" s="99"/>
      <c r="J414" s="99"/>
      <c r="K414" s="99"/>
      <c r="L414" s="99"/>
      <c r="M414" s="99"/>
      <c r="N414" s="99"/>
      <c r="O414" s="99"/>
      <c r="P414" s="99"/>
      <c r="Q414" s="99"/>
      <c r="R414" s="99"/>
      <c r="S414" s="99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</row>
    <row r="415" spans="2:33" ht="18.75" customHeight="1">
      <c r="B415" s="14"/>
      <c r="C415" s="98"/>
      <c r="D415" s="98"/>
      <c r="E415" s="14"/>
      <c r="F415" s="99"/>
      <c r="G415" s="99"/>
      <c r="H415" s="99"/>
      <c r="I415" s="99"/>
      <c r="J415" s="99"/>
      <c r="K415" s="99"/>
      <c r="L415" s="99"/>
      <c r="M415" s="99"/>
      <c r="N415" s="99"/>
      <c r="O415" s="99"/>
      <c r="P415" s="99"/>
      <c r="Q415" s="99"/>
      <c r="R415" s="99"/>
      <c r="S415" s="99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</row>
    <row r="416" spans="2:33" ht="18.75" customHeight="1">
      <c r="B416" s="14"/>
      <c r="C416" s="98"/>
      <c r="D416" s="98"/>
      <c r="E416" s="14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99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</row>
    <row r="417" spans="2:33" ht="18.75" customHeight="1">
      <c r="B417" s="14"/>
      <c r="C417" s="98"/>
      <c r="D417" s="98"/>
      <c r="E417" s="14"/>
      <c r="F417" s="99"/>
      <c r="G417" s="99"/>
      <c r="H417" s="99"/>
      <c r="I417" s="99"/>
      <c r="J417" s="99"/>
      <c r="K417" s="99"/>
      <c r="L417" s="99"/>
      <c r="M417" s="99"/>
      <c r="N417" s="99"/>
      <c r="O417" s="99"/>
      <c r="P417" s="99"/>
      <c r="Q417" s="99"/>
      <c r="R417" s="99"/>
      <c r="S417" s="99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</row>
    <row r="418" spans="2:33" ht="18.75" customHeight="1">
      <c r="B418" s="14"/>
      <c r="C418" s="98"/>
      <c r="D418" s="98"/>
      <c r="E418" s="14"/>
      <c r="F418" s="99"/>
      <c r="G418" s="99"/>
      <c r="H418" s="99"/>
      <c r="I418" s="99"/>
      <c r="J418" s="99"/>
      <c r="K418" s="99"/>
      <c r="L418" s="99"/>
      <c r="M418" s="99"/>
      <c r="N418" s="99"/>
      <c r="O418" s="99"/>
      <c r="P418" s="99"/>
      <c r="Q418" s="99"/>
      <c r="R418" s="99"/>
      <c r="S418" s="99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</row>
    <row r="419" spans="2:33" ht="18.75" customHeight="1">
      <c r="B419" s="14"/>
      <c r="C419" s="98"/>
      <c r="D419" s="98"/>
      <c r="E419" s="14"/>
      <c r="F419" s="99"/>
      <c r="G419" s="99"/>
      <c r="H419" s="99"/>
      <c r="I419" s="99"/>
      <c r="J419" s="99"/>
      <c r="K419" s="99"/>
      <c r="L419" s="99"/>
      <c r="M419" s="99"/>
      <c r="N419" s="99"/>
      <c r="O419" s="99"/>
      <c r="P419" s="99"/>
      <c r="Q419" s="99"/>
      <c r="R419" s="99"/>
      <c r="S419" s="99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</row>
    <row r="420" spans="2:33" ht="18.75" customHeight="1">
      <c r="B420" s="14"/>
      <c r="C420" s="98"/>
      <c r="D420" s="98"/>
      <c r="E420" s="14"/>
      <c r="F420" s="99"/>
      <c r="G420" s="99"/>
      <c r="H420" s="99"/>
      <c r="I420" s="99"/>
      <c r="J420" s="99"/>
      <c r="K420" s="99"/>
      <c r="L420" s="99"/>
      <c r="M420" s="99"/>
      <c r="N420" s="99"/>
      <c r="O420" s="99"/>
      <c r="P420" s="99"/>
      <c r="Q420" s="99"/>
      <c r="R420" s="99"/>
      <c r="S420" s="99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</row>
    <row r="421" spans="2:33" ht="18.75" customHeight="1">
      <c r="B421" s="14"/>
      <c r="C421" s="98"/>
      <c r="D421" s="98"/>
      <c r="E421" s="14"/>
      <c r="F421" s="99"/>
      <c r="G421" s="99"/>
      <c r="H421" s="99"/>
      <c r="I421" s="99"/>
      <c r="J421" s="99"/>
      <c r="K421" s="99"/>
      <c r="L421" s="99"/>
      <c r="M421" s="99"/>
      <c r="N421" s="99"/>
      <c r="O421" s="99"/>
      <c r="P421" s="99"/>
      <c r="Q421" s="99"/>
      <c r="R421" s="99"/>
      <c r="S421" s="99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</row>
    <row r="422" spans="2:33" ht="18.75" customHeight="1">
      <c r="B422" s="14"/>
      <c r="C422" s="98"/>
      <c r="D422" s="98"/>
      <c r="E422" s="14"/>
      <c r="F422" s="99"/>
      <c r="G422" s="99"/>
      <c r="H422" s="99"/>
      <c r="I422" s="99"/>
      <c r="J422" s="99"/>
      <c r="K422" s="99"/>
      <c r="L422" s="99"/>
      <c r="M422" s="99"/>
      <c r="N422" s="99"/>
      <c r="O422" s="99"/>
      <c r="P422" s="99"/>
      <c r="Q422" s="99"/>
      <c r="R422" s="99"/>
      <c r="S422" s="99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</row>
    <row r="423" spans="2:33" ht="18.75" customHeight="1">
      <c r="B423" s="14"/>
      <c r="C423" s="98"/>
      <c r="D423" s="98"/>
      <c r="E423" s="14"/>
      <c r="F423" s="99"/>
      <c r="G423" s="99"/>
      <c r="H423" s="99"/>
      <c r="I423" s="99"/>
      <c r="J423" s="99"/>
      <c r="K423" s="99"/>
      <c r="L423" s="99"/>
      <c r="M423" s="99"/>
      <c r="N423" s="99"/>
      <c r="O423" s="99"/>
      <c r="P423" s="99"/>
      <c r="Q423" s="99"/>
      <c r="R423" s="99"/>
      <c r="S423" s="99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</row>
    <row r="424" spans="2:33" ht="18.75" customHeight="1">
      <c r="B424" s="14"/>
      <c r="C424" s="98"/>
      <c r="D424" s="98"/>
      <c r="E424" s="14"/>
      <c r="F424" s="99"/>
      <c r="G424" s="99"/>
      <c r="H424" s="99"/>
      <c r="I424" s="99"/>
      <c r="J424" s="99"/>
      <c r="K424" s="99"/>
      <c r="L424" s="99"/>
      <c r="M424" s="99"/>
      <c r="N424" s="99"/>
      <c r="O424" s="99"/>
      <c r="P424" s="99"/>
      <c r="Q424" s="99"/>
      <c r="R424" s="99"/>
      <c r="S424" s="99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</row>
    <row r="425" spans="2:33" ht="18.75" customHeight="1">
      <c r="B425" s="14"/>
      <c r="C425" s="98"/>
      <c r="D425" s="98"/>
      <c r="E425" s="14"/>
      <c r="F425" s="99"/>
      <c r="G425" s="99"/>
      <c r="H425" s="99"/>
      <c r="I425" s="99"/>
      <c r="J425" s="99"/>
      <c r="K425" s="99"/>
      <c r="L425" s="99"/>
      <c r="M425" s="99"/>
      <c r="N425" s="99"/>
      <c r="O425" s="99"/>
      <c r="P425" s="99"/>
      <c r="Q425" s="99"/>
      <c r="R425" s="99"/>
      <c r="S425" s="99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</row>
    <row r="426" spans="2:33" ht="18.75" customHeight="1">
      <c r="B426" s="14"/>
      <c r="C426" s="98"/>
      <c r="D426" s="98"/>
      <c r="E426" s="14"/>
      <c r="F426" s="99"/>
      <c r="G426" s="99"/>
      <c r="H426" s="99"/>
      <c r="I426" s="99"/>
      <c r="J426" s="99"/>
      <c r="K426" s="99"/>
      <c r="L426" s="99"/>
      <c r="M426" s="99"/>
      <c r="N426" s="99"/>
      <c r="O426" s="99"/>
      <c r="P426" s="99"/>
      <c r="Q426" s="99"/>
      <c r="R426" s="99"/>
      <c r="S426" s="99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</row>
    <row r="427" spans="2:33" ht="18.75" customHeight="1">
      <c r="B427" s="14"/>
      <c r="C427" s="98"/>
      <c r="D427" s="98"/>
      <c r="E427" s="14"/>
      <c r="F427" s="99"/>
      <c r="G427" s="99"/>
      <c r="H427" s="99"/>
      <c r="I427" s="99"/>
      <c r="J427" s="99"/>
      <c r="K427" s="99"/>
      <c r="L427" s="99"/>
      <c r="M427" s="99"/>
      <c r="N427" s="99"/>
      <c r="O427" s="99"/>
      <c r="P427" s="99"/>
      <c r="Q427" s="99"/>
      <c r="R427" s="99"/>
      <c r="S427" s="99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</row>
    <row r="428" spans="2:33" ht="18.75" customHeight="1">
      <c r="B428" s="14"/>
      <c r="C428" s="98"/>
      <c r="D428" s="98"/>
      <c r="E428" s="14"/>
      <c r="F428" s="99"/>
      <c r="G428" s="99"/>
      <c r="H428" s="99"/>
      <c r="I428" s="99"/>
      <c r="J428" s="99"/>
      <c r="K428" s="99"/>
      <c r="L428" s="99"/>
      <c r="M428" s="99"/>
      <c r="N428" s="99"/>
      <c r="O428" s="99"/>
      <c r="P428" s="99"/>
      <c r="Q428" s="99"/>
      <c r="R428" s="99"/>
      <c r="S428" s="99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</row>
    <row r="429" spans="2:33" ht="18.75" customHeight="1">
      <c r="B429" s="14"/>
      <c r="C429" s="98"/>
      <c r="D429" s="98"/>
      <c r="E429" s="14"/>
      <c r="F429" s="99"/>
      <c r="G429" s="99"/>
      <c r="H429" s="99"/>
      <c r="I429" s="99"/>
      <c r="J429" s="99"/>
      <c r="K429" s="99"/>
      <c r="L429" s="99"/>
      <c r="M429" s="99"/>
      <c r="N429" s="99"/>
      <c r="O429" s="99"/>
      <c r="P429" s="99"/>
      <c r="Q429" s="99"/>
      <c r="R429" s="99"/>
      <c r="S429" s="99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</row>
    <row r="430" spans="2:33" ht="18.75" customHeight="1">
      <c r="B430" s="14"/>
      <c r="C430" s="98"/>
      <c r="D430" s="98"/>
      <c r="E430" s="14"/>
      <c r="F430" s="99"/>
      <c r="G430" s="99"/>
      <c r="H430" s="99"/>
      <c r="I430" s="99"/>
      <c r="J430" s="99"/>
      <c r="K430" s="99"/>
      <c r="L430" s="99"/>
      <c r="M430" s="99"/>
      <c r="N430" s="99"/>
      <c r="O430" s="99"/>
      <c r="P430" s="99"/>
      <c r="Q430" s="99"/>
      <c r="R430" s="99"/>
      <c r="S430" s="99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</row>
    <row r="431" spans="2:33" ht="18.75" customHeight="1">
      <c r="B431" s="14"/>
      <c r="C431" s="98"/>
      <c r="D431" s="98"/>
      <c r="E431" s="14"/>
      <c r="F431" s="99"/>
      <c r="G431" s="99"/>
      <c r="H431" s="99"/>
      <c r="I431" s="99"/>
      <c r="J431" s="99"/>
      <c r="K431" s="99"/>
      <c r="L431" s="99"/>
      <c r="M431" s="99"/>
      <c r="N431" s="99"/>
      <c r="O431" s="99"/>
      <c r="P431" s="99"/>
      <c r="Q431" s="99"/>
      <c r="R431" s="99"/>
      <c r="S431" s="99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</row>
    <row r="432" spans="2:33" ht="18.75" customHeight="1">
      <c r="B432" s="14"/>
      <c r="C432" s="98"/>
      <c r="D432" s="98"/>
      <c r="E432" s="14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99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</row>
    <row r="433" spans="2:33" ht="18.75" customHeight="1">
      <c r="B433" s="14"/>
      <c r="C433" s="98"/>
      <c r="D433" s="98"/>
      <c r="E433" s="14"/>
      <c r="F433" s="99"/>
      <c r="G433" s="99"/>
      <c r="H433" s="99"/>
      <c r="I433" s="99"/>
      <c r="J433" s="99"/>
      <c r="K433" s="99"/>
      <c r="L433" s="99"/>
      <c r="M433" s="99"/>
      <c r="N433" s="99"/>
      <c r="O433" s="99"/>
      <c r="P433" s="99"/>
      <c r="Q433" s="99"/>
      <c r="R433" s="99"/>
      <c r="S433" s="99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</row>
    <row r="434" spans="2:33" ht="18.75" customHeight="1">
      <c r="B434" s="14"/>
      <c r="C434" s="98"/>
      <c r="D434" s="98"/>
      <c r="E434" s="14"/>
      <c r="F434" s="99"/>
      <c r="G434" s="99"/>
      <c r="H434" s="99"/>
      <c r="I434" s="99"/>
      <c r="J434" s="99"/>
      <c r="K434" s="99"/>
      <c r="L434" s="99"/>
      <c r="M434" s="99"/>
      <c r="N434" s="99"/>
      <c r="O434" s="99"/>
      <c r="P434" s="99"/>
      <c r="Q434" s="99"/>
      <c r="R434" s="99"/>
      <c r="S434" s="99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</row>
    <row r="435" spans="2:33" ht="18.75" customHeight="1">
      <c r="B435" s="14"/>
      <c r="C435" s="98"/>
      <c r="D435" s="98"/>
      <c r="E435" s="14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99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</row>
    <row r="436" spans="2:33" ht="18.75" customHeight="1">
      <c r="B436" s="14"/>
      <c r="C436" s="98"/>
      <c r="D436" s="98"/>
      <c r="E436" s="14"/>
      <c r="F436" s="99"/>
      <c r="G436" s="99"/>
      <c r="H436" s="99"/>
      <c r="I436" s="99"/>
      <c r="J436" s="99"/>
      <c r="K436" s="99"/>
      <c r="L436" s="99"/>
      <c r="M436" s="99"/>
      <c r="N436" s="99"/>
      <c r="O436" s="99"/>
      <c r="P436" s="99"/>
      <c r="Q436" s="99"/>
      <c r="R436" s="99"/>
      <c r="S436" s="99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</row>
    <row r="437" spans="2:33" ht="18.75" customHeight="1">
      <c r="B437" s="14"/>
      <c r="C437" s="98"/>
      <c r="D437" s="98"/>
      <c r="E437" s="14"/>
      <c r="F437" s="99"/>
      <c r="G437" s="99"/>
      <c r="H437" s="99"/>
      <c r="I437" s="99"/>
      <c r="J437" s="99"/>
      <c r="K437" s="99"/>
      <c r="L437" s="99"/>
      <c r="M437" s="99"/>
      <c r="N437" s="99"/>
      <c r="O437" s="99"/>
      <c r="P437" s="99"/>
      <c r="Q437" s="99"/>
      <c r="R437" s="99"/>
      <c r="S437" s="99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</row>
    <row r="438" spans="2:33" ht="18.75" customHeight="1">
      <c r="B438" s="14"/>
      <c r="C438" s="98"/>
      <c r="D438" s="98"/>
      <c r="E438" s="14"/>
      <c r="F438" s="99"/>
      <c r="G438" s="99"/>
      <c r="H438" s="99"/>
      <c r="I438" s="99"/>
      <c r="J438" s="99"/>
      <c r="K438" s="99"/>
      <c r="L438" s="99"/>
      <c r="M438" s="99"/>
      <c r="N438" s="99"/>
      <c r="O438" s="99"/>
      <c r="P438" s="99"/>
      <c r="Q438" s="99"/>
      <c r="R438" s="99"/>
      <c r="S438" s="99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</row>
    <row r="439" spans="2:33" ht="18.75" customHeight="1">
      <c r="B439" s="14"/>
      <c r="C439" s="98"/>
      <c r="D439" s="98"/>
      <c r="E439" s="14"/>
      <c r="F439" s="99"/>
      <c r="G439" s="99"/>
      <c r="H439" s="99"/>
      <c r="I439" s="99"/>
      <c r="J439" s="99"/>
      <c r="K439" s="99"/>
      <c r="L439" s="99"/>
      <c r="M439" s="99"/>
      <c r="N439" s="99"/>
      <c r="O439" s="99"/>
      <c r="P439" s="99"/>
      <c r="Q439" s="99"/>
      <c r="R439" s="99"/>
      <c r="S439" s="99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</row>
    <row r="440" spans="2:33" ht="18.75" customHeight="1">
      <c r="B440" s="14"/>
      <c r="C440" s="98"/>
      <c r="D440" s="98"/>
      <c r="E440" s="14"/>
      <c r="F440" s="99"/>
      <c r="G440" s="99"/>
      <c r="H440" s="99"/>
      <c r="I440" s="99"/>
      <c r="J440" s="99"/>
      <c r="K440" s="99"/>
      <c r="L440" s="99"/>
      <c r="M440" s="99"/>
      <c r="N440" s="99"/>
      <c r="O440" s="99"/>
      <c r="P440" s="99"/>
      <c r="Q440" s="99"/>
      <c r="R440" s="99"/>
      <c r="S440" s="99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</row>
    <row r="441" spans="2:33" ht="18.75" customHeight="1">
      <c r="B441" s="14"/>
      <c r="C441" s="98"/>
      <c r="D441" s="98"/>
      <c r="E441" s="14"/>
      <c r="F441" s="99"/>
      <c r="G441" s="99"/>
      <c r="H441" s="99"/>
      <c r="I441" s="99"/>
      <c r="J441" s="99"/>
      <c r="K441" s="99"/>
      <c r="L441" s="99"/>
      <c r="M441" s="99"/>
      <c r="N441" s="99"/>
      <c r="O441" s="99"/>
      <c r="P441" s="99"/>
      <c r="Q441" s="99"/>
      <c r="R441" s="99"/>
      <c r="S441" s="99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</row>
    <row r="442" spans="2:33" ht="18.75" customHeight="1">
      <c r="B442" s="14"/>
      <c r="C442" s="98"/>
      <c r="D442" s="98"/>
      <c r="E442" s="14"/>
      <c r="F442" s="99"/>
      <c r="G442" s="99"/>
      <c r="H442" s="99"/>
      <c r="I442" s="99"/>
      <c r="J442" s="99"/>
      <c r="K442" s="99"/>
      <c r="L442" s="99"/>
      <c r="M442" s="99"/>
      <c r="N442" s="99"/>
      <c r="O442" s="99"/>
      <c r="P442" s="99"/>
      <c r="Q442" s="99"/>
      <c r="R442" s="99"/>
      <c r="S442" s="99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</row>
    <row r="443" spans="2:33" ht="18.75" customHeight="1">
      <c r="B443" s="14"/>
      <c r="C443" s="98"/>
      <c r="D443" s="98"/>
      <c r="E443" s="14"/>
      <c r="F443" s="99"/>
      <c r="G443" s="99"/>
      <c r="H443" s="99"/>
      <c r="I443" s="99"/>
      <c r="J443" s="99"/>
      <c r="K443" s="99"/>
      <c r="L443" s="99"/>
      <c r="M443" s="99"/>
      <c r="N443" s="99"/>
      <c r="O443" s="99"/>
      <c r="P443" s="99"/>
      <c r="Q443" s="99"/>
      <c r="R443" s="99"/>
      <c r="S443" s="99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</row>
    <row r="444" spans="2:33" ht="18.75" customHeight="1">
      <c r="B444" s="14"/>
      <c r="C444" s="98"/>
      <c r="D444" s="98"/>
      <c r="E444" s="14"/>
      <c r="F444" s="99"/>
      <c r="G444" s="99"/>
      <c r="H444" s="99"/>
      <c r="I444" s="99"/>
      <c r="J444" s="99"/>
      <c r="K444" s="99"/>
      <c r="L444" s="99"/>
      <c r="M444" s="99"/>
      <c r="N444" s="99"/>
      <c r="O444" s="99"/>
      <c r="P444" s="99"/>
      <c r="Q444" s="99"/>
      <c r="R444" s="99"/>
      <c r="S444" s="99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</row>
    <row r="445" spans="2:33" ht="18.75" customHeight="1">
      <c r="B445" s="14"/>
      <c r="C445" s="98"/>
      <c r="D445" s="98"/>
      <c r="E445" s="14"/>
      <c r="F445" s="99"/>
      <c r="G445" s="99"/>
      <c r="H445" s="99"/>
      <c r="I445" s="99"/>
      <c r="J445" s="99"/>
      <c r="K445" s="99"/>
      <c r="L445" s="99"/>
      <c r="M445" s="99"/>
      <c r="N445" s="99"/>
      <c r="O445" s="99"/>
      <c r="P445" s="99"/>
      <c r="Q445" s="99"/>
      <c r="R445" s="99"/>
      <c r="S445" s="99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</row>
    <row r="446" spans="2:33" ht="18.75" customHeight="1">
      <c r="B446" s="14"/>
      <c r="C446" s="98"/>
      <c r="D446" s="98"/>
      <c r="E446" s="14"/>
      <c r="F446" s="99"/>
      <c r="G446" s="99"/>
      <c r="H446" s="99"/>
      <c r="I446" s="99"/>
      <c r="J446" s="99"/>
      <c r="K446" s="99"/>
      <c r="L446" s="99"/>
      <c r="M446" s="99"/>
      <c r="N446" s="99"/>
      <c r="O446" s="99"/>
      <c r="P446" s="99"/>
      <c r="Q446" s="99"/>
      <c r="R446" s="99"/>
      <c r="S446" s="99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</row>
    <row r="447" spans="2:33" ht="18.75" customHeight="1">
      <c r="B447" s="14"/>
      <c r="C447" s="98"/>
      <c r="D447" s="98"/>
      <c r="E447" s="14"/>
      <c r="F447" s="99"/>
      <c r="G447" s="99"/>
      <c r="H447" s="99"/>
      <c r="I447" s="99"/>
      <c r="J447" s="99"/>
      <c r="K447" s="99"/>
      <c r="L447" s="99"/>
      <c r="M447" s="99"/>
      <c r="N447" s="99"/>
      <c r="O447" s="99"/>
      <c r="P447" s="99"/>
      <c r="Q447" s="99"/>
      <c r="R447" s="99"/>
      <c r="S447" s="99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</row>
    <row r="448" spans="2:33" ht="18.75" customHeight="1">
      <c r="B448" s="14"/>
      <c r="C448" s="98"/>
      <c r="D448" s="98"/>
      <c r="E448" s="14"/>
      <c r="F448" s="99"/>
      <c r="G448" s="99"/>
      <c r="H448" s="99"/>
      <c r="I448" s="99"/>
      <c r="J448" s="99"/>
      <c r="K448" s="99"/>
      <c r="L448" s="99"/>
      <c r="M448" s="99"/>
      <c r="N448" s="99"/>
      <c r="O448" s="99"/>
      <c r="P448" s="99"/>
      <c r="Q448" s="99"/>
      <c r="R448" s="99"/>
      <c r="S448" s="99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</row>
    <row r="449" spans="2:33" ht="18.75" customHeight="1">
      <c r="B449" s="14"/>
      <c r="C449" s="98"/>
      <c r="D449" s="98"/>
      <c r="E449" s="14"/>
      <c r="F449" s="99"/>
      <c r="G449" s="99"/>
      <c r="H449" s="99"/>
      <c r="I449" s="99"/>
      <c r="J449" s="99"/>
      <c r="K449" s="99"/>
      <c r="L449" s="99"/>
      <c r="M449" s="99"/>
      <c r="N449" s="99"/>
      <c r="O449" s="99"/>
      <c r="P449" s="99"/>
      <c r="Q449" s="99"/>
      <c r="R449" s="99"/>
      <c r="S449" s="99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</row>
    <row r="450" spans="2:33" ht="18.75" customHeight="1">
      <c r="B450" s="14"/>
      <c r="C450" s="98"/>
      <c r="D450" s="98"/>
      <c r="E450" s="14"/>
      <c r="F450" s="99"/>
      <c r="G450" s="99"/>
      <c r="H450" s="99"/>
      <c r="I450" s="99"/>
      <c r="J450" s="99"/>
      <c r="K450" s="99"/>
      <c r="L450" s="99"/>
      <c r="M450" s="99"/>
      <c r="N450" s="99"/>
      <c r="O450" s="99"/>
      <c r="P450" s="99"/>
      <c r="Q450" s="99"/>
      <c r="R450" s="99"/>
      <c r="S450" s="99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</row>
    <row r="451" spans="2:33" ht="18.75" customHeight="1">
      <c r="B451" s="14"/>
      <c r="C451" s="98"/>
      <c r="D451" s="98"/>
      <c r="E451" s="14"/>
      <c r="F451" s="99"/>
      <c r="G451" s="99"/>
      <c r="H451" s="99"/>
      <c r="I451" s="99"/>
      <c r="J451" s="99"/>
      <c r="K451" s="99"/>
      <c r="L451" s="99"/>
      <c r="M451" s="99"/>
      <c r="N451" s="99"/>
      <c r="O451" s="99"/>
      <c r="P451" s="99"/>
      <c r="Q451" s="99"/>
      <c r="R451" s="99"/>
      <c r="S451" s="99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</row>
    <row r="452" spans="2:33" ht="18.75" customHeight="1">
      <c r="B452" s="14"/>
      <c r="C452" s="98"/>
      <c r="D452" s="98"/>
      <c r="E452" s="14"/>
      <c r="F452" s="99"/>
      <c r="G452" s="99"/>
      <c r="H452" s="99"/>
      <c r="I452" s="99"/>
      <c r="J452" s="99"/>
      <c r="K452" s="99"/>
      <c r="L452" s="99"/>
      <c r="M452" s="99"/>
      <c r="N452" s="99"/>
      <c r="O452" s="99"/>
      <c r="P452" s="99"/>
      <c r="Q452" s="99"/>
      <c r="R452" s="99"/>
      <c r="S452" s="99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</row>
    <row r="453" spans="2:33" ht="18.75" customHeight="1">
      <c r="B453" s="14"/>
      <c r="C453" s="98"/>
      <c r="D453" s="98"/>
      <c r="E453" s="14"/>
      <c r="F453" s="99"/>
      <c r="G453" s="99"/>
      <c r="H453" s="99"/>
      <c r="I453" s="99"/>
      <c r="J453" s="99"/>
      <c r="K453" s="99"/>
      <c r="L453" s="99"/>
      <c r="M453" s="99"/>
      <c r="N453" s="99"/>
      <c r="O453" s="99"/>
      <c r="P453" s="99"/>
      <c r="Q453" s="99"/>
      <c r="R453" s="99"/>
      <c r="S453" s="99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</row>
    <row r="454" spans="2:33" ht="18.75" customHeight="1">
      <c r="B454" s="14"/>
      <c r="C454" s="98"/>
      <c r="D454" s="98"/>
      <c r="E454" s="14"/>
      <c r="F454" s="99"/>
      <c r="G454" s="99"/>
      <c r="H454" s="99"/>
      <c r="I454" s="99"/>
      <c r="J454" s="99"/>
      <c r="K454" s="99"/>
      <c r="L454" s="99"/>
      <c r="M454" s="99"/>
      <c r="N454" s="99"/>
      <c r="O454" s="99"/>
      <c r="P454" s="99"/>
      <c r="Q454" s="99"/>
      <c r="R454" s="99"/>
      <c r="S454" s="99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</row>
    <row r="455" spans="2:33" ht="18.75" customHeight="1">
      <c r="B455" s="14"/>
      <c r="C455" s="98"/>
      <c r="D455" s="98"/>
      <c r="E455" s="14"/>
      <c r="F455" s="99"/>
      <c r="G455" s="99"/>
      <c r="H455" s="99"/>
      <c r="I455" s="99"/>
      <c r="J455" s="99"/>
      <c r="K455" s="99"/>
      <c r="L455" s="99"/>
      <c r="M455" s="99"/>
      <c r="N455" s="99"/>
      <c r="O455" s="99"/>
      <c r="P455" s="99"/>
      <c r="Q455" s="99"/>
      <c r="R455" s="99"/>
      <c r="S455" s="99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</row>
    <row r="456" spans="2:33" ht="18.75" customHeight="1">
      <c r="B456" s="14"/>
      <c r="C456" s="98"/>
      <c r="D456" s="98"/>
      <c r="E456" s="14"/>
      <c r="F456" s="99"/>
      <c r="G456" s="99"/>
      <c r="H456" s="99"/>
      <c r="I456" s="99"/>
      <c r="J456" s="99"/>
      <c r="K456" s="99"/>
      <c r="L456" s="99"/>
      <c r="M456" s="99"/>
      <c r="N456" s="99"/>
      <c r="O456" s="99"/>
      <c r="P456" s="99"/>
      <c r="Q456" s="99"/>
      <c r="R456" s="99"/>
      <c r="S456" s="99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</row>
    <row r="457" spans="2:33" ht="18.75" customHeight="1">
      <c r="B457" s="14"/>
      <c r="C457" s="98"/>
      <c r="D457" s="98"/>
      <c r="E457" s="14"/>
      <c r="F457" s="99"/>
      <c r="G457" s="99"/>
      <c r="H457" s="99"/>
      <c r="I457" s="99"/>
      <c r="J457" s="99"/>
      <c r="K457" s="99"/>
      <c r="L457" s="99"/>
      <c r="M457" s="99"/>
      <c r="N457" s="99"/>
      <c r="O457" s="99"/>
      <c r="P457" s="99"/>
      <c r="Q457" s="99"/>
      <c r="R457" s="99"/>
      <c r="S457" s="99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</row>
    <row r="458" spans="2:33" ht="18.75" customHeight="1">
      <c r="B458" s="14"/>
      <c r="C458" s="98"/>
      <c r="D458" s="98"/>
      <c r="E458" s="14"/>
      <c r="F458" s="99"/>
      <c r="G458" s="99"/>
      <c r="H458" s="99"/>
      <c r="I458" s="99"/>
      <c r="J458" s="99"/>
      <c r="K458" s="99"/>
      <c r="L458" s="99"/>
      <c r="M458" s="99"/>
      <c r="N458" s="99"/>
      <c r="O458" s="99"/>
      <c r="P458" s="99"/>
      <c r="Q458" s="99"/>
      <c r="R458" s="99"/>
      <c r="S458" s="99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</row>
    <row r="459" spans="2:33" ht="18.75" customHeight="1">
      <c r="B459" s="14"/>
      <c r="C459" s="98"/>
      <c r="D459" s="98"/>
      <c r="E459" s="14"/>
      <c r="F459" s="99"/>
      <c r="G459" s="99"/>
      <c r="H459" s="99"/>
      <c r="I459" s="99"/>
      <c r="J459" s="99"/>
      <c r="K459" s="99"/>
      <c r="L459" s="99"/>
      <c r="M459" s="99"/>
      <c r="N459" s="99"/>
      <c r="O459" s="99"/>
      <c r="P459" s="99"/>
      <c r="Q459" s="99"/>
      <c r="R459" s="99"/>
      <c r="S459" s="99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</row>
    <row r="460" spans="2:33" ht="18.75" customHeight="1">
      <c r="B460" s="14"/>
      <c r="C460" s="98"/>
      <c r="D460" s="98"/>
      <c r="E460" s="14"/>
      <c r="F460" s="99"/>
      <c r="G460" s="99"/>
      <c r="H460" s="99"/>
      <c r="I460" s="99"/>
      <c r="J460" s="99"/>
      <c r="K460" s="99"/>
      <c r="L460" s="99"/>
      <c r="M460" s="99"/>
      <c r="N460" s="99"/>
      <c r="O460" s="99"/>
      <c r="P460" s="99"/>
      <c r="Q460" s="99"/>
      <c r="R460" s="99"/>
      <c r="S460" s="99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</row>
    <row r="461" spans="2:33" ht="18.75" customHeight="1">
      <c r="B461" s="14"/>
      <c r="C461" s="98"/>
      <c r="D461" s="98"/>
      <c r="E461" s="14"/>
      <c r="F461" s="99"/>
      <c r="G461" s="99"/>
      <c r="H461" s="99"/>
      <c r="I461" s="99"/>
      <c r="J461" s="99"/>
      <c r="K461" s="99"/>
      <c r="L461" s="99"/>
      <c r="M461" s="99"/>
      <c r="N461" s="99"/>
      <c r="O461" s="99"/>
      <c r="P461" s="99"/>
      <c r="Q461" s="99"/>
      <c r="R461" s="99"/>
      <c r="S461" s="99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</row>
    <row r="462" spans="2:33" ht="18.75" customHeight="1">
      <c r="B462" s="14"/>
      <c r="C462" s="98"/>
      <c r="D462" s="98"/>
      <c r="E462" s="14"/>
      <c r="F462" s="99"/>
      <c r="G462" s="99"/>
      <c r="H462" s="99"/>
      <c r="I462" s="99"/>
      <c r="J462" s="99"/>
      <c r="K462" s="99"/>
      <c r="L462" s="99"/>
      <c r="M462" s="99"/>
      <c r="N462" s="99"/>
      <c r="O462" s="99"/>
      <c r="P462" s="99"/>
      <c r="Q462" s="99"/>
      <c r="R462" s="99"/>
      <c r="S462" s="99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</row>
    <row r="463" spans="2:33" ht="18.75" customHeight="1">
      <c r="B463" s="14"/>
      <c r="C463" s="98"/>
      <c r="D463" s="98"/>
      <c r="E463" s="14"/>
      <c r="F463" s="99"/>
      <c r="G463" s="99"/>
      <c r="H463" s="99"/>
      <c r="I463" s="99"/>
      <c r="J463" s="99"/>
      <c r="K463" s="99"/>
      <c r="L463" s="99"/>
      <c r="M463" s="99"/>
      <c r="N463" s="99"/>
      <c r="O463" s="99"/>
      <c r="P463" s="99"/>
      <c r="Q463" s="99"/>
      <c r="R463" s="99"/>
      <c r="S463" s="99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</row>
    <row r="464" spans="2:33" ht="18.75" customHeight="1">
      <c r="B464" s="14"/>
      <c r="C464" s="98"/>
      <c r="D464" s="98"/>
      <c r="E464" s="14"/>
      <c r="F464" s="99"/>
      <c r="G464" s="99"/>
      <c r="H464" s="99"/>
      <c r="I464" s="99"/>
      <c r="J464" s="99"/>
      <c r="K464" s="99"/>
      <c r="L464" s="99"/>
      <c r="M464" s="99"/>
      <c r="N464" s="99"/>
      <c r="O464" s="99"/>
      <c r="P464" s="99"/>
      <c r="Q464" s="99"/>
      <c r="R464" s="99"/>
      <c r="S464" s="99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</row>
    <row r="465" spans="2:33" ht="18.75" customHeight="1">
      <c r="B465" s="14"/>
      <c r="C465" s="98"/>
      <c r="D465" s="98"/>
      <c r="E465" s="14"/>
      <c r="F465" s="99"/>
      <c r="G465" s="99"/>
      <c r="H465" s="99"/>
      <c r="I465" s="99"/>
      <c r="J465" s="99"/>
      <c r="K465" s="99"/>
      <c r="L465" s="99"/>
      <c r="M465" s="99"/>
      <c r="N465" s="99"/>
      <c r="O465" s="99"/>
      <c r="P465" s="99"/>
      <c r="Q465" s="99"/>
      <c r="R465" s="99"/>
      <c r="S465" s="99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</row>
    <row r="466" spans="2:33" ht="18.75" customHeight="1">
      <c r="B466" s="14"/>
      <c r="C466" s="98"/>
      <c r="D466" s="98"/>
      <c r="E466" s="14"/>
      <c r="F466" s="99"/>
      <c r="G466" s="99"/>
      <c r="H466" s="99"/>
      <c r="I466" s="99"/>
      <c r="J466" s="99"/>
      <c r="K466" s="99"/>
      <c r="L466" s="99"/>
      <c r="M466" s="99"/>
      <c r="N466" s="99"/>
      <c r="O466" s="99"/>
      <c r="P466" s="99"/>
      <c r="Q466" s="99"/>
      <c r="R466" s="99"/>
      <c r="S466" s="99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</row>
    <row r="467" spans="2:33" ht="18.75" customHeight="1">
      <c r="B467" s="14"/>
      <c r="C467" s="98"/>
      <c r="D467" s="98"/>
      <c r="E467" s="14"/>
      <c r="F467" s="99"/>
      <c r="G467" s="99"/>
      <c r="H467" s="99"/>
      <c r="I467" s="99"/>
      <c r="J467" s="99"/>
      <c r="K467" s="99"/>
      <c r="L467" s="99"/>
      <c r="M467" s="99"/>
      <c r="N467" s="99"/>
      <c r="O467" s="99"/>
      <c r="P467" s="99"/>
      <c r="Q467" s="99"/>
      <c r="R467" s="99"/>
      <c r="S467" s="99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</row>
    <row r="468" spans="2:33" ht="18.75" customHeight="1">
      <c r="B468" s="14"/>
      <c r="C468" s="98"/>
      <c r="D468" s="98"/>
      <c r="E468" s="14"/>
      <c r="F468" s="99"/>
      <c r="G468" s="99"/>
      <c r="H468" s="99"/>
      <c r="I468" s="99"/>
      <c r="J468" s="99"/>
      <c r="K468" s="99"/>
      <c r="L468" s="99"/>
      <c r="M468" s="99"/>
      <c r="N468" s="99"/>
      <c r="O468" s="99"/>
      <c r="P468" s="99"/>
      <c r="Q468" s="99"/>
      <c r="R468" s="99"/>
      <c r="S468" s="99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</row>
    <row r="469" spans="2:33" ht="18.75" customHeight="1">
      <c r="B469" s="14"/>
      <c r="C469" s="98"/>
      <c r="D469" s="98"/>
      <c r="E469" s="14"/>
      <c r="F469" s="99"/>
      <c r="G469" s="99"/>
      <c r="H469" s="99"/>
      <c r="I469" s="99"/>
      <c r="J469" s="99"/>
      <c r="K469" s="99"/>
      <c r="L469" s="99"/>
      <c r="M469" s="99"/>
      <c r="N469" s="99"/>
      <c r="O469" s="99"/>
      <c r="P469" s="99"/>
      <c r="Q469" s="99"/>
      <c r="R469" s="99"/>
      <c r="S469" s="99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</row>
    <row r="470" spans="2:33" ht="18.75" customHeight="1">
      <c r="B470" s="14"/>
      <c r="C470" s="98"/>
      <c r="D470" s="98"/>
      <c r="E470" s="14"/>
      <c r="F470" s="99"/>
      <c r="G470" s="99"/>
      <c r="H470" s="99"/>
      <c r="I470" s="99"/>
      <c r="J470" s="99"/>
      <c r="K470" s="99"/>
      <c r="L470" s="99"/>
      <c r="M470" s="99"/>
      <c r="N470" s="99"/>
      <c r="O470" s="99"/>
      <c r="P470" s="99"/>
      <c r="Q470" s="99"/>
      <c r="R470" s="99"/>
      <c r="S470" s="99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</row>
    <row r="471" spans="2:33" ht="18.75" customHeight="1">
      <c r="B471" s="14"/>
      <c r="C471" s="98"/>
      <c r="D471" s="98"/>
      <c r="E471" s="14"/>
      <c r="F471" s="99"/>
      <c r="G471" s="99"/>
      <c r="H471" s="99"/>
      <c r="I471" s="99"/>
      <c r="J471" s="99"/>
      <c r="K471" s="99"/>
      <c r="L471" s="99"/>
      <c r="M471" s="99"/>
      <c r="N471" s="99"/>
      <c r="O471" s="99"/>
      <c r="P471" s="99"/>
      <c r="Q471" s="99"/>
      <c r="R471" s="99"/>
      <c r="S471" s="99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</row>
    <row r="472" spans="2:33" ht="18.75" customHeight="1">
      <c r="B472" s="14"/>
      <c r="C472" s="98"/>
      <c r="D472" s="98"/>
      <c r="E472" s="14"/>
      <c r="F472" s="99"/>
      <c r="G472" s="99"/>
      <c r="H472" s="99"/>
      <c r="I472" s="99"/>
      <c r="J472" s="99"/>
      <c r="K472" s="99"/>
      <c r="L472" s="99"/>
      <c r="M472" s="99"/>
      <c r="N472" s="99"/>
      <c r="O472" s="99"/>
      <c r="P472" s="99"/>
      <c r="Q472" s="99"/>
      <c r="R472" s="99"/>
      <c r="S472" s="99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</row>
    <row r="473" spans="2:33" ht="18.75" customHeight="1">
      <c r="B473" s="14"/>
      <c r="C473" s="98"/>
      <c r="D473" s="98"/>
      <c r="E473" s="14"/>
      <c r="F473" s="99"/>
      <c r="G473" s="99"/>
      <c r="H473" s="99"/>
      <c r="I473" s="99"/>
      <c r="J473" s="99"/>
      <c r="K473" s="99"/>
      <c r="L473" s="99"/>
      <c r="M473" s="99"/>
      <c r="N473" s="99"/>
      <c r="O473" s="99"/>
      <c r="P473" s="99"/>
      <c r="Q473" s="99"/>
      <c r="R473" s="99"/>
      <c r="S473" s="99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</row>
    <row r="474" spans="2:33" ht="18.75" customHeight="1">
      <c r="B474" s="14"/>
      <c r="C474" s="98"/>
      <c r="D474" s="98"/>
      <c r="E474" s="14"/>
      <c r="F474" s="99"/>
      <c r="G474" s="99"/>
      <c r="H474" s="99"/>
      <c r="I474" s="99"/>
      <c r="J474" s="99"/>
      <c r="K474" s="99"/>
      <c r="L474" s="99"/>
      <c r="M474" s="99"/>
      <c r="N474" s="99"/>
      <c r="O474" s="99"/>
      <c r="P474" s="99"/>
      <c r="Q474" s="99"/>
      <c r="R474" s="99"/>
      <c r="S474" s="99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</row>
    <row r="475" spans="2:33" ht="18.75" customHeight="1">
      <c r="B475" s="14"/>
      <c r="C475" s="98"/>
      <c r="D475" s="98"/>
      <c r="E475" s="14"/>
      <c r="F475" s="99"/>
      <c r="G475" s="99"/>
      <c r="H475" s="99"/>
      <c r="I475" s="99"/>
      <c r="J475" s="99"/>
      <c r="K475" s="99"/>
      <c r="L475" s="99"/>
      <c r="M475" s="99"/>
      <c r="N475" s="99"/>
      <c r="O475" s="99"/>
      <c r="P475" s="99"/>
      <c r="Q475" s="99"/>
      <c r="R475" s="99"/>
      <c r="S475" s="99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</row>
    <row r="476" spans="2:33" ht="18.75" customHeight="1">
      <c r="B476" s="14"/>
      <c r="C476" s="98"/>
      <c r="D476" s="98"/>
      <c r="E476" s="14"/>
      <c r="F476" s="99"/>
      <c r="G476" s="99"/>
      <c r="H476" s="99"/>
      <c r="I476" s="99"/>
      <c r="J476" s="99"/>
      <c r="K476" s="99"/>
      <c r="L476" s="99"/>
      <c r="M476" s="99"/>
      <c r="N476" s="99"/>
      <c r="O476" s="99"/>
      <c r="P476" s="99"/>
      <c r="Q476" s="99"/>
      <c r="R476" s="99"/>
      <c r="S476" s="99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</row>
    <row r="477" spans="2:33" ht="18.75" customHeight="1">
      <c r="B477" s="14"/>
      <c r="C477" s="98"/>
      <c r="D477" s="98"/>
      <c r="E477" s="14"/>
      <c r="F477" s="99"/>
      <c r="G477" s="99"/>
      <c r="H477" s="99"/>
      <c r="I477" s="99"/>
      <c r="J477" s="99"/>
      <c r="K477" s="99"/>
      <c r="L477" s="99"/>
      <c r="M477" s="99"/>
      <c r="N477" s="99"/>
      <c r="O477" s="99"/>
      <c r="P477" s="99"/>
      <c r="Q477" s="99"/>
      <c r="R477" s="99"/>
      <c r="S477" s="99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</row>
    <row r="478" spans="2:33" ht="18.75" customHeight="1">
      <c r="B478" s="14"/>
      <c r="C478" s="98"/>
      <c r="D478" s="98"/>
      <c r="E478" s="14"/>
      <c r="F478" s="99"/>
      <c r="G478" s="99"/>
      <c r="H478" s="99"/>
      <c r="I478" s="99"/>
      <c r="J478" s="99"/>
      <c r="K478" s="99"/>
      <c r="L478" s="99"/>
      <c r="M478" s="99"/>
      <c r="N478" s="99"/>
      <c r="O478" s="99"/>
      <c r="P478" s="99"/>
      <c r="Q478" s="99"/>
      <c r="R478" s="99"/>
      <c r="S478" s="99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</row>
    <row r="479" spans="2:33" ht="18.75" customHeight="1">
      <c r="B479" s="14"/>
      <c r="C479" s="98"/>
      <c r="D479" s="98"/>
      <c r="E479" s="14"/>
      <c r="F479" s="99"/>
      <c r="G479" s="99"/>
      <c r="H479" s="99"/>
      <c r="I479" s="99"/>
      <c r="J479" s="99"/>
      <c r="K479" s="99"/>
      <c r="L479" s="99"/>
      <c r="M479" s="99"/>
      <c r="N479" s="99"/>
      <c r="O479" s="99"/>
      <c r="P479" s="99"/>
      <c r="Q479" s="99"/>
      <c r="R479" s="99"/>
      <c r="S479" s="99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</row>
    <row r="480" spans="2:33" ht="18.75" customHeight="1">
      <c r="B480" s="14"/>
      <c r="C480" s="98"/>
      <c r="D480" s="98"/>
      <c r="E480" s="14"/>
      <c r="F480" s="99"/>
      <c r="G480" s="99"/>
      <c r="H480" s="99"/>
      <c r="I480" s="99"/>
      <c r="J480" s="99"/>
      <c r="K480" s="99"/>
      <c r="L480" s="99"/>
      <c r="M480" s="99"/>
      <c r="N480" s="99"/>
      <c r="O480" s="99"/>
      <c r="P480" s="99"/>
      <c r="Q480" s="99"/>
      <c r="R480" s="99"/>
      <c r="S480" s="99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</row>
    <row r="481" spans="2:33" ht="18.75" customHeight="1">
      <c r="B481" s="14"/>
      <c r="C481" s="98"/>
      <c r="D481" s="98"/>
      <c r="E481" s="14"/>
      <c r="F481" s="99"/>
      <c r="G481" s="99"/>
      <c r="H481" s="99"/>
      <c r="I481" s="99"/>
      <c r="J481" s="99"/>
      <c r="K481" s="99"/>
      <c r="L481" s="99"/>
      <c r="M481" s="99"/>
      <c r="N481" s="99"/>
      <c r="O481" s="99"/>
      <c r="P481" s="99"/>
      <c r="Q481" s="99"/>
      <c r="R481" s="99"/>
      <c r="S481" s="99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</row>
    <row r="482" spans="2:33" ht="18.75" customHeight="1">
      <c r="B482" s="14"/>
      <c r="C482" s="98"/>
      <c r="D482" s="98"/>
      <c r="E482" s="14"/>
      <c r="F482" s="99"/>
      <c r="G482" s="99"/>
      <c r="H482" s="99"/>
      <c r="I482" s="99"/>
      <c r="J482" s="99"/>
      <c r="K482" s="99"/>
      <c r="L482" s="99"/>
      <c r="M482" s="99"/>
      <c r="N482" s="99"/>
      <c r="O482" s="99"/>
      <c r="P482" s="99"/>
      <c r="Q482" s="99"/>
      <c r="R482" s="99"/>
      <c r="S482" s="99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</row>
    <row r="483" spans="2:33" ht="18.75" customHeight="1">
      <c r="B483" s="14"/>
      <c r="C483" s="98"/>
      <c r="D483" s="98"/>
      <c r="E483" s="14"/>
      <c r="F483" s="99"/>
      <c r="G483" s="99"/>
      <c r="H483" s="99"/>
      <c r="I483" s="99"/>
      <c r="J483" s="99"/>
      <c r="K483" s="99"/>
      <c r="L483" s="99"/>
      <c r="M483" s="99"/>
      <c r="N483" s="99"/>
      <c r="O483" s="99"/>
      <c r="P483" s="99"/>
      <c r="Q483" s="99"/>
      <c r="R483" s="99"/>
      <c r="S483" s="99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</row>
    <row r="484" spans="2:33" ht="18.75" customHeight="1">
      <c r="B484" s="14"/>
      <c r="C484" s="98"/>
      <c r="D484" s="98"/>
      <c r="E484" s="14"/>
      <c r="F484" s="99"/>
      <c r="G484" s="99"/>
      <c r="H484" s="99"/>
      <c r="I484" s="99"/>
      <c r="J484" s="99"/>
      <c r="K484" s="99"/>
      <c r="L484" s="99"/>
      <c r="M484" s="99"/>
      <c r="N484" s="99"/>
      <c r="O484" s="99"/>
      <c r="P484" s="99"/>
      <c r="Q484" s="99"/>
      <c r="R484" s="99"/>
      <c r="S484" s="99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</row>
    <row r="485" spans="2:33" ht="18.75" customHeight="1">
      <c r="B485" s="14"/>
      <c r="C485" s="98"/>
      <c r="D485" s="98"/>
      <c r="E485" s="14"/>
      <c r="F485" s="99"/>
      <c r="G485" s="99"/>
      <c r="H485" s="99"/>
      <c r="I485" s="99"/>
      <c r="J485" s="99"/>
      <c r="K485" s="99"/>
      <c r="L485" s="99"/>
      <c r="M485" s="99"/>
      <c r="N485" s="99"/>
      <c r="O485" s="99"/>
      <c r="P485" s="99"/>
      <c r="Q485" s="99"/>
      <c r="R485" s="99"/>
      <c r="S485" s="99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</row>
    <row r="486" spans="2:33" ht="18.75" customHeight="1">
      <c r="B486" s="14"/>
      <c r="C486" s="98"/>
      <c r="D486" s="98"/>
      <c r="E486" s="14"/>
      <c r="F486" s="99"/>
      <c r="G486" s="99"/>
      <c r="H486" s="99"/>
      <c r="I486" s="99"/>
      <c r="J486" s="99"/>
      <c r="K486" s="99"/>
      <c r="L486" s="99"/>
      <c r="M486" s="99"/>
      <c r="N486" s="99"/>
      <c r="O486" s="99"/>
      <c r="P486" s="99"/>
      <c r="Q486" s="99"/>
      <c r="R486" s="99"/>
      <c r="S486" s="99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</row>
    <row r="487" spans="2:33" ht="18.75" customHeight="1">
      <c r="B487" s="14"/>
      <c r="C487" s="98"/>
      <c r="D487" s="98"/>
      <c r="E487" s="14"/>
      <c r="F487" s="99"/>
      <c r="G487" s="99"/>
      <c r="H487" s="99"/>
      <c r="I487" s="99"/>
      <c r="J487" s="99"/>
      <c r="K487" s="99"/>
      <c r="L487" s="99"/>
      <c r="M487" s="99"/>
      <c r="N487" s="99"/>
      <c r="O487" s="99"/>
      <c r="P487" s="99"/>
      <c r="Q487" s="99"/>
      <c r="R487" s="99"/>
      <c r="S487" s="99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</row>
    <row r="488" spans="2:33" ht="18.75" customHeight="1">
      <c r="B488" s="14"/>
      <c r="C488" s="98"/>
      <c r="D488" s="98"/>
      <c r="E488" s="14"/>
      <c r="F488" s="99"/>
      <c r="G488" s="99"/>
      <c r="H488" s="99"/>
      <c r="I488" s="99"/>
      <c r="J488" s="99"/>
      <c r="K488" s="99"/>
      <c r="L488" s="99"/>
      <c r="M488" s="99"/>
      <c r="N488" s="99"/>
      <c r="O488" s="99"/>
      <c r="P488" s="99"/>
      <c r="Q488" s="99"/>
      <c r="R488" s="99"/>
      <c r="S488" s="99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</row>
    <row r="489" spans="2:33" ht="18.75" customHeight="1">
      <c r="B489" s="14"/>
      <c r="C489" s="98"/>
      <c r="D489" s="98"/>
      <c r="E489" s="14"/>
      <c r="F489" s="99"/>
      <c r="G489" s="99"/>
      <c r="H489" s="99"/>
      <c r="I489" s="99"/>
      <c r="J489" s="99"/>
      <c r="K489" s="99"/>
      <c r="L489" s="99"/>
      <c r="M489" s="99"/>
      <c r="N489" s="99"/>
      <c r="O489" s="99"/>
      <c r="P489" s="99"/>
      <c r="Q489" s="99"/>
      <c r="R489" s="99"/>
      <c r="S489" s="99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</row>
    <row r="490" spans="2:33" ht="18.75" customHeight="1">
      <c r="B490" s="14"/>
      <c r="C490" s="98"/>
      <c r="D490" s="98"/>
      <c r="E490" s="14"/>
      <c r="F490" s="99"/>
      <c r="G490" s="99"/>
      <c r="H490" s="99"/>
      <c r="I490" s="99"/>
      <c r="J490" s="99"/>
      <c r="K490" s="99"/>
      <c r="L490" s="99"/>
      <c r="M490" s="99"/>
      <c r="N490" s="99"/>
      <c r="O490" s="99"/>
      <c r="P490" s="99"/>
      <c r="Q490" s="99"/>
      <c r="R490" s="99"/>
      <c r="S490" s="99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</row>
    <row r="491" spans="2:33" ht="18.75" customHeight="1">
      <c r="B491" s="14"/>
      <c r="C491" s="98"/>
      <c r="D491" s="98"/>
      <c r="E491" s="14"/>
      <c r="F491" s="99"/>
      <c r="G491" s="99"/>
      <c r="H491" s="99"/>
      <c r="I491" s="99"/>
      <c r="J491" s="99"/>
      <c r="K491" s="99"/>
      <c r="L491" s="99"/>
      <c r="M491" s="99"/>
      <c r="N491" s="99"/>
      <c r="O491" s="99"/>
      <c r="P491" s="99"/>
      <c r="Q491" s="99"/>
      <c r="R491" s="99"/>
      <c r="S491" s="99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</row>
    <row r="492" spans="2:33" ht="18.75" customHeight="1">
      <c r="B492" s="14"/>
      <c r="C492" s="98"/>
      <c r="D492" s="98"/>
      <c r="E492" s="14"/>
      <c r="F492" s="99"/>
      <c r="G492" s="99"/>
      <c r="H492" s="99"/>
      <c r="I492" s="99"/>
      <c r="J492" s="99"/>
      <c r="K492" s="99"/>
      <c r="L492" s="99"/>
      <c r="M492" s="99"/>
      <c r="N492" s="99"/>
      <c r="O492" s="99"/>
      <c r="P492" s="99"/>
      <c r="Q492" s="99"/>
      <c r="R492" s="99"/>
      <c r="S492" s="99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</row>
    <row r="493" spans="2:33" ht="18.75" customHeight="1">
      <c r="B493" s="14"/>
      <c r="C493" s="98"/>
      <c r="D493" s="98"/>
      <c r="E493" s="14"/>
      <c r="F493" s="99"/>
      <c r="G493" s="99"/>
      <c r="H493" s="99"/>
      <c r="I493" s="99"/>
      <c r="J493" s="99"/>
      <c r="K493" s="99"/>
      <c r="L493" s="99"/>
      <c r="M493" s="99"/>
      <c r="N493" s="99"/>
      <c r="O493" s="99"/>
      <c r="P493" s="99"/>
      <c r="Q493" s="99"/>
      <c r="R493" s="99"/>
      <c r="S493" s="99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</row>
    <row r="494" spans="2:33" ht="18.75" customHeight="1">
      <c r="B494" s="14"/>
      <c r="C494" s="98"/>
      <c r="D494" s="98"/>
      <c r="E494" s="14"/>
      <c r="F494" s="99"/>
      <c r="G494" s="99"/>
      <c r="H494" s="99"/>
      <c r="I494" s="99"/>
      <c r="J494" s="99"/>
      <c r="K494" s="99"/>
      <c r="L494" s="99"/>
      <c r="M494" s="99"/>
      <c r="N494" s="99"/>
      <c r="O494" s="99"/>
      <c r="P494" s="99"/>
      <c r="Q494" s="99"/>
      <c r="R494" s="99"/>
      <c r="S494" s="99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</row>
    <row r="495" spans="2:33" ht="18.75" customHeight="1">
      <c r="B495" s="14"/>
      <c r="C495" s="98"/>
      <c r="D495" s="98"/>
      <c r="E495" s="14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99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</row>
    <row r="496" spans="2:33" ht="18.75" customHeight="1">
      <c r="B496" s="14"/>
      <c r="C496" s="98"/>
      <c r="D496" s="98"/>
      <c r="E496" s="14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99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</row>
    <row r="497" spans="2:33" ht="18.75" customHeight="1">
      <c r="B497" s="14"/>
      <c r="C497" s="98"/>
      <c r="D497" s="98"/>
      <c r="E497" s="14"/>
      <c r="F497" s="99"/>
      <c r="G497" s="99"/>
      <c r="H497" s="99"/>
      <c r="I497" s="99"/>
      <c r="J497" s="99"/>
      <c r="K497" s="99"/>
      <c r="L497" s="99"/>
      <c r="M497" s="99"/>
      <c r="N497" s="99"/>
      <c r="O497" s="99"/>
      <c r="P497" s="99"/>
      <c r="Q497" s="99"/>
      <c r="R497" s="99"/>
      <c r="S497" s="99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</row>
    <row r="498" spans="2:33" ht="18.75" customHeight="1">
      <c r="B498" s="14"/>
      <c r="C498" s="98"/>
      <c r="D498" s="98"/>
      <c r="E498" s="14"/>
      <c r="F498" s="99"/>
      <c r="G498" s="99"/>
      <c r="H498" s="99"/>
      <c r="I498" s="99"/>
      <c r="J498" s="99"/>
      <c r="K498" s="99"/>
      <c r="L498" s="99"/>
      <c r="M498" s="99"/>
      <c r="N498" s="99"/>
      <c r="O498" s="99"/>
      <c r="P498" s="99"/>
      <c r="Q498" s="99"/>
      <c r="R498" s="99"/>
      <c r="S498" s="99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</row>
    <row r="499" spans="2:33" ht="18.75" customHeight="1">
      <c r="B499" s="14"/>
      <c r="C499" s="98"/>
      <c r="D499" s="98"/>
      <c r="E499" s="14"/>
      <c r="F499" s="99"/>
      <c r="G499" s="99"/>
      <c r="H499" s="99"/>
      <c r="I499" s="99"/>
      <c r="J499" s="99"/>
      <c r="K499" s="99"/>
      <c r="L499" s="99"/>
      <c r="M499" s="99"/>
      <c r="N499" s="99"/>
      <c r="O499" s="99"/>
      <c r="P499" s="99"/>
      <c r="Q499" s="99"/>
      <c r="R499" s="99"/>
      <c r="S499" s="99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</row>
    <row r="500" spans="2:33" ht="18.75" customHeight="1">
      <c r="B500" s="14"/>
      <c r="C500" s="98"/>
      <c r="D500" s="98"/>
      <c r="E500" s="14"/>
      <c r="F500" s="99"/>
      <c r="G500" s="99"/>
      <c r="H500" s="99"/>
      <c r="I500" s="99"/>
      <c r="J500" s="99"/>
      <c r="K500" s="99"/>
      <c r="L500" s="99"/>
      <c r="M500" s="99"/>
      <c r="N500" s="99"/>
      <c r="O500" s="99"/>
      <c r="P500" s="99"/>
      <c r="Q500" s="99"/>
      <c r="R500" s="99"/>
      <c r="S500" s="99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</row>
    <row r="501" spans="2:33" ht="18.75" customHeight="1">
      <c r="B501" s="14"/>
      <c r="C501" s="98"/>
      <c r="D501" s="98"/>
      <c r="E501" s="14"/>
      <c r="F501" s="99"/>
      <c r="G501" s="99"/>
      <c r="H501" s="99"/>
      <c r="I501" s="99"/>
      <c r="J501" s="99"/>
      <c r="K501" s="99"/>
      <c r="L501" s="99"/>
      <c r="M501" s="99"/>
      <c r="N501" s="99"/>
      <c r="O501" s="99"/>
      <c r="P501" s="99"/>
      <c r="Q501" s="99"/>
      <c r="R501" s="99"/>
      <c r="S501" s="99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</row>
    <row r="502" spans="2:33" ht="18.75" customHeight="1">
      <c r="B502" s="14"/>
      <c r="C502" s="98"/>
      <c r="D502" s="98"/>
      <c r="E502" s="14"/>
      <c r="F502" s="99"/>
      <c r="G502" s="99"/>
      <c r="H502" s="99"/>
      <c r="I502" s="99"/>
      <c r="J502" s="99"/>
      <c r="K502" s="99"/>
      <c r="L502" s="99"/>
      <c r="M502" s="99"/>
      <c r="N502" s="99"/>
      <c r="O502" s="99"/>
      <c r="P502" s="99"/>
      <c r="Q502" s="99"/>
      <c r="R502" s="99"/>
      <c r="S502" s="99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</row>
    <row r="503" spans="2:33" ht="18.75" customHeight="1">
      <c r="B503" s="14"/>
      <c r="C503" s="98"/>
      <c r="D503" s="98"/>
      <c r="E503" s="14"/>
      <c r="F503" s="99"/>
      <c r="G503" s="99"/>
      <c r="H503" s="99"/>
      <c r="I503" s="99"/>
      <c r="J503" s="99"/>
      <c r="K503" s="99"/>
      <c r="L503" s="99"/>
      <c r="M503" s="99"/>
      <c r="N503" s="99"/>
      <c r="O503" s="99"/>
      <c r="P503" s="99"/>
      <c r="Q503" s="99"/>
      <c r="R503" s="99"/>
      <c r="S503" s="99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</row>
    <row r="504" spans="2:33" ht="18.75" customHeight="1">
      <c r="B504" s="14"/>
      <c r="C504" s="98"/>
      <c r="D504" s="98"/>
      <c r="E504" s="14"/>
      <c r="F504" s="99"/>
      <c r="G504" s="99"/>
      <c r="H504" s="99"/>
      <c r="I504" s="99"/>
      <c r="J504" s="99"/>
      <c r="K504" s="99"/>
      <c r="L504" s="99"/>
      <c r="M504" s="99"/>
      <c r="N504" s="99"/>
      <c r="O504" s="99"/>
      <c r="P504" s="99"/>
      <c r="Q504" s="99"/>
      <c r="R504" s="99"/>
      <c r="S504" s="99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</row>
    <row r="505" spans="2:33" ht="18.75" customHeight="1">
      <c r="B505" s="14"/>
      <c r="C505" s="98"/>
      <c r="D505" s="98"/>
      <c r="E505" s="14"/>
      <c r="F505" s="99"/>
      <c r="G505" s="99"/>
      <c r="H505" s="99"/>
      <c r="I505" s="99"/>
      <c r="J505" s="99"/>
      <c r="K505" s="99"/>
      <c r="L505" s="99"/>
      <c r="M505" s="99"/>
      <c r="N505" s="99"/>
      <c r="O505" s="99"/>
      <c r="P505" s="99"/>
      <c r="Q505" s="99"/>
      <c r="R505" s="99"/>
      <c r="S505" s="99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</row>
    <row r="506" spans="2:33" ht="18.75" customHeight="1">
      <c r="B506" s="14"/>
      <c r="C506" s="98"/>
      <c r="D506" s="98"/>
      <c r="E506" s="14"/>
      <c r="F506" s="99"/>
      <c r="G506" s="99"/>
      <c r="H506" s="99"/>
      <c r="I506" s="99"/>
      <c r="J506" s="99"/>
      <c r="K506" s="99"/>
      <c r="L506" s="99"/>
      <c r="M506" s="99"/>
      <c r="N506" s="99"/>
      <c r="O506" s="99"/>
      <c r="P506" s="99"/>
      <c r="Q506" s="99"/>
      <c r="R506" s="99"/>
      <c r="S506" s="99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</row>
    <row r="507" spans="2:33" ht="18.75" customHeight="1">
      <c r="B507" s="14"/>
      <c r="C507" s="98"/>
      <c r="D507" s="98"/>
      <c r="E507" s="14"/>
      <c r="F507" s="99"/>
      <c r="G507" s="99"/>
      <c r="H507" s="99"/>
      <c r="I507" s="99"/>
      <c r="J507" s="99"/>
      <c r="K507" s="99"/>
      <c r="L507" s="99"/>
      <c r="M507" s="99"/>
      <c r="N507" s="99"/>
      <c r="O507" s="99"/>
      <c r="P507" s="99"/>
      <c r="Q507" s="99"/>
      <c r="R507" s="99"/>
      <c r="S507" s="99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</row>
    <row r="508" spans="2:33" ht="18.75" customHeight="1">
      <c r="B508" s="14"/>
      <c r="C508" s="98"/>
      <c r="D508" s="98"/>
      <c r="E508" s="14"/>
      <c r="F508" s="99"/>
      <c r="G508" s="99"/>
      <c r="H508" s="99"/>
      <c r="I508" s="99"/>
      <c r="J508" s="99"/>
      <c r="K508" s="99"/>
      <c r="L508" s="99"/>
      <c r="M508" s="99"/>
      <c r="N508" s="99"/>
      <c r="O508" s="99"/>
      <c r="P508" s="99"/>
      <c r="Q508" s="99"/>
      <c r="R508" s="99"/>
      <c r="S508" s="99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</row>
    <row r="509" spans="2:33" ht="18.75" customHeight="1">
      <c r="B509" s="14"/>
      <c r="C509" s="98"/>
      <c r="D509" s="98"/>
      <c r="E509" s="14"/>
      <c r="F509" s="99"/>
      <c r="G509" s="99"/>
      <c r="H509" s="99"/>
      <c r="I509" s="99"/>
      <c r="J509" s="99"/>
      <c r="K509" s="99"/>
      <c r="L509" s="99"/>
      <c r="M509" s="99"/>
      <c r="N509" s="99"/>
      <c r="O509" s="99"/>
      <c r="P509" s="99"/>
      <c r="Q509" s="99"/>
      <c r="R509" s="99"/>
      <c r="S509" s="99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</row>
    <row r="510" spans="2:33" ht="18.75" customHeight="1">
      <c r="B510" s="14"/>
      <c r="C510" s="98"/>
      <c r="D510" s="98"/>
      <c r="E510" s="14"/>
      <c r="F510" s="99"/>
      <c r="G510" s="99"/>
      <c r="H510" s="99"/>
      <c r="I510" s="99"/>
      <c r="J510" s="99"/>
      <c r="K510" s="99"/>
      <c r="L510" s="99"/>
      <c r="M510" s="99"/>
      <c r="N510" s="99"/>
      <c r="O510" s="99"/>
      <c r="P510" s="99"/>
      <c r="Q510" s="99"/>
      <c r="R510" s="99"/>
      <c r="S510" s="99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</row>
    <row r="511" spans="2:33" ht="18.75" customHeight="1">
      <c r="B511" s="14"/>
      <c r="C511" s="98"/>
      <c r="D511" s="98"/>
      <c r="E511" s="14"/>
      <c r="F511" s="99"/>
      <c r="G511" s="99"/>
      <c r="H511" s="99"/>
      <c r="I511" s="99"/>
      <c r="J511" s="99"/>
      <c r="K511" s="99"/>
      <c r="L511" s="99"/>
      <c r="M511" s="99"/>
      <c r="N511" s="99"/>
      <c r="O511" s="99"/>
      <c r="P511" s="99"/>
      <c r="Q511" s="99"/>
      <c r="R511" s="99"/>
      <c r="S511" s="99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</row>
    <row r="512" spans="2:33" ht="18.75" customHeight="1">
      <c r="B512" s="14"/>
      <c r="C512" s="98"/>
      <c r="D512" s="98"/>
      <c r="E512" s="14"/>
      <c r="F512" s="99"/>
      <c r="G512" s="99"/>
      <c r="H512" s="99"/>
      <c r="I512" s="99"/>
      <c r="J512" s="99"/>
      <c r="K512" s="99"/>
      <c r="L512" s="99"/>
      <c r="M512" s="99"/>
      <c r="N512" s="99"/>
      <c r="O512" s="99"/>
      <c r="P512" s="99"/>
      <c r="Q512" s="99"/>
      <c r="R512" s="99"/>
      <c r="S512" s="99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</row>
    <row r="513" spans="2:33" ht="18.75" customHeight="1">
      <c r="B513" s="14"/>
      <c r="C513" s="98"/>
      <c r="D513" s="98"/>
      <c r="E513" s="14"/>
      <c r="F513" s="99"/>
      <c r="G513" s="99"/>
      <c r="H513" s="99"/>
      <c r="I513" s="99"/>
      <c r="J513" s="99"/>
      <c r="K513" s="99"/>
      <c r="L513" s="99"/>
      <c r="M513" s="99"/>
      <c r="N513" s="99"/>
      <c r="O513" s="99"/>
      <c r="P513" s="99"/>
      <c r="Q513" s="99"/>
      <c r="R513" s="99"/>
      <c r="S513" s="99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</row>
    <row r="514" spans="2:33" ht="18.75" customHeight="1">
      <c r="B514" s="14"/>
      <c r="C514" s="98"/>
      <c r="D514" s="98"/>
      <c r="E514" s="14"/>
      <c r="F514" s="99"/>
      <c r="G514" s="99"/>
      <c r="H514" s="99"/>
      <c r="I514" s="99"/>
      <c r="J514" s="99"/>
      <c r="K514" s="99"/>
      <c r="L514" s="99"/>
      <c r="M514" s="99"/>
      <c r="N514" s="99"/>
      <c r="O514" s="99"/>
      <c r="P514" s="99"/>
      <c r="Q514" s="99"/>
      <c r="R514" s="99"/>
      <c r="S514" s="99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</row>
    <row r="515" spans="2:33" ht="18.75" customHeight="1">
      <c r="B515" s="14"/>
      <c r="C515" s="98"/>
      <c r="D515" s="98"/>
      <c r="E515" s="14"/>
      <c r="F515" s="99"/>
      <c r="G515" s="99"/>
      <c r="H515" s="99"/>
      <c r="I515" s="99"/>
      <c r="J515" s="99"/>
      <c r="K515" s="99"/>
      <c r="L515" s="99"/>
      <c r="M515" s="99"/>
      <c r="N515" s="99"/>
      <c r="O515" s="99"/>
      <c r="P515" s="99"/>
      <c r="Q515" s="99"/>
      <c r="R515" s="99"/>
      <c r="S515" s="99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</row>
    <row r="516" spans="2:33" ht="18.75" customHeight="1">
      <c r="B516" s="14"/>
      <c r="C516" s="98"/>
      <c r="D516" s="98"/>
      <c r="E516" s="14"/>
      <c r="F516" s="99"/>
      <c r="G516" s="99"/>
      <c r="H516" s="99"/>
      <c r="I516" s="99"/>
      <c r="J516" s="99"/>
      <c r="K516" s="99"/>
      <c r="L516" s="99"/>
      <c r="M516" s="99"/>
      <c r="N516" s="99"/>
      <c r="O516" s="99"/>
      <c r="P516" s="99"/>
      <c r="Q516" s="99"/>
      <c r="R516" s="99"/>
      <c r="S516" s="99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</row>
    <row r="517" spans="2:33" ht="18.75" customHeight="1">
      <c r="B517" s="14"/>
      <c r="C517" s="98"/>
      <c r="D517" s="98"/>
      <c r="E517" s="14"/>
      <c r="F517" s="99"/>
      <c r="G517" s="99"/>
      <c r="H517" s="99"/>
      <c r="I517" s="99"/>
      <c r="J517" s="99"/>
      <c r="K517" s="99"/>
      <c r="L517" s="99"/>
      <c r="M517" s="99"/>
      <c r="N517" s="99"/>
      <c r="O517" s="99"/>
      <c r="P517" s="99"/>
      <c r="Q517" s="99"/>
      <c r="R517" s="99"/>
      <c r="S517" s="99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</row>
    <row r="518" spans="2:33" ht="18.75" customHeight="1">
      <c r="B518" s="14"/>
      <c r="C518" s="98"/>
      <c r="D518" s="98"/>
      <c r="E518" s="14"/>
      <c r="F518" s="99"/>
      <c r="G518" s="99"/>
      <c r="H518" s="99"/>
      <c r="I518" s="99"/>
      <c r="J518" s="99"/>
      <c r="K518" s="99"/>
      <c r="L518" s="99"/>
      <c r="M518" s="99"/>
      <c r="N518" s="99"/>
      <c r="O518" s="99"/>
      <c r="P518" s="99"/>
      <c r="Q518" s="99"/>
      <c r="R518" s="99"/>
      <c r="S518" s="99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</row>
    <row r="519" spans="2:33" ht="18.75" customHeight="1">
      <c r="B519" s="14"/>
      <c r="C519" s="98"/>
      <c r="D519" s="98"/>
      <c r="E519" s="14"/>
      <c r="F519" s="99"/>
      <c r="G519" s="99"/>
      <c r="H519" s="99"/>
      <c r="I519" s="99"/>
      <c r="J519" s="99"/>
      <c r="K519" s="99"/>
      <c r="L519" s="99"/>
      <c r="M519" s="99"/>
      <c r="N519" s="99"/>
      <c r="O519" s="99"/>
      <c r="P519" s="99"/>
      <c r="Q519" s="99"/>
      <c r="R519" s="99"/>
      <c r="S519" s="99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</row>
    <row r="520" spans="2:33" ht="18.75" customHeight="1">
      <c r="B520" s="14"/>
      <c r="C520" s="98"/>
      <c r="D520" s="98"/>
      <c r="E520" s="14"/>
      <c r="F520" s="99"/>
      <c r="G520" s="99"/>
      <c r="H520" s="99"/>
      <c r="I520" s="99"/>
      <c r="J520" s="99"/>
      <c r="K520" s="99"/>
      <c r="L520" s="99"/>
      <c r="M520" s="99"/>
      <c r="N520" s="99"/>
      <c r="O520" s="99"/>
      <c r="P520" s="99"/>
      <c r="Q520" s="99"/>
      <c r="R520" s="99"/>
      <c r="S520" s="99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</row>
    <row r="521" spans="2:33" ht="18.75" customHeight="1">
      <c r="B521" s="14"/>
      <c r="C521" s="98"/>
      <c r="D521" s="98"/>
      <c r="E521" s="14"/>
      <c r="F521" s="99"/>
      <c r="G521" s="99"/>
      <c r="H521" s="99"/>
      <c r="I521" s="99"/>
      <c r="J521" s="99"/>
      <c r="K521" s="99"/>
      <c r="L521" s="99"/>
      <c r="M521" s="99"/>
      <c r="N521" s="99"/>
      <c r="O521" s="99"/>
      <c r="P521" s="99"/>
      <c r="Q521" s="99"/>
      <c r="R521" s="99"/>
      <c r="S521" s="99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</row>
    <row r="522" spans="2:33" ht="18.75" customHeight="1">
      <c r="B522" s="14"/>
      <c r="C522" s="98"/>
      <c r="D522" s="98"/>
      <c r="E522" s="14"/>
      <c r="F522" s="99"/>
      <c r="G522" s="99"/>
      <c r="H522" s="99"/>
      <c r="I522" s="99"/>
      <c r="J522" s="99"/>
      <c r="K522" s="99"/>
      <c r="L522" s="99"/>
      <c r="M522" s="99"/>
      <c r="N522" s="99"/>
      <c r="O522" s="99"/>
      <c r="P522" s="99"/>
      <c r="Q522" s="99"/>
      <c r="R522" s="99"/>
      <c r="S522" s="99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</row>
    <row r="523" spans="2:33" ht="18.75" customHeight="1">
      <c r="B523" s="14"/>
      <c r="C523" s="98"/>
      <c r="D523" s="98"/>
      <c r="E523" s="14"/>
      <c r="F523" s="99"/>
      <c r="G523" s="99"/>
      <c r="H523" s="99"/>
      <c r="I523" s="99"/>
      <c r="J523" s="99"/>
      <c r="K523" s="99"/>
      <c r="L523" s="99"/>
      <c r="M523" s="99"/>
      <c r="N523" s="99"/>
      <c r="O523" s="99"/>
      <c r="P523" s="99"/>
      <c r="Q523" s="99"/>
      <c r="R523" s="99"/>
      <c r="S523" s="99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</row>
    <row r="524" spans="2:33" ht="18.75" customHeight="1">
      <c r="B524" s="14"/>
      <c r="C524" s="98"/>
      <c r="D524" s="98"/>
      <c r="E524" s="14"/>
      <c r="F524" s="99"/>
      <c r="G524" s="99"/>
      <c r="H524" s="99"/>
      <c r="I524" s="99"/>
      <c r="J524" s="99"/>
      <c r="K524" s="99"/>
      <c r="L524" s="99"/>
      <c r="M524" s="99"/>
      <c r="N524" s="99"/>
      <c r="O524" s="99"/>
      <c r="P524" s="99"/>
      <c r="Q524" s="99"/>
      <c r="R524" s="99"/>
      <c r="S524" s="99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</row>
    <row r="525" spans="2:33" ht="18.75" customHeight="1">
      <c r="B525" s="14"/>
      <c r="C525" s="98"/>
      <c r="D525" s="98"/>
      <c r="E525" s="14"/>
      <c r="F525" s="99"/>
      <c r="G525" s="99"/>
      <c r="H525" s="99"/>
      <c r="I525" s="99"/>
      <c r="J525" s="99"/>
      <c r="K525" s="99"/>
      <c r="L525" s="99"/>
      <c r="M525" s="99"/>
      <c r="N525" s="99"/>
      <c r="O525" s="99"/>
      <c r="P525" s="99"/>
      <c r="Q525" s="99"/>
      <c r="R525" s="99"/>
      <c r="S525" s="99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</row>
    <row r="526" spans="2:33" ht="18.75" customHeight="1">
      <c r="B526" s="14"/>
      <c r="C526" s="98"/>
      <c r="D526" s="98"/>
      <c r="E526" s="14"/>
      <c r="F526" s="99"/>
      <c r="G526" s="99"/>
      <c r="H526" s="99"/>
      <c r="I526" s="99"/>
      <c r="J526" s="99"/>
      <c r="K526" s="99"/>
      <c r="L526" s="99"/>
      <c r="M526" s="99"/>
      <c r="N526" s="99"/>
      <c r="O526" s="99"/>
      <c r="P526" s="99"/>
      <c r="Q526" s="99"/>
      <c r="R526" s="99"/>
      <c r="S526" s="99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</row>
    <row r="527" spans="2:33" ht="18.75" customHeight="1">
      <c r="B527" s="14"/>
      <c r="C527" s="98"/>
      <c r="D527" s="98"/>
      <c r="E527" s="14"/>
      <c r="F527" s="99"/>
      <c r="G527" s="99"/>
      <c r="H527" s="99"/>
      <c r="I527" s="99"/>
      <c r="J527" s="99"/>
      <c r="K527" s="99"/>
      <c r="L527" s="99"/>
      <c r="M527" s="99"/>
      <c r="N527" s="99"/>
      <c r="O527" s="99"/>
      <c r="P527" s="99"/>
      <c r="Q527" s="99"/>
      <c r="R527" s="99"/>
      <c r="S527" s="99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</row>
    <row r="528" spans="2:33" ht="18.75" customHeight="1">
      <c r="B528" s="14"/>
      <c r="C528" s="98"/>
      <c r="D528" s="98"/>
      <c r="E528" s="14"/>
      <c r="F528" s="99"/>
      <c r="G528" s="99"/>
      <c r="H528" s="99"/>
      <c r="I528" s="99"/>
      <c r="J528" s="99"/>
      <c r="K528" s="99"/>
      <c r="L528" s="99"/>
      <c r="M528" s="99"/>
      <c r="N528" s="99"/>
      <c r="O528" s="99"/>
      <c r="P528" s="99"/>
      <c r="Q528" s="99"/>
      <c r="R528" s="99"/>
      <c r="S528" s="99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</row>
    <row r="529" spans="2:33" ht="18.75" customHeight="1">
      <c r="B529" s="14"/>
      <c r="C529" s="98"/>
      <c r="D529" s="98"/>
      <c r="E529" s="14"/>
      <c r="F529" s="99"/>
      <c r="G529" s="99"/>
      <c r="H529" s="99"/>
      <c r="I529" s="99"/>
      <c r="J529" s="99"/>
      <c r="K529" s="99"/>
      <c r="L529" s="99"/>
      <c r="M529" s="99"/>
      <c r="N529" s="99"/>
      <c r="O529" s="99"/>
      <c r="P529" s="99"/>
      <c r="Q529" s="99"/>
      <c r="R529" s="99"/>
      <c r="S529" s="99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</row>
    <row r="530" spans="2:33" ht="18.75" customHeight="1">
      <c r="B530" s="14"/>
      <c r="C530" s="98"/>
      <c r="D530" s="98"/>
      <c r="E530" s="14"/>
      <c r="F530" s="99"/>
      <c r="G530" s="99"/>
      <c r="H530" s="99"/>
      <c r="I530" s="99"/>
      <c r="J530" s="99"/>
      <c r="K530" s="99"/>
      <c r="L530" s="99"/>
      <c r="M530" s="99"/>
      <c r="N530" s="99"/>
      <c r="O530" s="99"/>
      <c r="P530" s="99"/>
      <c r="Q530" s="99"/>
      <c r="R530" s="99"/>
      <c r="S530" s="99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</row>
    <row r="531" spans="2:33" ht="18.75" customHeight="1">
      <c r="B531" s="14"/>
      <c r="C531" s="98"/>
      <c r="D531" s="98"/>
      <c r="E531" s="14"/>
      <c r="F531" s="99"/>
      <c r="G531" s="99"/>
      <c r="H531" s="99"/>
      <c r="I531" s="99"/>
      <c r="J531" s="99"/>
      <c r="K531" s="99"/>
      <c r="L531" s="99"/>
      <c r="M531" s="99"/>
      <c r="N531" s="99"/>
      <c r="O531" s="99"/>
      <c r="P531" s="99"/>
      <c r="Q531" s="99"/>
      <c r="R531" s="99"/>
      <c r="S531" s="99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</row>
    <row r="532" spans="2:33" ht="18.75" customHeight="1">
      <c r="B532" s="14"/>
      <c r="C532" s="98"/>
      <c r="D532" s="98"/>
      <c r="E532" s="14"/>
      <c r="F532" s="99"/>
      <c r="G532" s="99"/>
      <c r="H532" s="99"/>
      <c r="I532" s="99"/>
      <c r="J532" s="99"/>
      <c r="K532" s="99"/>
      <c r="L532" s="99"/>
      <c r="M532" s="99"/>
      <c r="N532" s="99"/>
      <c r="O532" s="99"/>
      <c r="P532" s="99"/>
      <c r="Q532" s="99"/>
      <c r="R532" s="99"/>
      <c r="S532" s="99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</row>
    <row r="533" spans="2:33" ht="18.75" customHeight="1">
      <c r="B533" s="14"/>
      <c r="C533" s="98"/>
      <c r="D533" s="98"/>
      <c r="E533" s="14"/>
      <c r="F533" s="99"/>
      <c r="G533" s="99"/>
      <c r="H533" s="99"/>
      <c r="I533" s="99"/>
      <c r="J533" s="99"/>
      <c r="K533" s="99"/>
      <c r="L533" s="99"/>
      <c r="M533" s="99"/>
      <c r="N533" s="99"/>
      <c r="O533" s="99"/>
      <c r="P533" s="99"/>
      <c r="Q533" s="99"/>
      <c r="R533" s="99"/>
      <c r="S533" s="99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</row>
    <row r="534" spans="2:33" ht="18.75" customHeight="1">
      <c r="B534" s="14"/>
      <c r="C534" s="98"/>
      <c r="D534" s="98"/>
      <c r="E534" s="14"/>
      <c r="F534" s="99"/>
      <c r="G534" s="99"/>
      <c r="H534" s="99"/>
      <c r="I534" s="99"/>
      <c r="J534" s="99"/>
      <c r="K534" s="99"/>
      <c r="L534" s="99"/>
      <c r="M534" s="99"/>
      <c r="N534" s="99"/>
      <c r="O534" s="99"/>
      <c r="P534" s="99"/>
      <c r="Q534" s="99"/>
      <c r="R534" s="99"/>
      <c r="S534" s="99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</row>
    <row r="535" spans="2:33" ht="18.75" customHeight="1">
      <c r="B535" s="14"/>
      <c r="C535" s="98"/>
      <c r="D535" s="98"/>
      <c r="E535" s="14"/>
      <c r="F535" s="99"/>
      <c r="G535" s="99"/>
      <c r="H535" s="99"/>
      <c r="I535" s="99"/>
      <c r="J535" s="99"/>
      <c r="K535" s="99"/>
      <c r="L535" s="99"/>
      <c r="M535" s="99"/>
      <c r="N535" s="99"/>
      <c r="O535" s="99"/>
      <c r="P535" s="99"/>
      <c r="Q535" s="99"/>
      <c r="R535" s="99"/>
      <c r="S535" s="99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</row>
    <row r="536" spans="2:33" ht="18.75" customHeight="1">
      <c r="B536" s="14"/>
      <c r="C536" s="98"/>
      <c r="D536" s="98"/>
      <c r="E536" s="14"/>
      <c r="F536" s="99"/>
      <c r="G536" s="99"/>
      <c r="H536" s="99"/>
      <c r="I536" s="99"/>
      <c r="J536" s="99"/>
      <c r="K536" s="99"/>
      <c r="L536" s="99"/>
      <c r="M536" s="99"/>
      <c r="N536" s="99"/>
      <c r="O536" s="99"/>
      <c r="P536" s="99"/>
      <c r="Q536" s="99"/>
      <c r="R536" s="99"/>
      <c r="S536" s="99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</row>
    <row r="537" spans="2:33" ht="18.75" customHeight="1">
      <c r="B537" s="14"/>
      <c r="C537" s="98"/>
      <c r="D537" s="98"/>
      <c r="E537" s="14"/>
      <c r="F537" s="99"/>
      <c r="G537" s="99"/>
      <c r="H537" s="99"/>
      <c r="I537" s="99"/>
      <c r="J537" s="99"/>
      <c r="K537" s="99"/>
      <c r="L537" s="99"/>
      <c r="M537" s="99"/>
      <c r="N537" s="99"/>
      <c r="O537" s="99"/>
      <c r="P537" s="99"/>
      <c r="Q537" s="99"/>
      <c r="R537" s="99"/>
      <c r="S537" s="99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</row>
    <row r="538" spans="2:33" ht="18.75" customHeight="1">
      <c r="B538" s="14"/>
      <c r="C538" s="98"/>
      <c r="D538" s="98"/>
      <c r="E538" s="14"/>
      <c r="F538" s="99"/>
      <c r="G538" s="99"/>
      <c r="H538" s="99"/>
      <c r="I538" s="99"/>
      <c r="J538" s="99"/>
      <c r="K538" s="99"/>
      <c r="L538" s="99"/>
      <c r="M538" s="99"/>
      <c r="N538" s="99"/>
      <c r="O538" s="99"/>
      <c r="P538" s="99"/>
      <c r="Q538" s="99"/>
      <c r="R538" s="99"/>
      <c r="S538" s="99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</row>
    <row r="539" spans="2:33" ht="18.75" customHeight="1">
      <c r="B539" s="14"/>
      <c r="C539" s="98"/>
      <c r="D539" s="98"/>
      <c r="E539" s="14"/>
      <c r="F539" s="99"/>
      <c r="G539" s="99"/>
      <c r="H539" s="99"/>
      <c r="I539" s="99"/>
      <c r="J539" s="99"/>
      <c r="K539" s="99"/>
      <c r="L539" s="99"/>
      <c r="M539" s="99"/>
      <c r="N539" s="99"/>
      <c r="O539" s="99"/>
      <c r="P539" s="99"/>
      <c r="Q539" s="99"/>
      <c r="R539" s="99"/>
      <c r="S539" s="99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</row>
    <row r="540" spans="2:33" ht="18.75" customHeight="1">
      <c r="B540" s="14"/>
      <c r="C540" s="98"/>
      <c r="D540" s="98"/>
      <c r="E540" s="14"/>
      <c r="F540" s="99"/>
      <c r="G540" s="99"/>
      <c r="H540" s="99"/>
      <c r="I540" s="99"/>
      <c r="J540" s="99"/>
      <c r="K540" s="99"/>
      <c r="L540" s="99"/>
      <c r="M540" s="99"/>
      <c r="N540" s="99"/>
      <c r="O540" s="99"/>
      <c r="P540" s="99"/>
      <c r="Q540" s="99"/>
      <c r="R540" s="99"/>
      <c r="S540" s="99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</row>
    <row r="541" spans="2:33" ht="18.75" customHeight="1">
      <c r="B541" s="14"/>
      <c r="C541" s="98"/>
      <c r="D541" s="98"/>
      <c r="E541" s="14"/>
      <c r="F541" s="99"/>
      <c r="G541" s="99"/>
      <c r="H541" s="99"/>
      <c r="I541" s="99"/>
      <c r="J541" s="99"/>
      <c r="K541" s="99"/>
      <c r="L541" s="99"/>
      <c r="M541" s="99"/>
      <c r="N541" s="99"/>
      <c r="O541" s="99"/>
      <c r="P541" s="99"/>
      <c r="Q541" s="99"/>
      <c r="R541" s="99"/>
      <c r="S541" s="99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</row>
    <row r="542" spans="2:33" ht="18.75" customHeight="1">
      <c r="B542" s="14"/>
      <c r="C542" s="98"/>
      <c r="D542" s="98"/>
      <c r="E542" s="14"/>
      <c r="F542" s="99"/>
      <c r="G542" s="99"/>
      <c r="H542" s="99"/>
      <c r="I542" s="99"/>
      <c r="J542" s="99"/>
      <c r="K542" s="99"/>
      <c r="L542" s="99"/>
      <c r="M542" s="99"/>
      <c r="N542" s="99"/>
      <c r="O542" s="99"/>
      <c r="P542" s="99"/>
      <c r="Q542" s="99"/>
      <c r="R542" s="99"/>
      <c r="S542" s="99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</row>
    <row r="543" spans="2:33" ht="18.75" customHeight="1">
      <c r="B543" s="14"/>
      <c r="C543" s="98"/>
      <c r="D543" s="98"/>
      <c r="E543" s="14"/>
      <c r="F543" s="99"/>
      <c r="G543" s="99"/>
      <c r="H543" s="99"/>
      <c r="I543" s="99"/>
      <c r="J543" s="99"/>
      <c r="K543" s="99"/>
      <c r="L543" s="99"/>
      <c r="M543" s="99"/>
      <c r="N543" s="99"/>
      <c r="O543" s="99"/>
      <c r="P543" s="99"/>
      <c r="Q543" s="99"/>
      <c r="R543" s="99"/>
      <c r="S543" s="99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</row>
    <row r="544" spans="2:33" ht="18.75" customHeight="1">
      <c r="B544" s="14"/>
      <c r="C544" s="98"/>
      <c r="D544" s="98"/>
      <c r="E544" s="14"/>
      <c r="F544" s="99"/>
      <c r="G544" s="99"/>
      <c r="H544" s="99"/>
      <c r="I544" s="99"/>
      <c r="J544" s="99"/>
      <c r="K544" s="99"/>
      <c r="L544" s="99"/>
      <c r="M544" s="99"/>
      <c r="N544" s="99"/>
      <c r="O544" s="99"/>
      <c r="P544" s="99"/>
      <c r="Q544" s="99"/>
      <c r="R544" s="99"/>
      <c r="S544" s="99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</row>
    <row r="545" spans="2:33" ht="18.75" customHeight="1">
      <c r="B545" s="14"/>
      <c r="C545" s="98"/>
      <c r="D545" s="98"/>
      <c r="E545" s="14"/>
      <c r="F545" s="99"/>
      <c r="G545" s="99"/>
      <c r="H545" s="99"/>
      <c r="I545" s="99"/>
      <c r="J545" s="99"/>
      <c r="K545" s="99"/>
      <c r="L545" s="99"/>
      <c r="M545" s="99"/>
      <c r="N545" s="99"/>
      <c r="O545" s="99"/>
      <c r="P545" s="99"/>
      <c r="Q545" s="99"/>
      <c r="R545" s="99"/>
      <c r="S545" s="99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</row>
    <row r="546" spans="2:33" ht="18.75" customHeight="1">
      <c r="B546" s="14"/>
      <c r="C546" s="98"/>
      <c r="D546" s="98"/>
      <c r="E546" s="14"/>
      <c r="F546" s="99"/>
      <c r="G546" s="99"/>
      <c r="H546" s="99"/>
      <c r="I546" s="99"/>
      <c r="J546" s="99"/>
      <c r="K546" s="99"/>
      <c r="L546" s="99"/>
      <c r="M546" s="99"/>
      <c r="N546" s="99"/>
      <c r="O546" s="99"/>
      <c r="P546" s="99"/>
      <c r="Q546" s="99"/>
      <c r="R546" s="99"/>
      <c r="S546" s="99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</row>
    <row r="547" spans="2:33" ht="18.75" customHeight="1">
      <c r="B547" s="14"/>
      <c r="C547" s="98"/>
      <c r="D547" s="98"/>
      <c r="E547" s="14"/>
      <c r="F547" s="99"/>
      <c r="G547" s="99"/>
      <c r="H547" s="99"/>
      <c r="I547" s="99"/>
      <c r="J547" s="99"/>
      <c r="K547" s="99"/>
      <c r="L547" s="99"/>
      <c r="M547" s="99"/>
      <c r="N547" s="99"/>
      <c r="O547" s="99"/>
      <c r="P547" s="99"/>
      <c r="Q547" s="99"/>
      <c r="R547" s="99"/>
      <c r="S547" s="99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</row>
    <row r="548" spans="2:33" ht="18.75" customHeight="1">
      <c r="B548" s="14"/>
      <c r="C548" s="98"/>
      <c r="D548" s="98"/>
      <c r="E548" s="14"/>
      <c r="F548" s="99"/>
      <c r="G548" s="99"/>
      <c r="H548" s="99"/>
      <c r="I548" s="99"/>
      <c r="J548" s="99"/>
      <c r="K548" s="99"/>
      <c r="L548" s="99"/>
      <c r="M548" s="99"/>
      <c r="N548" s="99"/>
      <c r="O548" s="99"/>
      <c r="P548" s="99"/>
      <c r="Q548" s="99"/>
      <c r="R548" s="99"/>
      <c r="S548" s="99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</row>
    <row r="549" spans="2:33" ht="18.75" customHeight="1">
      <c r="B549" s="14"/>
      <c r="C549" s="98"/>
      <c r="D549" s="98"/>
      <c r="E549" s="14"/>
      <c r="F549" s="99"/>
      <c r="G549" s="99"/>
      <c r="H549" s="99"/>
      <c r="I549" s="99"/>
      <c r="J549" s="99"/>
      <c r="K549" s="99"/>
      <c r="L549" s="99"/>
      <c r="M549" s="99"/>
      <c r="N549" s="99"/>
      <c r="O549" s="99"/>
      <c r="P549" s="99"/>
      <c r="Q549" s="99"/>
      <c r="R549" s="99"/>
      <c r="S549" s="99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</row>
    <row r="550" spans="2:33" ht="18.75" customHeight="1">
      <c r="B550" s="14"/>
      <c r="C550" s="98"/>
      <c r="D550" s="98"/>
      <c r="E550" s="14"/>
      <c r="F550" s="99"/>
      <c r="G550" s="99"/>
      <c r="H550" s="99"/>
      <c r="I550" s="99"/>
      <c r="J550" s="99"/>
      <c r="K550" s="99"/>
      <c r="L550" s="99"/>
      <c r="M550" s="99"/>
      <c r="N550" s="99"/>
      <c r="O550" s="99"/>
      <c r="P550" s="99"/>
      <c r="Q550" s="99"/>
      <c r="R550" s="99"/>
      <c r="S550" s="99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</row>
    <row r="551" spans="2:33" ht="18.75" customHeight="1">
      <c r="B551" s="14"/>
      <c r="C551" s="98"/>
      <c r="D551" s="98"/>
      <c r="E551" s="14"/>
      <c r="F551" s="99"/>
      <c r="G551" s="99"/>
      <c r="H551" s="99"/>
      <c r="I551" s="99"/>
      <c r="J551" s="99"/>
      <c r="K551" s="99"/>
      <c r="L551" s="99"/>
      <c r="M551" s="99"/>
      <c r="N551" s="99"/>
      <c r="O551" s="99"/>
      <c r="P551" s="99"/>
      <c r="Q551" s="99"/>
      <c r="R551" s="99"/>
      <c r="S551" s="99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</row>
    <row r="552" spans="2:33" ht="18.75" customHeight="1">
      <c r="B552" s="14"/>
      <c r="C552" s="98"/>
      <c r="D552" s="98"/>
      <c r="E552" s="14"/>
      <c r="F552" s="99"/>
      <c r="G552" s="99"/>
      <c r="H552" s="99"/>
      <c r="I552" s="99"/>
      <c r="J552" s="99"/>
      <c r="K552" s="99"/>
      <c r="L552" s="99"/>
      <c r="M552" s="99"/>
      <c r="N552" s="99"/>
      <c r="O552" s="99"/>
      <c r="P552" s="99"/>
      <c r="Q552" s="99"/>
      <c r="R552" s="99"/>
      <c r="S552" s="99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</row>
    <row r="553" spans="2:33" ht="18.75" customHeight="1">
      <c r="B553" s="14"/>
      <c r="C553" s="98"/>
      <c r="D553" s="98"/>
      <c r="E553" s="14"/>
      <c r="F553" s="99"/>
      <c r="G553" s="99"/>
      <c r="H553" s="99"/>
      <c r="I553" s="99"/>
      <c r="J553" s="99"/>
      <c r="K553" s="99"/>
      <c r="L553" s="99"/>
      <c r="M553" s="99"/>
      <c r="N553" s="99"/>
      <c r="O553" s="99"/>
      <c r="P553" s="99"/>
      <c r="Q553" s="99"/>
      <c r="R553" s="99"/>
      <c r="S553" s="99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</row>
    <row r="554" spans="2:33" ht="18.75" customHeight="1">
      <c r="B554" s="14"/>
      <c r="C554" s="98"/>
      <c r="D554" s="98"/>
      <c r="E554" s="14"/>
      <c r="F554" s="99"/>
      <c r="G554" s="99"/>
      <c r="H554" s="99"/>
      <c r="I554" s="99"/>
      <c r="J554" s="99"/>
      <c r="K554" s="99"/>
      <c r="L554" s="99"/>
      <c r="M554" s="99"/>
      <c r="N554" s="99"/>
      <c r="O554" s="99"/>
      <c r="P554" s="99"/>
      <c r="Q554" s="99"/>
      <c r="R554" s="99"/>
      <c r="S554" s="99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</row>
    <row r="555" spans="2:33" ht="18.75" customHeight="1">
      <c r="B555" s="14"/>
      <c r="C555" s="98"/>
      <c r="D555" s="98"/>
      <c r="E555" s="14"/>
      <c r="F555" s="99"/>
      <c r="G555" s="99"/>
      <c r="H555" s="99"/>
      <c r="I555" s="99"/>
      <c r="J555" s="99"/>
      <c r="K555" s="99"/>
      <c r="L555" s="99"/>
      <c r="M555" s="99"/>
      <c r="N555" s="99"/>
      <c r="O555" s="99"/>
      <c r="P555" s="99"/>
      <c r="Q555" s="99"/>
      <c r="R555" s="99"/>
      <c r="S555" s="99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</row>
    <row r="556" spans="2:33" ht="18.75" customHeight="1">
      <c r="B556" s="14"/>
      <c r="C556" s="98"/>
      <c r="D556" s="98"/>
      <c r="E556" s="14"/>
      <c r="F556" s="99"/>
      <c r="G556" s="99"/>
      <c r="H556" s="99"/>
      <c r="I556" s="99"/>
      <c r="J556" s="99"/>
      <c r="K556" s="99"/>
      <c r="L556" s="99"/>
      <c r="M556" s="99"/>
      <c r="N556" s="99"/>
      <c r="O556" s="99"/>
      <c r="P556" s="99"/>
      <c r="Q556" s="99"/>
      <c r="R556" s="99"/>
      <c r="S556" s="99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</row>
    <row r="557" spans="2:33" ht="18.75" customHeight="1">
      <c r="B557" s="14"/>
      <c r="C557" s="98"/>
      <c r="D557" s="98"/>
      <c r="E557" s="14"/>
      <c r="F557" s="99"/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99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</row>
    <row r="558" spans="2:33" ht="18.75" customHeight="1">
      <c r="B558" s="14"/>
      <c r="C558" s="98"/>
      <c r="D558" s="98"/>
      <c r="E558" s="14"/>
      <c r="F558" s="99"/>
      <c r="G558" s="99"/>
      <c r="H558" s="99"/>
      <c r="I558" s="99"/>
      <c r="J558" s="99"/>
      <c r="K558" s="99"/>
      <c r="L558" s="99"/>
      <c r="M558" s="99"/>
      <c r="N558" s="99"/>
      <c r="O558" s="99"/>
      <c r="P558" s="99"/>
      <c r="Q558" s="99"/>
      <c r="R558" s="99"/>
      <c r="S558" s="99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</row>
    <row r="559" spans="2:33" ht="18.75" customHeight="1">
      <c r="B559" s="14"/>
      <c r="C559" s="98"/>
      <c r="D559" s="98"/>
      <c r="E559" s="14"/>
      <c r="F559" s="99"/>
      <c r="G559" s="99"/>
      <c r="H559" s="99"/>
      <c r="I559" s="99"/>
      <c r="J559" s="99"/>
      <c r="K559" s="99"/>
      <c r="L559" s="99"/>
      <c r="M559" s="99"/>
      <c r="N559" s="99"/>
      <c r="O559" s="99"/>
      <c r="P559" s="99"/>
      <c r="Q559" s="99"/>
      <c r="R559" s="99"/>
      <c r="S559" s="99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</row>
    <row r="560" spans="2:33" ht="18.75" customHeight="1">
      <c r="B560" s="14"/>
      <c r="C560" s="98"/>
      <c r="D560" s="98"/>
      <c r="E560" s="14"/>
      <c r="F560" s="99"/>
      <c r="G560" s="99"/>
      <c r="H560" s="99"/>
      <c r="I560" s="99"/>
      <c r="J560" s="99"/>
      <c r="K560" s="99"/>
      <c r="L560" s="99"/>
      <c r="M560" s="99"/>
      <c r="N560" s="99"/>
      <c r="O560" s="99"/>
      <c r="P560" s="99"/>
      <c r="Q560" s="99"/>
      <c r="R560" s="99"/>
      <c r="S560" s="99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</row>
    <row r="561" spans="2:33" ht="18.75" customHeight="1">
      <c r="B561" s="14"/>
      <c r="C561" s="98"/>
      <c r="D561" s="98"/>
      <c r="E561" s="14"/>
      <c r="F561" s="99"/>
      <c r="G561" s="99"/>
      <c r="H561" s="99"/>
      <c r="I561" s="99"/>
      <c r="J561" s="99"/>
      <c r="K561" s="99"/>
      <c r="L561" s="99"/>
      <c r="M561" s="99"/>
      <c r="N561" s="99"/>
      <c r="O561" s="99"/>
      <c r="P561" s="99"/>
      <c r="Q561" s="99"/>
      <c r="R561" s="99"/>
      <c r="S561" s="99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</row>
    <row r="562" spans="2:33" ht="18.75" customHeight="1">
      <c r="B562" s="14"/>
      <c r="C562" s="98"/>
      <c r="D562" s="98"/>
      <c r="E562" s="14"/>
      <c r="F562" s="99"/>
      <c r="G562" s="99"/>
      <c r="H562" s="99"/>
      <c r="I562" s="99"/>
      <c r="J562" s="99"/>
      <c r="K562" s="99"/>
      <c r="L562" s="99"/>
      <c r="M562" s="99"/>
      <c r="N562" s="99"/>
      <c r="O562" s="99"/>
      <c r="P562" s="99"/>
      <c r="Q562" s="99"/>
      <c r="R562" s="99"/>
      <c r="S562" s="99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</row>
    <row r="563" spans="2:33" ht="18.75" customHeight="1">
      <c r="B563" s="14"/>
      <c r="C563" s="98"/>
      <c r="D563" s="98"/>
      <c r="E563" s="14"/>
      <c r="F563" s="99"/>
      <c r="G563" s="99"/>
      <c r="H563" s="99"/>
      <c r="I563" s="99"/>
      <c r="J563" s="99"/>
      <c r="K563" s="99"/>
      <c r="L563" s="99"/>
      <c r="M563" s="99"/>
      <c r="N563" s="99"/>
      <c r="O563" s="99"/>
      <c r="P563" s="99"/>
      <c r="Q563" s="99"/>
      <c r="R563" s="99"/>
      <c r="S563" s="99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</row>
    <row r="564" spans="2:33" ht="18.75" customHeight="1">
      <c r="B564" s="14"/>
      <c r="C564" s="98"/>
      <c r="D564" s="98"/>
      <c r="E564" s="14"/>
      <c r="F564" s="99"/>
      <c r="G564" s="99"/>
      <c r="H564" s="99"/>
      <c r="I564" s="99"/>
      <c r="J564" s="99"/>
      <c r="K564" s="99"/>
      <c r="L564" s="99"/>
      <c r="M564" s="99"/>
      <c r="N564" s="99"/>
      <c r="O564" s="99"/>
      <c r="P564" s="99"/>
      <c r="Q564" s="99"/>
      <c r="R564" s="99"/>
      <c r="S564" s="99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</row>
    <row r="565" spans="2:33" ht="18.75" customHeight="1">
      <c r="B565" s="14"/>
      <c r="C565" s="98"/>
      <c r="D565" s="98"/>
      <c r="E565" s="14"/>
      <c r="F565" s="99"/>
      <c r="G565" s="99"/>
      <c r="H565" s="99"/>
      <c r="I565" s="99"/>
      <c r="J565" s="99"/>
      <c r="K565" s="99"/>
      <c r="L565" s="99"/>
      <c r="M565" s="99"/>
      <c r="N565" s="99"/>
      <c r="O565" s="99"/>
      <c r="P565" s="99"/>
      <c r="Q565" s="99"/>
      <c r="R565" s="99"/>
      <c r="S565" s="99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</row>
    <row r="566" spans="2:33" ht="18.75" customHeight="1">
      <c r="B566" s="14"/>
      <c r="C566" s="98"/>
      <c r="D566" s="98"/>
      <c r="E566" s="14"/>
      <c r="F566" s="99"/>
      <c r="G566" s="99"/>
      <c r="H566" s="99"/>
      <c r="I566" s="99"/>
      <c r="J566" s="99"/>
      <c r="K566" s="99"/>
      <c r="L566" s="99"/>
      <c r="M566" s="99"/>
      <c r="N566" s="99"/>
      <c r="O566" s="99"/>
      <c r="P566" s="99"/>
      <c r="Q566" s="99"/>
      <c r="R566" s="99"/>
      <c r="S566" s="99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</row>
    <row r="567" spans="2:33" ht="18.75" customHeight="1">
      <c r="B567" s="14"/>
      <c r="C567" s="98"/>
      <c r="D567" s="98"/>
      <c r="E567" s="14"/>
      <c r="F567" s="99"/>
      <c r="G567" s="99"/>
      <c r="H567" s="99"/>
      <c r="I567" s="99"/>
      <c r="J567" s="99"/>
      <c r="K567" s="99"/>
      <c r="L567" s="99"/>
      <c r="M567" s="99"/>
      <c r="N567" s="99"/>
      <c r="O567" s="99"/>
      <c r="P567" s="99"/>
      <c r="Q567" s="99"/>
      <c r="R567" s="99"/>
      <c r="S567" s="99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</row>
    <row r="568" spans="2:33" ht="18.75" customHeight="1">
      <c r="B568" s="14"/>
      <c r="C568" s="98"/>
      <c r="D568" s="98"/>
      <c r="E568" s="14"/>
      <c r="F568" s="99"/>
      <c r="G568" s="99"/>
      <c r="H568" s="99"/>
      <c r="I568" s="99"/>
      <c r="J568" s="99"/>
      <c r="K568" s="99"/>
      <c r="L568" s="99"/>
      <c r="M568" s="99"/>
      <c r="N568" s="99"/>
      <c r="O568" s="99"/>
      <c r="P568" s="99"/>
      <c r="Q568" s="99"/>
      <c r="R568" s="99"/>
      <c r="S568" s="99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</row>
    <row r="569" spans="2:33" ht="18.75" customHeight="1">
      <c r="B569" s="14"/>
      <c r="C569" s="98"/>
      <c r="D569" s="98"/>
      <c r="E569" s="14"/>
      <c r="F569" s="99"/>
      <c r="G569" s="99"/>
      <c r="H569" s="99"/>
      <c r="I569" s="99"/>
      <c r="J569" s="99"/>
      <c r="K569" s="99"/>
      <c r="L569" s="99"/>
      <c r="M569" s="99"/>
      <c r="N569" s="99"/>
      <c r="O569" s="99"/>
      <c r="P569" s="99"/>
      <c r="Q569" s="99"/>
      <c r="R569" s="99"/>
      <c r="S569" s="99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</row>
    <row r="570" spans="2:33" ht="18.75" customHeight="1">
      <c r="B570" s="14"/>
      <c r="C570" s="98"/>
      <c r="D570" s="98"/>
      <c r="E570" s="14"/>
      <c r="F570" s="99"/>
      <c r="G570" s="99"/>
      <c r="H570" s="99"/>
      <c r="I570" s="99"/>
      <c r="J570" s="99"/>
      <c r="K570" s="99"/>
      <c r="L570" s="99"/>
      <c r="M570" s="99"/>
      <c r="N570" s="99"/>
      <c r="O570" s="99"/>
      <c r="P570" s="99"/>
      <c r="Q570" s="99"/>
      <c r="R570" s="99"/>
      <c r="S570" s="99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</row>
    <row r="571" spans="2:33" ht="18.75" customHeight="1">
      <c r="B571" s="14"/>
      <c r="C571" s="98"/>
      <c r="D571" s="98"/>
      <c r="E571" s="14"/>
      <c r="F571" s="99"/>
      <c r="G571" s="99"/>
      <c r="H571" s="99"/>
      <c r="I571" s="99"/>
      <c r="J571" s="99"/>
      <c r="K571" s="99"/>
      <c r="L571" s="99"/>
      <c r="M571" s="99"/>
      <c r="N571" s="99"/>
      <c r="O571" s="99"/>
      <c r="P571" s="99"/>
      <c r="Q571" s="99"/>
      <c r="R571" s="99"/>
      <c r="S571" s="99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</row>
    <row r="572" spans="2:33" ht="18.75" customHeight="1">
      <c r="B572" s="14"/>
      <c r="C572" s="98"/>
      <c r="D572" s="98"/>
      <c r="E572" s="14"/>
      <c r="F572" s="99"/>
      <c r="G572" s="99"/>
      <c r="H572" s="99"/>
      <c r="I572" s="99"/>
      <c r="J572" s="99"/>
      <c r="K572" s="99"/>
      <c r="L572" s="99"/>
      <c r="M572" s="99"/>
      <c r="N572" s="99"/>
      <c r="O572" s="99"/>
      <c r="P572" s="99"/>
      <c r="Q572" s="99"/>
      <c r="R572" s="99"/>
      <c r="S572" s="99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</row>
    <row r="573" spans="2:33" ht="18.75" customHeight="1">
      <c r="B573" s="14"/>
      <c r="C573" s="98"/>
      <c r="D573" s="98"/>
      <c r="E573" s="14"/>
      <c r="F573" s="99"/>
      <c r="G573" s="99"/>
      <c r="H573" s="99"/>
      <c r="I573" s="99"/>
      <c r="J573" s="99"/>
      <c r="K573" s="99"/>
      <c r="L573" s="99"/>
      <c r="M573" s="99"/>
      <c r="N573" s="99"/>
      <c r="O573" s="99"/>
      <c r="P573" s="99"/>
      <c r="Q573" s="99"/>
      <c r="R573" s="99"/>
      <c r="S573" s="99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</row>
    <row r="574" spans="2:33" ht="18.75" customHeight="1">
      <c r="B574" s="14"/>
      <c r="C574" s="98"/>
      <c r="D574" s="98"/>
      <c r="E574" s="14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99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</row>
    <row r="575" spans="2:33" ht="18.75" customHeight="1">
      <c r="B575" s="14"/>
      <c r="C575" s="98"/>
      <c r="D575" s="98"/>
      <c r="E575" s="14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99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</row>
    <row r="576" spans="2:33" ht="18.75" customHeight="1">
      <c r="B576" s="14"/>
      <c r="C576" s="98"/>
      <c r="D576" s="98"/>
      <c r="E576" s="14"/>
      <c r="F576" s="99"/>
      <c r="G576" s="99"/>
      <c r="H576" s="99"/>
      <c r="I576" s="99"/>
      <c r="J576" s="99"/>
      <c r="K576" s="99"/>
      <c r="L576" s="99"/>
      <c r="M576" s="99"/>
      <c r="N576" s="99"/>
      <c r="O576" s="99"/>
      <c r="P576" s="99"/>
      <c r="Q576" s="99"/>
      <c r="R576" s="99"/>
      <c r="S576" s="99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</row>
    <row r="577" spans="2:33" ht="18.75" customHeight="1">
      <c r="B577" s="14"/>
      <c r="C577" s="98"/>
      <c r="D577" s="98"/>
      <c r="E577" s="14"/>
      <c r="F577" s="99"/>
      <c r="G577" s="99"/>
      <c r="H577" s="99"/>
      <c r="I577" s="99"/>
      <c r="J577" s="99"/>
      <c r="K577" s="99"/>
      <c r="L577" s="99"/>
      <c r="M577" s="99"/>
      <c r="N577" s="99"/>
      <c r="O577" s="99"/>
      <c r="P577" s="99"/>
      <c r="Q577" s="99"/>
      <c r="R577" s="99"/>
      <c r="S577" s="99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</row>
    <row r="578" spans="2:33" ht="18.75" customHeight="1">
      <c r="B578" s="14"/>
      <c r="C578" s="98"/>
      <c r="D578" s="98"/>
      <c r="E578" s="14"/>
      <c r="F578" s="99"/>
      <c r="G578" s="99"/>
      <c r="H578" s="99"/>
      <c r="I578" s="99"/>
      <c r="J578" s="99"/>
      <c r="K578" s="99"/>
      <c r="L578" s="99"/>
      <c r="M578" s="99"/>
      <c r="N578" s="99"/>
      <c r="O578" s="99"/>
      <c r="P578" s="99"/>
      <c r="Q578" s="99"/>
      <c r="R578" s="99"/>
      <c r="S578" s="99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</row>
    <row r="579" spans="2:33" ht="18.75" customHeight="1">
      <c r="B579" s="14"/>
      <c r="C579" s="98"/>
      <c r="D579" s="98"/>
      <c r="E579" s="14"/>
      <c r="F579" s="99"/>
      <c r="G579" s="99"/>
      <c r="H579" s="99"/>
      <c r="I579" s="99"/>
      <c r="J579" s="99"/>
      <c r="K579" s="99"/>
      <c r="L579" s="99"/>
      <c r="M579" s="99"/>
      <c r="N579" s="99"/>
      <c r="O579" s="99"/>
      <c r="P579" s="99"/>
      <c r="Q579" s="99"/>
      <c r="R579" s="99"/>
      <c r="S579" s="99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</row>
    <row r="580" spans="2:33" ht="18.75" customHeight="1">
      <c r="B580" s="14"/>
      <c r="C580" s="98"/>
      <c r="D580" s="98"/>
      <c r="E580" s="14"/>
      <c r="F580" s="99"/>
      <c r="G580" s="99"/>
      <c r="H580" s="99"/>
      <c r="I580" s="99"/>
      <c r="J580" s="99"/>
      <c r="K580" s="99"/>
      <c r="L580" s="99"/>
      <c r="M580" s="99"/>
      <c r="N580" s="99"/>
      <c r="O580" s="99"/>
      <c r="P580" s="99"/>
      <c r="Q580" s="99"/>
      <c r="R580" s="99"/>
      <c r="S580" s="99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</row>
    <row r="581" spans="2:33" ht="18.75" customHeight="1">
      <c r="B581" s="14"/>
      <c r="C581" s="98"/>
      <c r="D581" s="98"/>
      <c r="E581" s="14"/>
      <c r="F581" s="99"/>
      <c r="G581" s="99"/>
      <c r="H581" s="99"/>
      <c r="I581" s="99"/>
      <c r="J581" s="99"/>
      <c r="K581" s="99"/>
      <c r="L581" s="99"/>
      <c r="M581" s="99"/>
      <c r="N581" s="99"/>
      <c r="O581" s="99"/>
      <c r="P581" s="99"/>
      <c r="Q581" s="99"/>
      <c r="R581" s="99"/>
      <c r="S581" s="99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</row>
    <row r="582" spans="2:33" ht="18.75" customHeight="1">
      <c r="B582" s="14"/>
      <c r="C582" s="98"/>
      <c r="D582" s="98"/>
      <c r="E582" s="14"/>
      <c r="F582" s="99"/>
      <c r="G582" s="99"/>
      <c r="H582" s="99"/>
      <c r="I582" s="99"/>
      <c r="J582" s="99"/>
      <c r="K582" s="99"/>
      <c r="L582" s="99"/>
      <c r="M582" s="99"/>
      <c r="N582" s="99"/>
      <c r="O582" s="99"/>
      <c r="P582" s="99"/>
      <c r="Q582" s="99"/>
      <c r="R582" s="99"/>
      <c r="S582" s="99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</row>
    <row r="583" spans="2:33" ht="18.75" customHeight="1">
      <c r="B583" s="14"/>
      <c r="C583" s="98"/>
      <c r="D583" s="98"/>
      <c r="E583" s="14"/>
      <c r="F583" s="99"/>
      <c r="G583" s="99"/>
      <c r="H583" s="99"/>
      <c r="I583" s="99"/>
      <c r="J583" s="99"/>
      <c r="K583" s="99"/>
      <c r="L583" s="99"/>
      <c r="M583" s="99"/>
      <c r="N583" s="99"/>
      <c r="O583" s="99"/>
      <c r="P583" s="99"/>
      <c r="Q583" s="99"/>
      <c r="R583" s="99"/>
      <c r="S583" s="99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</row>
    <row r="584" spans="2:33" ht="18.75" customHeight="1">
      <c r="B584" s="14"/>
      <c r="C584" s="98"/>
      <c r="D584" s="98"/>
      <c r="E584" s="14"/>
      <c r="F584" s="99"/>
      <c r="G584" s="99"/>
      <c r="H584" s="99"/>
      <c r="I584" s="99"/>
      <c r="J584" s="99"/>
      <c r="K584" s="99"/>
      <c r="L584" s="99"/>
      <c r="M584" s="99"/>
      <c r="N584" s="99"/>
      <c r="O584" s="99"/>
      <c r="P584" s="99"/>
      <c r="Q584" s="99"/>
      <c r="R584" s="99"/>
      <c r="S584" s="99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</row>
    <row r="585" spans="2:33" ht="18.75" customHeight="1">
      <c r="B585" s="14"/>
      <c r="C585" s="98"/>
      <c r="D585" s="98"/>
      <c r="E585" s="14"/>
      <c r="F585" s="99"/>
      <c r="G585" s="99"/>
      <c r="H585" s="99"/>
      <c r="I585" s="99"/>
      <c r="J585" s="99"/>
      <c r="K585" s="99"/>
      <c r="L585" s="99"/>
      <c r="M585" s="99"/>
      <c r="N585" s="99"/>
      <c r="O585" s="99"/>
      <c r="P585" s="99"/>
      <c r="Q585" s="99"/>
      <c r="R585" s="99"/>
      <c r="S585" s="99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</row>
    <row r="586" spans="2:33" ht="18.75" customHeight="1">
      <c r="B586" s="14"/>
      <c r="C586" s="98"/>
      <c r="D586" s="98"/>
      <c r="E586" s="14"/>
      <c r="F586" s="99"/>
      <c r="G586" s="99"/>
      <c r="H586" s="99"/>
      <c r="I586" s="99"/>
      <c r="J586" s="99"/>
      <c r="K586" s="99"/>
      <c r="L586" s="99"/>
      <c r="M586" s="99"/>
      <c r="N586" s="99"/>
      <c r="O586" s="99"/>
      <c r="P586" s="99"/>
      <c r="Q586" s="99"/>
      <c r="R586" s="99"/>
      <c r="S586" s="99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</row>
    <row r="587" spans="2:33" ht="18.75" customHeight="1">
      <c r="B587" s="14"/>
      <c r="C587" s="98"/>
      <c r="D587" s="98"/>
      <c r="E587" s="14"/>
      <c r="F587" s="99"/>
      <c r="G587" s="99"/>
      <c r="H587" s="99"/>
      <c r="I587" s="99"/>
      <c r="J587" s="99"/>
      <c r="K587" s="99"/>
      <c r="L587" s="99"/>
      <c r="M587" s="99"/>
      <c r="N587" s="99"/>
      <c r="O587" s="99"/>
      <c r="P587" s="99"/>
      <c r="Q587" s="99"/>
      <c r="R587" s="99"/>
      <c r="S587" s="99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</row>
    <row r="588" spans="2:33" ht="18.75" customHeight="1">
      <c r="B588" s="14"/>
      <c r="C588" s="98"/>
      <c r="D588" s="98"/>
      <c r="E588" s="14"/>
      <c r="F588" s="99"/>
      <c r="G588" s="99"/>
      <c r="H588" s="99"/>
      <c r="I588" s="99"/>
      <c r="J588" s="99"/>
      <c r="K588" s="99"/>
      <c r="L588" s="99"/>
      <c r="M588" s="99"/>
      <c r="N588" s="99"/>
      <c r="O588" s="99"/>
      <c r="P588" s="99"/>
      <c r="Q588" s="99"/>
      <c r="R588" s="99"/>
      <c r="S588" s="99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</row>
    <row r="589" spans="2:33" ht="18.75" customHeight="1">
      <c r="B589" s="14"/>
      <c r="C589" s="98"/>
      <c r="D589" s="98"/>
      <c r="E589" s="14"/>
      <c r="F589" s="99"/>
      <c r="G589" s="99"/>
      <c r="H589" s="99"/>
      <c r="I589" s="99"/>
      <c r="J589" s="99"/>
      <c r="K589" s="99"/>
      <c r="L589" s="99"/>
      <c r="M589" s="99"/>
      <c r="N589" s="99"/>
      <c r="O589" s="99"/>
      <c r="P589" s="99"/>
      <c r="Q589" s="99"/>
      <c r="R589" s="99"/>
      <c r="S589" s="99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</row>
    <row r="590" spans="2:33" ht="18.75" customHeight="1">
      <c r="B590" s="14"/>
      <c r="C590" s="98"/>
      <c r="D590" s="98"/>
      <c r="E590" s="14"/>
      <c r="F590" s="99"/>
      <c r="G590" s="99"/>
      <c r="H590" s="99"/>
      <c r="I590" s="99"/>
      <c r="J590" s="99"/>
      <c r="K590" s="99"/>
      <c r="L590" s="99"/>
      <c r="M590" s="99"/>
      <c r="N590" s="99"/>
      <c r="O590" s="99"/>
      <c r="P590" s="99"/>
      <c r="Q590" s="99"/>
      <c r="R590" s="99"/>
      <c r="S590" s="99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</row>
    <row r="591" spans="2:33" ht="18.75" customHeight="1">
      <c r="B591" s="14"/>
      <c r="C591" s="98"/>
      <c r="D591" s="98"/>
      <c r="E591" s="14"/>
      <c r="F591" s="99"/>
      <c r="G591" s="99"/>
      <c r="H591" s="99"/>
      <c r="I591" s="99"/>
      <c r="J591" s="99"/>
      <c r="K591" s="99"/>
      <c r="L591" s="99"/>
      <c r="M591" s="99"/>
      <c r="N591" s="99"/>
      <c r="O591" s="99"/>
      <c r="P591" s="99"/>
      <c r="Q591" s="99"/>
      <c r="R591" s="99"/>
      <c r="S591" s="99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</row>
    <row r="592" spans="2:33" ht="18.75" customHeight="1">
      <c r="B592" s="14"/>
      <c r="C592" s="98"/>
      <c r="D592" s="98"/>
      <c r="E592" s="14"/>
      <c r="F592" s="99"/>
      <c r="G592" s="99"/>
      <c r="H592" s="99"/>
      <c r="I592" s="99"/>
      <c r="J592" s="99"/>
      <c r="K592" s="99"/>
      <c r="L592" s="99"/>
      <c r="M592" s="99"/>
      <c r="N592" s="99"/>
      <c r="O592" s="99"/>
      <c r="P592" s="99"/>
      <c r="Q592" s="99"/>
      <c r="R592" s="99"/>
      <c r="S592" s="99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</row>
    <row r="593" spans="2:33" ht="18.75" customHeight="1">
      <c r="B593" s="14"/>
      <c r="C593" s="98"/>
      <c r="D593" s="98"/>
      <c r="E593" s="14"/>
      <c r="F593" s="99"/>
      <c r="G593" s="99"/>
      <c r="H593" s="99"/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99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</row>
    <row r="594" spans="2:33" ht="18.75" customHeight="1">
      <c r="B594" s="14"/>
      <c r="C594" s="98"/>
      <c r="D594" s="98"/>
      <c r="E594" s="14"/>
      <c r="F594" s="99"/>
      <c r="G594" s="99"/>
      <c r="H594" s="99"/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99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</row>
    <row r="595" spans="2:33" ht="18.75" customHeight="1">
      <c r="B595" s="14"/>
      <c r="C595" s="98"/>
      <c r="D595" s="98"/>
      <c r="E595" s="14"/>
      <c r="F595" s="99"/>
      <c r="G595" s="99"/>
      <c r="H595" s="99"/>
      <c r="I595" s="99"/>
      <c r="J595" s="99"/>
      <c r="K595" s="99"/>
      <c r="L595" s="99"/>
      <c r="M595" s="99"/>
      <c r="N595" s="99"/>
      <c r="O595" s="99"/>
      <c r="P595" s="99"/>
      <c r="Q595" s="99"/>
      <c r="R595" s="99"/>
      <c r="S595" s="99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</row>
    <row r="596" spans="2:33" ht="18.75" customHeight="1">
      <c r="B596" s="14"/>
      <c r="C596" s="98"/>
      <c r="D596" s="98"/>
      <c r="E596" s="14"/>
      <c r="F596" s="99"/>
      <c r="G596" s="99"/>
      <c r="H596" s="99"/>
      <c r="I596" s="99"/>
      <c r="J596" s="99"/>
      <c r="K596" s="99"/>
      <c r="L596" s="99"/>
      <c r="M596" s="99"/>
      <c r="N596" s="99"/>
      <c r="O596" s="99"/>
      <c r="P596" s="99"/>
      <c r="Q596" s="99"/>
      <c r="R596" s="99"/>
      <c r="S596" s="99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</row>
    <row r="597" spans="2:33" ht="18.75" customHeight="1">
      <c r="B597" s="14"/>
      <c r="C597" s="98"/>
      <c r="D597" s="98"/>
      <c r="E597" s="14"/>
      <c r="F597" s="99"/>
      <c r="G597" s="99"/>
      <c r="H597" s="99"/>
      <c r="I597" s="99"/>
      <c r="J597" s="99"/>
      <c r="K597" s="99"/>
      <c r="L597" s="99"/>
      <c r="M597" s="99"/>
      <c r="N597" s="99"/>
      <c r="O597" s="99"/>
      <c r="P597" s="99"/>
      <c r="Q597" s="99"/>
      <c r="R597" s="99"/>
      <c r="S597" s="99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</row>
    <row r="598" spans="2:33" ht="18.75" customHeight="1">
      <c r="B598" s="14"/>
      <c r="C598" s="98"/>
      <c r="D598" s="98"/>
      <c r="E598" s="14"/>
      <c r="F598" s="99"/>
      <c r="G598" s="99"/>
      <c r="H598" s="99"/>
      <c r="I598" s="99"/>
      <c r="J598" s="99"/>
      <c r="K598" s="99"/>
      <c r="L598" s="99"/>
      <c r="M598" s="99"/>
      <c r="N598" s="99"/>
      <c r="O598" s="99"/>
      <c r="P598" s="99"/>
      <c r="Q598" s="99"/>
      <c r="R598" s="99"/>
      <c r="S598" s="99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</row>
    <row r="599" spans="2:33" ht="18.75" customHeight="1">
      <c r="B599" s="14"/>
      <c r="C599" s="98"/>
      <c r="D599" s="98"/>
      <c r="E599" s="14"/>
      <c r="F599" s="99"/>
      <c r="G599" s="99"/>
      <c r="H599" s="99"/>
      <c r="I599" s="99"/>
      <c r="J599" s="99"/>
      <c r="K599" s="99"/>
      <c r="L599" s="99"/>
      <c r="M599" s="99"/>
      <c r="N599" s="99"/>
      <c r="O599" s="99"/>
      <c r="P599" s="99"/>
      <c r="Q599" s="99"/>
      <c r="R599" s="99"/>
      <c r="S599" s="99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</row>
    <row r="600" spans="2:33" ht="18.75" customHeight="1">
      <c r="B600" s="14"/>
      <c r="C600" s="98"/>
      <c r="D600" s="98"/>
      <c r="E600" s="14"/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99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</row>
    <row r="601" spans="2:33" ht="18.75" customHeight="1">
      <c r="B601" s="14"/>
      <c r="C601" s="98"/>
      <c r="D601" s="98"/>
      <c r="E601" s="14"/>
      <c r="F601" s="99"/>
      <c r="G601" s="99"/>
      <c r="H601" s="99"/>
      <c r="I601" s="99"/>
      <c r="J601" s="99"/>
      <c r="K601" s="99"/>
      <c r="L601" s="99"/>
      <c r="M601" s="99"/>
      <c r="N601" s="99"/>
      <c r="O601" s="99"/>
      <c r="P601" s="99"/>
      <c r="Q601" s="99"/>
      <c r="R601" s="99"/>
      <c r="S601" s="99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</row>
    <row r="602" spans="2:33" ht="18.75" customHeight="1">
      <c r="B602" s="14"/>
      <c r="C602" s="98"/>
      <c r="D602" s="98"/>
      <c r="E602" s="14"/>
      <c r="F602" s="99"/>
      <c r="G602" s="99"/>
      <c r="H602" s="99"/>
      <c r="I602" s="99"/>
      <c r="J602" s="99"/>
      <c r="K602" s="99"/>
      <c r="L602" s="99"/>
      <c r="M602" s="99"/>
      <c r="N602" s="99"/>
      <c r="O602" s="99"/>
      <c r="P602" s="99"/>
      <c r="Q602" s="99"/>
      <c r="R602" s="99"/>
      <c r="S602" s="99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</row>
    <row r="603" spans="2:33" ht="18.75" customHeight="1">
      <c r="B603" s="14"/>
      <c r="C603" s="98"/>
      <c r="D603" s="98"/>
      <c r="E603" s="14"/>
      <c r="F603" s="99"/>
      <c r="G603" s="99"/>
      <c r="H603" s="99"/>
      <c r="I603" s="99"/>
      <c r="J603" s="99"/>
      <c r="K603" s="99"/>
      <c r="L603" s="99"/>
      <c r="M603" s="99"/>
      <c r="N603" s="99"/>
      <c r="O603" s="99"/>
      <c r="P603" s="99"/>
      <c r="Q603" s="99"/>
      <c r="R603" s="99"/>
      <c r="S603" s="99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</row>
    <row r="604" spans="2:33" ht="18.75" customHeight="1">
      <c r="B604" s="14"/>
      <c r="C604" s="98"/>
      <c r="D604" s="98"/>
      <c r="E604" s="14"/>
      <c r="F604" s="99"/>
      <c r="G604" s="99"/>
      <c r="H604" s="99"/>
      <c r="I604" s="99"/>
      <c r="J604" s="99"/>
      <c r="K604" s="99"/>
      <c r="L604" s="99"/>
      <c r="M604" s="99"/>
      <c r="N604" s="99"/>
      <c r="O604" s="99"/>
      <c r="P604" s="99"/>
      <c r="Q604" s="99"/>
      <c r="R604" s="99"/>
      <c r="S604" s="99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</row>
    <row r="605" spans="2:33" ht="18.75" customHeight="1">
      <c r="B605" s="14"/>
      <c r="C605" s="98"/>
      <c r="D605" s="98"/>
      <c r="E605" s="14"/>
      <c r="F605" s="99"/>
      <c r="G605" s="99"/>
      <c r="H605" s="99"/>
      <c r="I605" s="99"/>
      <c r="J605" s="99"/>
      <c r="K605" s="99"/>
      <c r="L605" s="99"/>
      <c r="M605" s="99"/>
      <c r="N605" s="99"/>
      <c r="O605" s="99"/>
      <c r="P605" s="99"/>
      <c r="Q605" s="99"/>
      <c r="R605" s="99"/>
      <c r="S605" s="99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</row>
    <row r="606" spans="2:33" ht="18.75" customHeight="1">
      <c r="B606" s="14"/>
      <c r="C606" s="98"/>
      <c r="D606" s="98"/>
      <c r="E606" s="14"/>
      <c r="F606" s="99"/>
      <c r="G606" s="99"/>
      <c r="H606" s="99"/>
      <c r="I606" s="99"/>
      <c r="J606" s="99"/>
      <c r="K606" s="99"/>
      <c r="L606" s="99"/>
      <c r="M606" s="99"/>
      <c r="N606" s="99"/>
      <c r="O606" s="99"/>
      <c r="P606" s="99"/>
      <c r="Q606" s="99"/>
      <c r="R606" s="99"/>
      <c r="S606" s="99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</row>
    <row r="607" spans="2:33" ht="18.75" customHeight="1">
      <c r="B607" s="14"/>
      <c r="C607" s="98"/>
      <c r="D607" s="98"/>
      <c r="E607" s="14"/>
      <c r="F607" s="99"/>
      <c r="G607" s="99"/>
      <c r="H607" s="99"/>
      <c r="I607" s="99"/>
      <c r="J607" s="99"/>
      <c r="K607" s="99"/>
      <c r="L607" s="99"/>
      <c r="M607" s="99"/>
      <c r="N607" s="99"/>
      <c r="O607" s="99"/>
      <c r="P607" s="99"/>
      <c r="Q607" s="99"/>
      <c r="R607" s="99"/>
      <c r="S607" s="99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</row>
    <row r="608" spans="2:33" ht="18.75" customHeight="1">
      <c r="B608" s="14"/>
      <c r="C608" s="98"/>
      <c r="D608" s="98"/>
      <c r="E608" s="14"/>
      <c r="F608" s="99"/>
      <c r="G608" s="99"/>
      <c r="H608" s="99"/>
      <c r="I608" s="99"/>
      <c r="J608" s="99"/>
      <c r="K608" s="99"/>
      <c r="L608" s="99"/>
      <c r="M608" s="99"/>
      <c r="N608" s="99"/>
      <c r="O608" s="99"/>
      <c r="P608" s="99"/>
      <c r="Q608" s="99"/>
      <c r="R608" s="99"/>
      <c r="S608" s="99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</row>
    <row r="609" spans="2:33" ht="18.75" customHeight="1">
      <c r="B609" s="14"/>
      <c r="C609" s="98"/>
      <c r="D609" s="98"/>
      <c r="E609" s="14"/>
      <c r="F609" s="99"/>
      <c r="G609" s="99"/>
      <c r="H609" s="99"/>
      <c r="I609" s="99"/>
      <c r="J609" s="99"/>
      <c r="K609" s="99"/>
      <c r="L609" s="99"/>
      <c r="M609" s="99"/>
      <c r="N609" s="99"/>
      <c r="O609" s="99"/>
      <c r="P609" s="99"/>
      <c r="Q609" s="99"/>
      <c r="R609" s="99"/>
      <c r="S609" s="99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</row>
    <row r="610" spans="2:33" ht="18.75" customHeight="1">
      <c r="B610" s="14"/>
      <c r="C610" s="98"/>
      <c r="D610" s="98"/>
      <c r="E610" s="14"/>
      <c r="F610" s="99"/>
      <c r="G610" s="99"/>
      <c r="H610" s="99"/>
      <c r="I610" s="99"/>
      <c r="J610" s="99"/>
      <c r="K610" s="99"/>
      <c r="L610" s="99"/>
      <c r="M610" s="99"/>
      <c r="N610" s="99"/>
      <c r="O610" s="99"/>
      <c r="P610" s="99"/>
      <c r="Q610" s="99"/>
      <c r="R610" s="99"/>
      <c r="S610" s="99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</row>
    <row r="611" spans="2:33" ht="18.75" customHeight="1">
      <c r="B611" s="14"/>
      <c r="C611" s="98"/>
      <c r="D611" s="98"/>
      <c r="E611" s="14"/>
      <c r="F611" s="99"/>
      <c r="G611" s="99"/>
      <c r="H611" s="99"/>
      <c r="I611" s="99"/>
      <c r="J611" s="99"/>
      <c r="K611" s="99"/>
      <c r="L611" s="99"/>
      <c r="M611" s="99"/>
      <c r="N611" s="99"/>
      <c r="O611" s="99"/>
      <c r="P611" s="99"/>
      <c r="Q611" s="99"/>
      <c r="R611" s="99"/>
      <c r="S611" s="99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</row>
    <row r="612" spans="2:33" ht="18.75" customHeight="1">
      <c r="B612" s="14"/>
      <c r="C612" s="98"/>
      <c r="D612" s="98"/>
      <c r="E612" s="14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99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</row>
    <row r="613" spans="2:33" ht="18.75" customHeight="1">
      <c r="B613" s="14"/>
      <c r="C613" s="98"/>
      <c r="D613" s="98"/>
      <c r="E613" s="14"/>
      <c r="F613" s="99"/>
      <c r="G613" s="99"/>
      <c r="H613" s="99"/>
      <c r="I613" s="99"/>
      <c r="J613" s="99"/>
      <c r="K613" s="99"/>
      <c r="L613" s="99"/>
      <c r="M613" s="99"/>
      <c r="N613" s="99"/>
      <c r="O613" s="99"/>
      <c r="P613" s="99"/>
      <c r="Q613" s="99"/>
      <c r="R613" s="99"/>
      <c r="S613" s="99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</row>
    <row r="614" spans="2:33" ht="18.75" customHeight="1">
      <c r="B614" s="14"/>
      <c r="C614" s="98"/>
      <c r="D614" s="98"/>
      <c r="E614" s="14"/>
      <c r="F614" s="99"/>
      <c r="G614" s="99"/>
      <c r="H614" s="99"/>
      <c r="I614" s="99"/>
      <c r="J614" s="99"/>
      <c r="K614" s="99"/>
      <c r="L614" s="99"/>
      <c r="M614" s="99"/>
      <c r="N614" s="99"/>
      <c r="O614" s="99"/>
      <c r="P614" s="99"/>
      <c r="Q614" s="99"/>
      <c r="R614" s="99"/>
      <c r="S614" s="99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</row>
    <row r="615" spans="2:33" ht="18.75" customHeight="1">
      <c r="B615" s="14"/>
      <c r="C615" s="98"/>
      <c r="D615" s="98"/>
      <c r="E615" s="14"/>
      <c r="F615" s="99"/>
      <c r="G615" s="99"/>
      <c r="H615" s="99"/>
      <c r="I615" s="99"/>
      <c r="J615" s="99"/>
      <c r="K615" s="99"/>
      <c r="L615" s="99"/>
      <c r="M615" s="99"/>
      <c r="N615" s="99"/>
      <c r="O615" s="99"/>
      <c r="P615" s="99"/>
      <c r="Q615" s="99"/>
      <c r="R615" s="99"/>
      <c r="S615" s="99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</row>
    <row r="616" spans="2:33" ht="18.75" customHeight="1">
      <c r="B616" s="14"/>
      <c r="C616" s="98"/>
      <c r="D616" s="98"/>
      <c r="E616" s="14"/>
      <c r="F616" s="99"/>
      <c r="G616" s="99"/>
      <c r="H616" s="99"/>
      <c r="I616" s="99"/>
      <c r="J616" s="99"/>
      <c r="K616" s="99"/>
      <c r="L616" s="99"/>
      <c r="M616" s="99"/>
      <c r="N616" s="99"/>
      <c r="O616" s="99"/>
      <c r="P616" s="99"/>
      <c r="Q616" s="99"/>
      <c r="R616" s="99"/>
      <c r="S616" s="99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</row>
    <row r="617" spans="2:33" ht="18.75" customHeight="1">
      <c r="B617" s="14"/>
      <c r="C617" s="98"/>
      <c r="D617" s="98"/>
      <c r="E617" s="14"/>
      <c r="F617" s="99"/>
      <c r="G617" s="99"/>
      <c r="H617" s="99"/>
      <c r="I617" s="99"/>
      <c r="J617" s="99"/>
      <c r="K617" s="99"/>
      <c r="L617" s="99"/>
      <c r="M617" s="99"/>
      <c r="N617" s="99"/>
      <c r="O617" s="99"/>
      <c r="P617" s="99"/>
      <c r="Q617" s="99"/>
      <c r="R617" s="99"/>
      <c r="S617" s="99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</row>
    <row r="618" spans="2:33" ht="18.75" customHeight="1">
      <c r="B618" s="14"/>
      <c r="C618" s="98"/>
      <c r="D618" s="98"/>
      <c r="E618" s="14"/>
      <c r="F618" s="99"/>
      <c r="G618" s="99"/>
      <c r="H618" s="99"/>
      <c r="I618" s="99"/>
      <c r="J618" s="99"/>
      <c r="K618" s="99"/>
      <c r="L618" s="99"/>
      <c r="M618" s="99"/>
      <c r="N618" s="99"/>
      <c r="O618" s="99"/>
      <c r="P618" s="99"/>
      <c r="Q618" s="99"/>
      <c r="R618" s="99"/>
      <c r="S618" s="99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</row>
    <row r="619" spans="2:33" ht="18.75" customHeight="1">
      <c r="B619" s="14"/>
      <c r="C619" s="98"/>
      <c r="D619" s="98"/>
      <c r="E619" s="14"/>
      <c r="F619" s="99"/>
      <c r="G619" s="99"/>
      <c r="H619" s="99"/>
      <c r="I619" s="99"/>
      <c r="J619" s="99"/>
      <c r="K619" s="99"/>
      <c r="L619" s="99"/>
      <c r="M619" s="99"/>
      <c r="N619" s="99"/>
      <c r="O619" s="99"/>
      <c r="P619" s="99"/>
      <c r="Q619" s="99"/>
      <c r="R619" s="99"/>
      <c r="S619" s="99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</row>
    <row r="620" spans="2:33" ht="18.75" customHeight="1">
      <c r="B620" s="14"/>
      <c r="C620" s="98"/>
      <c r="D620" s="98"/>
      <c r="E620" s="14"/>
      <c r="F620" s="99"/>
      <c r="G620" s="99"/>
      <c r="H620" s="99"/>
      <c r="I620" s="99"/>
      <c r="J620" s="99"/>
      <c r="K620" s="99"/>
      <c r="L620" s="99"/>
      <c r="M620" s="99"/>
      <c r="N620" s="99"/>
      <c r="O620" s="99"/>
      <c r="P620" s="99"/>
      <c r="Q620" s="99"/>
      <c r="R620" s="99"/>
      <c r="S620" s="99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</row>
    <row r="621" spans="2:33" ht="18.75" customHeight="1">
      <c r="B621" s="14"/>
      <c r="C621" s="98"/>
      <c r="D621" s="98"/>
      <c r="E621" s="14"/>
      <c r="F621" s="99"/>
      <c r="G621" s="99"/>
      <c r="H621" s="99"/>
      <c r="I621" s="99"/>
      <c r="J621" s="99"/>
      <c r="K621" s="99"/>
      <c r="L621" s="99"/>
      <c r="M621" s="99"/>
      <c r="N621" s="99"/>
      <c r="O621" s="99"/>
      <c r="P621" s="99"/>
      <c r="Q621" s="99"/>
      <c r="R621" s="99"/>
      <c r="S621" s="99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</row>
    <row r="622" spans="2:33" ht="18.75" customHeight="1">
      <c r="B622" s="14"/>
      <c r="C622" s="98"/>
      <c r="D622" s="98"/>
      <c r="E622" s="14"/>
      <c r="F622" s="99"/>
      <c r="G622" s="99"/>
      <c r="H622" s="99"/>
      <c r="I622" s="99"/>
      <c r="J622" s="99"/>
      <c r="K622" s="99"/>
      <c r="L622" s="99"/>
      <c r="M622" s="99"/>
      <c r="N622" s="99"/>
      <c r="O622" s="99"/>
      <c r="P622" s="99"/>
      <c r="Q622" s="99"/>
      <c r="R622" s="99"/>
      <c r="S622" s="99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</row>
    <row r="623" spans="2:33" ht="18.75" customHeight="1">
      <c r="B623" s="14"/>
      <c r="C623" s="98"/>
      <c r="D623" s="98"/>
      <c r="E623" s="14"/>
      <c r="F623" s="99"/>
      <c r="G623" s="99"/>
      <c r="H623" s="99"/>
      <c r="I623" s="99"/>
      <c r="J623" s="99"/>
      <c r="K623" s="99"/>
      <c r="L623" s="99"/>
      <c r="M623" s="99"/>
      <c r="N623" s="99"/>
      <c r="O623" s="99"/>
      <c r="P623" s="99"/>
      <c r="Q623" s="99"/>
      <c r="R623" s="99"/>
      <c r="S623" s="99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</row>
    <row r="624" spans="2:33" ht="18.75" customHeight="1">
      <c r="B624" s="14"/>
      <c r="C624" s="98"/>
      <c r="D624" s="98"/>
      <c r="E624" s="14"/>
      <c r="F624" s="99"/>
      <c r="G624" s="99"/>
      <c r="H624" s="99"/>
      <c r="I624" s="99"/>
      <c r="J624" s="99"/>
      <c r="K624" s="99"/>
      <c r="L624" s="99"/>
      <c r="M624" s="99"/>
      <c r="N624" s="99"/>
      <c r="O624" s="99"/>
      <c r="P624" s="99"/>
      <c r="Q624" s="99"/>
      <c r="R624" s="99"/>
      <c r="S624" s="99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</row>
    <row r="625" spans="2:33" ht="18.75" customHeight="1">
      <c r="B625" s="14"/>
      <c r="C625" s="98"/>
      <c r="D625" s="98"/>
      <c r="E625" s="14"/>
      <c r="F625" s="99"/>
      <c r="G625" s="99"/>
      <c r="H625" s="99"/>
      <c r="I625" s="99"/>
      <c r="J625" s="99"/>
      <c r="K625" s="99"/>
      <c r="L625" s="99"/>
      <c r="M625" s="99"/>
      <c r="N625" s="99"/>
      <c r="O625" s="99"/>
      <c r="P625" s="99"/>
      <c r="Q625" s="99"/>
      <c r="R625" s="99"/>
      <c r="S625" s="99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</row>
    <row r="626" spans="2:33" ht="18.75" customHeight="1">
      <c r="B626" s="14"/>
      <c r="C626" s="98"/>
      <c r="D626" s="98"/>
      <c r="E626" s="14"/>
      <c r="F626" s="99"/>
      <c r="G626" s="99"/>
      <c r="H626" s="99"/>
      <c r="I626" s="99"/>
      <c r="J626" s="99"/>
      <c r="K626" s="99"/>
      <c r="L626" s="99"/>
      <c r="M626" s="99"/>
      <c r="N626" s="99"/>
      <c r="O626" s="99"/>
      <c r="P626" s="99"/>
      <c r="Q626" s="99"/>
      <c r="R626" s="99"/>
      <c r="S626" s="99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</row>
    <row r="627" spans="2:33" ht="18.75" customHeight="1">
      <c r="B627" s="14"/>
      <c r="C627" s="98"/>
      <c r="D627" s="98"/>
      <c r="E627" s="14"/>
      <c r="F627" s="99"/>
      <c r="G627" s="99"/>
      <c r="H627" s="99"/>
      <c r="I627" s="99"/>
      <c r="J627" s="99"/>
      <c r="K627" s="99"/>
      <c r="L627" s="99"/>
      <c r="M627" s="99"/>
      <c r="N627" s="99"/>
      <c r="O627" s="99"/>
      <c r="P627" s="99"/>
      <c r="Q627" s="99"/>
      <c r="R627" s="99"/>
      <c r="S627" s="99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</row>
    <row r="628" spans="2:33" ht="18.75" customHeight="1">
      <c r="B628" s="14"/>
      <c r="C628" s="98"/>
      <c r="D628" s="98"/>
      <c r="E628" s="14"/>
      <c r="F628" s="99"/>
      <c r="G628" s="99"/>
      <c r="H628" s="99"/>
      <c r="I628" s="99"/>
      <c r="J628" s="99"/>
      <c r="K628" s="99"/>
      <c r="L628" s="99"/>
      <c r="M628" s="99"/>
      <c r="N628" s="99"/>
      <c r="O628" s="99"/>
      <c r="P628" s="99"/>
      <c r="Q628" s="99"/>
      <c r="R628" s="99"/>
      <c r="S628" s="99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</row>
    <row r="629" spans="2:33" ht="18.75" customHeight="1">
      <c r="B629" s="14"/>
      <c r="C629" s="98"/>
      <c r="D629" s="98"/>
      <c r="E629" s="14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99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</row>
    <row r="630" spans="2:33" ht="18.75" customHeight="1">
      <c r="B630" s="14"/>
      <c r="C630" s="98"/>
      <c r="D630" s="98"/>
      <c r="E630" s="14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99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</row>
    <row r="631" spans="2:33" ht="18.75" customHeight="1">
      <c r="B631" s="14"/>
      <c r="C631" s="98"/>
      <c r="D631" s="98"/>
      <c r="E631" s="14"/>
      <c r="F631" s="99"/>
      <c r="G631" s="99"/>
      <c r="H631" s="99"/>
      <c r="I631" s="99"/>
      <c r="J631" s="99"/>
      <c r="K631" s="99"/>
      <c r="L631" s="99"/>
      <c r="M631" s="99"/>
      <c r="N631" s="99"/>
      <c r="O631" s="99"/>
      <c r="P631" s="99"/>
      <c r="Q631" s="99"/>
      <c r="R631" s="99"/>
      <c r="S631" s="99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</row>
    <row r="632" spans="2:33" ht="18.75" customHeight="1">
      <c r="B632" s="14"/>
      <c r="C632" s="98"/>
      <c r="D632" s="98"/>
      <c r="E632" s="14"/>
      <c r="F632" s="99"/>
      <c r="G632" s="99"/>
      <c r="H632" s="99"/>
      <c r="I632" s="99"/>
      <c r="J632" s="99"/>
      <c r="K632" s="99"/>
      <c r="L632" s="99"/>
      <c r="M632" s="99"/>
      <c r="N632" s="99"/>
      <c r="O632" s="99"/>
      <c r="P632" s="99"/>
      <c r="Q632" s="99"/>
      <c r="R632" s="99"/>
      <c r="S632" s="99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</row>
    <row r="633" spans="2:33" ht="18.75" customHeight="1">
      <c r="B633" s="14"/>
      <c r="C633" s="98"/>
      <c r="D633" s="98"/>
      <c r="E633" s="14"/>
      <c r="F633" s="99"/>
      <c r="G633" s="99"/>
      <c r="H633" s="99"/>
      <c r="I633" s="99"/>
      <c r="J633" s="99"/>
      <c r="K633" s="99"/>
      <c r="L633" s="99"/>
      <c r="M633" s="99"/>
      <c r="N633" s="99"/>
      <c r="O633" s="99"/>
      <c r="P633" s="99"/>
      <c r="Q633" s="99"/>
      <c r="R633" s="99"/>
      <c r="S633" s="99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</row>
    <row r="634" spans="2:33" ht="18.75" customHeight="1">
      <c r="B634" s="14"/>
      <c r="C634" s="98"/>
      <c r="D634" s="98"/>
      <c r="E634" s="14"/>
      <c r="F634" s="99"/>
      <c r="G634" s="99"/>
      <c r="H634" s="99"/>
      <c r="I634" s="99"/>
      <c r="J634" s="99"/>
      <c r="K634" s="99"/>
      <c r="L634" s="99"/>
      <c r="M634" s="99"/>
      <c r="N634" s="99"/>
      <c r="O634" s="99"/>
      <c r="P634" s="99"/>
      <c r="Q634" s="99"/>
      <c r="R634" s="99"/>
      <c r="S634" s="99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</row>
    <row r="635" spans="2:33" ht="18.75" customHeight="1">
      <c r="B635" s="14"/>
      <c r="C635" s="98"/>
      <c r="D635" s="98"/>
      <c r="E635" s="14"/>
      <c r="F635" s="99"/>
      <c r="G635" s="99"/>
      <c r="H635" s="99"/>
      <c r="I635" s="99"/>
      <c r="J635" s="99"/>
      <c r="K635" s="99"/>
      <c r="L635" s="99"/>
      <c r="M635" s="99"/>
      <c r="N635" s="99"/>
      <c r="O635" s="99"/>
      <c r="P635" s="99"/>
      <c r="Q635" s="99"/>
      <c r="R635" s="99"/>
      <c r="S635" s="99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</row>
    <row r="636" spans="2:33" ht="18.75" customHeight="1">
      <c r="B636" s="14"/>
      <c r="C636" s="98"/>
      <c r="D636" s="98"/>
      <c r="E636" s="14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99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</row>
    <row r="637" spans="2:33" ht="18.75" customHeight="1">
      <c r="B637" s="14"/>
      <c r="C637" s="98"/>
      <c r="D637" s="98"/>
      <c r="E637" s="14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99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</row>
    <row r="638" spans="2:33" ht="18.75" customHeight="1">
      <c r="B638" s="14"/>
      <c r="C638" s="98"/>
      <c r="D638" s="98"/>
      <c r="E638" s="14"/>
      <c r="F638" s="99"/>
      <c r="G638" s="99"/>
      <c r="H638" s="99"/>
      <c r="I638" s="99"/>
      <c r="J638" s="99"/>
      <c r="K638" s="99"/>
      <c r="L638" s="99"/>
      <c r="M638" s="99"/>
      <c r="N638" s="99"/>
      <c r="O638" s="99"/>
      <c r="P638" s="99"/>
      <c r="Q638" s="99"/>
      <c r="R638" s="99"/>
      <c r="S638" s="99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</row>
    <row r="639" spans="2:33" ht="18.75" customHeight="1">
      <c r="B639" s="14"/>
      <c r="C639" s="98"/>
      <c r="D639" s="98"/>
      <c r="E639" s="14"/>
      <c r="F639" s="99"/>
      <c r="G639" s="99"/>
      <c r="H639" s="99"/>
      <c r="I639" s="99"/>
      <c r="J639" s="99"/>
      <c r="K639" s="99"/>
      <c r="L639" s="99"/>
      <c r="M639" s="99"/>
      <c r="N639" s="99"/>
      <c r="O639" s="99"/>
      <c r="P639" s="99"/>
      <c r="Q639" s="99"/>
      <c r="R639" s="99"/>
      <c r="S639" s="99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</row>
    <row r="640" spans="2:33" ht="18.75" customHeight="1">
      <c r="B640" s="14"/>
      <c r="C640" s="98"/>
      <c r="D640" s="98"/>
      <c r="E640" s="14"/>
      <c r="F640" s="99"/>
      <c r="G640" s="99"/>
      <c r="H640" s="99"/>
      <c r="I640" s="99"/>
      <c r="J640" s="99"/>
      <c r="K640" s="99"/>
      <c r="L640" s="99"/>
      <c r="M640" s="99"/>
      <c r="N640" s="99"/>
      <c r="O640" s="99"/>
      <c r="P640" s="99"/>
      <c r="Q640" s="99"/>
      <c r="R640" s="99"/>
      <c r="S640" s="99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</row>
    <row r="641" spans="2:33" ht="18.75" customHeight="1">
      <c r="B641" s="14"/>
      <c r="C641" s="98"/>
      <c r="D641" s="98"/>
      <c r="E641" s="14"/>
      <c r="F641" s="99"/>
      <c r="G641" s="99"/>
      <c r="H641" s="99"/>
      <c r="I641" s="99"/>
      <c r="J641" s="99"/>
      <c r="K641" s="99"/>
      <c r="L641" s="99"/>
      <c r="M641" s="99"/>
      <c r="N641" s="99"/>
      <c r="O641" s="99"/>
      <c r="P641" s="99"/>
      <c r="Q641" s="99"/>
      <c r="R641" s="99"/>
      <c r="S641" s="99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</row>
    <row r="642" spans="2:33" ht="18.75" customHeight="1">
      <c r="B642" s="14"/>
      <c r="C642" s="98"/>
      <c r="D642" s="98"/>
      <c r="E642" s="14"/>
      <c r="F642" s="99"/>
      <c r="G642" s="99"/>
      <c r="H642" s="99"/>
      <c r="I642" s="99"/>
      <c r="J642" s="99"/>
      <c r="K642" s="99"/>
      <c r="L642" s="99"/>
      <c r="M642" s="99"/>
      <c r="N642" s="99"/>
      <c r="O642" s="99"/>
      <c r="P642" s="99"/>
      <c r="Q642" s="99"/>
      <c r="R642" s="99"/>
      <c r="S642" s="99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</row>
    <row r="643" spans="2:33" ht="18.75" customHeight="1">
      <c r="B643" s="14"/>
      <c r="C643" s="98"/>
      <c r="D643" s="98"/>
      <c r="E643" s="14"/>
      <c r="F643" s="99"/>
      <c r="G643" s="99"/>
      <c r="H643" s="99"/>
      <c r="I643" s="99"/>
      <c r="J643" s="99"/>
      <c r="K643" s="99"/>
      <c r="L643" s="99"/>
      <c r="M643" s="99"/>
      <c r="N643" s="99"/>
      <c r="O643" s="99"/>
      <c r="P643" s="99"/>
      <c r="Q643" s="99"/>
      <c r="R643" s="99"/>
      <c r="S643" s="99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</row>
    <row r="644" spans="2:33" ht="18.75" customHeight="1">
      <c r="B644" s="14"/>
      <c r="C644" s="98"/>
      <c r="D644" s="98"/>
      <c r="E644" s="14"/>
      <c r="F644" s="99"/>
      <c r="G644" s="99"/>
      <c r="H644" s="99"/>
      <c r="I644" s="99"/>
      <c r="J644" s="99"/>
      <c r="K644" s="99"/>
      <c r="L644" s="99"/>
      <c r="M644" s="99"/>
      <c r="N644" s="99"/>
      <c r="O644" s="99"/>
      <c r="P644" s="99"/>
      <c r="Q644" s="99"/>
      <c r="R644" s="99"/>
      <c r="S644" s="99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</row>
    <row r="645" spans="2:33" ht="18.75" customHeight="1">
      <c r="B645" s="14"/>
      <c r="C645" s="98"/>
      <c r="D645" s="98"/>
      <c r="E645" s="14"/>
      <c r="F645" s="99"/>
      <c r="G645" s="99"/>
      <c r="H645" s="99"/>
      <c r="I645" s="99"/>
      <c r="J645" s="99"/>
      <c r="K645" s="99"/>
      <c r="L645" s="99"/>
      <c r="M645" s="99"/>
      <c r="N645" s="99"/>
      <c r="O645" s="99"/>
      <c r="P645" s="99"/>
      <c r="Q645" s="99"/>
      <c r="R645" s="99"/>
      <c r="S645" s="99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</row>
    <row r="646" spans="2:33" ht="18.75" customHeight="1">
      <c r="B646" s="14"/>
      <c r="C646" s="98"/>
      <c r="D646" s="98"/>
      <c r="E646" s="14"/>
      <c r="F646" s="99"/>
      <c r="G646" s="99"/>
      <c r="H646" s="99"/>
      <c r="I646" s="99"/>
      <c r="J646" s="99"/>
      <c r="K646" s="99"/>
      <c r="L646" s="99"/>
      <c r="M646" s="99"/>
      <c r="N646" s="99"/>
      <c r="O646" s="99"/>
      <c r="P646" s="99"/>
      <c r="Q646" s="99"/>
      <c r="R646" s="99"/>
      <c r="S646" s="99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</row>
    <row r="647" spans="2:33" ht="18.75" customHeight="1">
      <c r="B647" s="14"/>
      <c r="C647" s="98"/>
      <c r="D647" s="98"/>
      <c r="E647" s="14"/>
      <c r="F647" s="99"/>
      <c r="G647" s="99"/>
      <c r="H647" s="99"/>
      <c r="I647" s="99"/>
      <c r="J647" s="99"/>
      <c r="K647" s="99"/>
      <c r="L647" s="99"/>
      <c r="M647" s="99"/>
      <c r="N647" s="99"/>
      <c r="O647" s="99"/>
      <c r="P647" s="99"/>
      <c r="Q647" s="99"/>
      <c r="R647" s="99"/>
      <c r="S647" s="99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</row>
    <row r="648" spans="2:33" ht="18.75" customHeight="1">
      <c r="B648" s="14"/>
      <c r="C648" s="98"/>
      <c r="D648" s="98"/>
      <c r="E648" s="14"/>
      <c r="F648" s="99"/>
      <c r="G648" s="99"/>
      <c r="H648" s="99"/>
      <c r="I648" s="99"/>
      <c r="J648" s="99"/>
      <c r="K648" s="99"/>
      <c r="L648" s="99"/>
      <c r="M648" s="99"/>
      <c r="N648" s="99"/>
      <c r="O648" s="99"/>
      <c r="P648" s="99"/>
      <c r="Q648" s="99"/>
      <c r="R648" s="99"/>
      <c r="S648" s="99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</row>
    <row r="649" spans="2:33" ht="18.75" customHeight="1">
      <c r="B649" s="14"/>
      <c r="C649" s="98"/>
      <c r="D649" s="98"/>
      <c r="E649" s="14"/>
      <c r="F649" s="99"/>
      <c r="G649" s="99"/>
      <c r="H649" s="99"/>
      <c r="I649" s="99"/>
      <c r="J649" s="99"/>
      <c r="K649" s="99"/>
      <c r="L649" s="99"/>
      <c r="M649" s="99"/>
      <c r="N649" s="99"/>
      <c r="O649" s="99"/>
      <c r="P649" s="99"/>
      <c r="Q649" s="99"/>
      <c r="R649" s="99"/>
      <c r="S649" s="99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</row>
    <row r="650" spans="2:33" ht="18.75" customHeight="1">
      <c r="B650" s="14"/>
      <c r="C650" s="98"/>
      <c r="D650" s="98"/>
      <c r="E650" s="14"/>
      <c r="F650" s="99"/>
      <c r="G650" s="99"/>
      <c r="H650" s="99"/>
      <c r="I650" s="99"/>
      <c r="J650" s="99"/>
      <c r="K650" s="99"/>
      <c r="L650" s="99"/>
      <c r="M650" s="99"/>
      <c r="N650" s="99"/>
      <c r="O650" s="99"/>
      <c r="P650" s="99"/>
      <c r="Q650" s="99"/>
      <c r="R650" s="99"/>
      <c r="S650" s="99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</row>
    <row r="651" spans="2:33" ht="18.75" customHeight="1">
      <c r="B651" s="14"/>
      <c r="C651" s="98"/>
      <c r="D651" s="98"/>
      <c r="E651" s="14"/>
      <c r="F651" s="99"/>
      <c r="G651" s="99"/>
      <c r="H651" s="99"/>
      <c r="I651" s="99"/>
      <c r="J651" s="99"/>
      <c r="K651" s="99"/>
      <c r="L651" s="99"/>
      <c r="M651" s="99"/>
      <c r="N651" s="99"/>
      <c r="O651" s="99"/>
      <c r="P651" s="99"/>
      <c r="Q651" s="99"/>
      <c r="R651" s="99"/>
      <c r="S651" s="99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</row>
    <row r="652" spans="2:33" ht="18.75" customHeight="1">
      <c r="B652" s="14"/>
      <c r="C652" s="98"/>
      <c r="D652" s="98"/>
      <c r="E652" s="14"/>
      <c r="F652" s="99"/>
      <c r="G652" s="99"/>
      <c r="H652" s="99"/>
      <c r="I652" s="99"/>
      <c r="J652" s="99"/>
      <c r="K652" s="99"/>
      <c r="L652" s="99"/>
      <c r="M652" s="99"/>
      <c r="N652" s="99"/>
      <c r="O652" s="99"/>
      <c r="P652" s="99"/>
      <c r="Q652" s="99"/>
      <c r="R652" s="99"/>
      <c r="S652" s="99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</row>
    <row r="653" spans="2:33" ht="18.75" customHeight="1">
      <c r="B653" s="14"/>
      <c r="C653" s="98"/>
      <c r="D653" s="98"/>
      <c r="E653" s="14"/>
      <c r="F653" s="99"/>
      <c r="G653" s="99"/>
      <c r="H653" s="99"/>
      <c r="I653" s="99"/>
      <c r="J653" s="99"/>
      <c r="K653" s="99"/>
      <c r="L653" s="99"/>
      <c r="M653" s="99"/>
      <c r="N653" s="99"/>
      <c r="O653" s="99"/>
      <c r="P653" s="99"/>
      <c r="Q653" s="99"/>
      <c r="R653" s="99"/>
      <c r="S653" s="99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</row>
    <row r="654" spans="2:33" ht="18.75" customHeight="1">
      <c r="B654" s="14"/>
      <c r="C654" s="98"/>
      <c r="D654" s="98"/>
      <c r="E654" s="14"/>
      <c r="F654" s="99"/>
      <c r="G654" s="99"/>
      <c r="H654" s="99"/>
      <c r="I654" s="99"/>
      <c r="J654" s="99"/>
      <c r="K654" s="99"/>
      <c r="L654" s="99"/>
      <c r="M654" s="99"/>
      <c r="N654" s="99"/>
      <c r="O654" s="99"/>
      <c r="P654" s="99"/>
      <c r="Q654" s="99"/>
      <c r="R654" s="99"/>
      <c r="S654" s="99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</row>
    <row r="655" spans="2:33" ht="18.75" customHeight="1">
      <c r="B655" s="14"/>
      <c r="C655" s="98"/>
      <c r="D655" s="98"/>
      <c r="E655" s="14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99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</row>
    <row r="656" spans="2:33" ht="18.75" customHeight="1">
      <c r="B656" s="14"/>
      <c r="C656" s="98"/>
      <c r="D656" s="98"/>
      <c r="E656" s="14"/>
      <c r="F656" s="99"/>
      <c r="G656" s="99"/>
      <c r="H656" s="99"/>
      <c r="I656" s="99"/>
      <c r="J656" s="99"/>
      <c r="K656" s="99"/>
      <c r="L656" s="99"/>
      <c r="M656" s="99"/>
      <c r="N656" s="99"/>
      <c r="O656" s="99"/>
      <c r="P656" s="99"/>
      <c r="Q656" s="99"/>
      <c r="R656" s="99"/>
      <c r="S656" s="99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</row>
    <row r="657" spans="2:33" ht="18.75" customHeight="1">
      <c r="B657" s="14"/>
      <c r="C657" s="98"/>
      <c r="D657" s="98"/>
      <c r="E657" s="14"/>
      <c r="F657" s="99"/>
      <c r="G657" s="99"/>
      <c r="H657" s="99"/>
      <c r="I657" s="99"/>
      <c r="J657" s="99"/>
      <c r="K657" s="99"/>
      <c r="L657" s="99"/>
      <c r="M657" s="99"/>
      <c r="N657" s="99"/>
      <c r="O657" s="99"/>
      <c r="P657" s="99"/>
      <c r="Q657" s="99"/>
      <c r="R657" s="99"/>
      <c r="S657" s="99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</row>
    <row r="658" spans="2:33" ht="18.75" customHeight="1">
      <c r="B658" s="14"/>
      <c r="C658" s="98"/>
      <c r="D658" s="98"/>
      <c r="E658" s="14"/>
      <c r="F658" s="99"/>
      <c r="G658" s="99"/>
      <c r="H658" s="99"/>
      <c r="I658" s="99"/>
      <c r="J658" s="99"/>
      <c r="K658" s="99"/>
      <c r="L658" s="99"/>
      <c r="M658" s="99"/>
      <c r="N658" s="99"/>
      <c r="O658" s="99"/>
      <c r="P658" s="99"/>
      <c r="Q658" s="99"/>
      <c r="R658" s="99"/>
      <c r="S658" s="99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</row>
    <row r="659" spans="2:33" ht="18.75" customHeight="1">
      <c r="B659" s="14"/>
      <c r="C659" s="98"/>
      <c r="D659" s="98"/>
      <c r="E659" s="14"/>
      <c r="F659" s="99"/>
      <c r="G659" s="99"/>
      <c r="H659" s="99"/>
      <c r="I659" s="99"/>
      <c r="J659" s="99"/>
      <c r="K659" s="99"/>
      <c r="L659" s="99"/>
      <c r="M659" s="99"/>
      <c r="N659" s="99"/>
      <c r="O659" s="99"/>
      <c r="P659" s="99"/>
      <c r="Q659" s="99"/>
      <c r="R659" s="99"/>
      <c r="S659" s="99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</row>
    <row r="660" spans="2:33" ht="18.75" customHeight="1">
      <c r="B660" s="14"/>
      <c r="C660" s="98"/>
      <c r="D660" s="98"/>
      <c r="E660" s="14"/>
      <c r="F660" s="99"/>
      <c r="G660" s="99"/>
      <c r="H660" s="99"/>
      <c r="I660" s="99"/>
      <c r="J660" s="99"/>
      <c r="K660" s="99"/>
      <c r="L660" s="99"/>
      <c r="M660" s="99"/>
      <c r="N660" s="99"/>
      <c r="O660" s="99"/>
      <c r="P660" s="99"/>
      <c r="Q660" s="99"/>
      <c r="R660" s="99"/>
      <c r="S660" s="99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</row>
    <row r="661" spans="2:33" ht="18.75" customHeight="1">
      <c r="B661" s="14"/>
      <c r="C661" s="98"/>
      <c r="D661" s="98"/>
      <c r="E661" s="14"/>
      <c r="F661" s="99"/>
      <c r="G661" s="99"/>
      <c r="H661" s="99"/>
      <c r="I661" s="99"/>
      <c r="J661" s="99"/>
      <c r="K661" s="99"/>
      <c r="L661" s="99"/>
      <c r="M661" s="99"/>
      <c r="N661" s="99"/>
      <c r="O661" s="99"/>
      <c r="P661" s="99"/>
      <c r="Q661" s="99"/>
      <c r="R661" s="99"/>
      <c r="S661" s="99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</row>
    <row r="662" spans="2:33" ht="18.75" customHeight="1">
      <c r="B662" s="14"/>
      <c r="C662" s="98"/>
      <c r="D662" s="98"/>
      <c r="E662" s="14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99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</row>
    <row r="663" spans="2:33" ht="18.75" customHeight="1">
      <c r="B663" s="14"/>
      <c r="C663" s="98"/>
      <c r="D663" s="98"/>
      <c r="E663" s="14"/>
      <c r="F663" s="99"/>
      <c r="G663" s="99"/>
      <c r="H663" s="99"/>
      <c r="I663" s="99"/>
      <c r="J663" s="99"/>
      <c r="K663" s="99"/>
      <c r="L663" s="99"/>
      <c r="M663" s="99"/>
      <c r="N663" s="99"/>
      <c r="O663" s="99"/>
      <c r="P663" s="99"/>
      <c r="Q663" s="99"/>
      <c r="R663" s="99"/>
      <c r="S663" s="99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</row>
    <row r="664" spans="2:33" ht="18.75" customHeight="1">
      <c r="B664" s="14"/>
      <c r="C664" s="98"/>
      <c r="D664" s="98"/>
      <c r="E664" s="14"/>
      <c r="F664" s="99"/>
      <c r="G664" s="99"/>
      <c r="H664" s="99"/>
      <c r="I664" s="99"/>
      <c r="J664" s="99"/>
      <c r="K664" s="99"/>
      <c r="L664" s="99"/>
      <c r="M664" s="99"/>
      <c r="N664" s="99"/>
      <c r="O664" s="99"/>
      <c r="P664" s="99"/>
      <c r="Q664" s="99"/>
      <c r="R664" s="99"/>
      <c r="S664" s="99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</row>
    <row r="665" spans="2:33" ht="18.75" customHeight="1">
      <c r="B665" s="14"/>
      <c r="C665" s="98"/>
      <c r="D665" s="98"/>
      <c r="E665" s="14"/>
      <c r="F665" s="99"/>
      <c r="G665" s="99"/>
      <c r="H665" s="99"/>
      <c r="I665" s="99"/>
      <c r="J665" s="99"/>
      <c r="K665" s="99"/>
      <c r="L665" s="99"/>
      <c r="M665" s="99"/>
      <c r="N665" s="99"/>
      <c r="O665" s="99"/>
      <c r="P665" s="99"/>
      <c r="Q665" s="99"/>
      <c r="R665" s="99"/>
      <c r="S665" s="99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</row>
    <row r="666" spans="2:33" ht="18.75" customHeight="1">
      <c r="B666" s="14"/>
      <c r="C666" s="98"/>
      <c r="D666" s="98"/>
      <c r="E666" s="14"/>
      <c r="F666" s="99"/>
      <c r="G666" s="99"/>
      <c r="H666" s="99"/>
      <c r="I666" s="99"/>
      <c r="J666" s="99"/>
      <c r="K666" s="99"/>
      <c r="L666" s="99"/>
      <c r="M666" s="99"/>
      <c r="N666" s="99"/>
      <c r="O666" s="99"/>
      <c r="P666" s="99"/>
      <c r="Q666" s="99"/>
      <c r="R666" s="99"/>
      <c r="S666" s="99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</row>
    <row r="667" spans="2:33" ht="18.75" customHeight="1">
      <c r="B667" s="14"/>
      <c r="C667" s="98"/>
      <c r="D667" s="98"/>
      <c r="E667" s="14"/>
      <c r="F667" s="99"/>
      <c r="G667" s="99"/>
      <c r="H667" s="99"/>
      <c r="I667" s="99"/>
      <c r="J667" s="99"/>
      <c r="K667" s="99"/>
      <c r="L667" s="99"/>
      <c r="M667" s="99"/>
      <c r="N667" s="99"/>
      <c r="O667" s="99"/>
      <c r="P667" s="99"/>
      <c r="Q667" s="99"/>
      <c r="R667" s="99"/>
      <c r="S667" s="99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</row>
    <row r="668" spans="2:33" ht="18.75" customHeight="1">
      <c r="B668" s="14"/>
      <c r="C668" s="98"/>
      <c r="D668" s="98"/>
      <c r="E668" s="14"/>
      <c r="F668" s="99"/>
      <c r="G668" s="99"/>
      <c r="H668" s="99"/>
      <c r="I668" s="99"/>
      <c r="J668" s="99"/>
      <c r="K668" s="99"/>
      <c r="L668" s="99"/>
      <c r="M668" s="99"/>
      <c r="N668" s="99"/>
      <c r="O668" s="99"/>
      <c r="P668" s="99"/>
      <c r="Q668" s="99"/>
      <c r="R668" s="99"/>
      <c r="S668" s="99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</row>
    <row r="669" spans="2:33" ht="18.75" customHeight="1">
      <c r="B669" s="14"/>
      <c r="C669" s="98"/>
      <c r="D669" s="98"/>
      <c r="E669" s="14"/>
      <c r="F669" s="99"/>
      <c r="G669" s="99"/>
      <c r="H669" s="99"/>
      <c r="I669" s="99"/>
      <c r="J669" s="99"/>
      <c r="K669" s="99"/>
      <c r="L669" s="99"/>
      <c r="M669" s="99"/>
      <c r="N669" s="99"/>
      <c r="O669" s="99"/>
      <c r="P669" s="99"/>
      <c r="Q669" s="99"/>
      <c r="R669" s="99"/>
      <c r="S669" s="99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</row>
    <row r="670" spans="2:33" ht="18.75" customHeight="1">
      <c r="B670" s="14"/>
      <c r="C670" s="98"/>
      <c r="D670" s="98"/>
      <c r="E670" s="14"/>
      <c r="F670" s="99"/>
      <c r="G670" s="99"/>
      <c r="H670" s="99"/>
      <c r="I670" s="99"/>
      <c r="J670" s="99"/>
      <c r="K670" s="99"/>
      <c r="L670" s="99"/>
      <c r="M670" s="99"/>
      <c r="N670" s="99"/>
      <c r="O670" s="99"/>
      <c r="P670" s="99"/>
      <c r="Q670" s="99"/>
      <c r="R670" s="99"/>
      <c r="S670" s="99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</row>
    <row r="671" spans="2:33" ht="18.75" customHeight="1">
      <c r="B671" s="14"/>
      <c r="C671" s="98"/>
      <c r="D671" s="98"/>
      <c r="E671" s="14"/>
      <c r="F671" s="99"/>
      <c r="G671" s="99"/>
      <c r="H671" s="99"/>
      <c r="I671" s="99"/>
      <c r="J671" s="99"/>
      <c r="K671" s="99"/>
      <c r="L671" s="99"/>
      <c r="M671" s="99"/>
      <c r="N671" s="99"/>
      <c r="O671" s="99"/>
      <c r="P671" s="99"/>
      <c r="Q671" s="99"/>
      <c r="R671" s="99"/>
      <c r="S671" s="99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</row>
    <row r="672" spans="2:33" ht="18.75" customHeight="1">
      <c r="B672" s="14"/>
      <c r="C672" s="98"/>
      <c r="D672" s="98"/>
      <c r="E672" s="14"/>
      <c r="F672" s="99"/>
      <c r="G672" s="99"/>
      <c r="H672" s="99"/>
      <c r="I672" s="99"/>
      <c r="J672" s="99"/>
      <c r="K672" s="99"/>
      <c r="L672" s="99"/>
      <c r="M672" s="99"/>
      <c r="N672" s="99"/>
      <c r="O672" s="99"/>
      <c r="P672" s="99"/>
      <c r="Q672" s="99"/>
      <c r="R672" s="99"/>
      <c r="S672" s="99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</row>
    <row r="673" spans="2:33" ht="18.75" customHeight="1">
      <c r="B673" s="14"/>
      <c r="C673" s="98"/>
      <c r="D673" s="98"/>
      <c r="E673" s="14"/>
      <c r="F673" s="99"/>
      <c r="G673" s="99"/>
      <c r="H673" s="99"/>
      <c r="I673" s="99"/>
      <c r="J673" s="99"/>
      <c r="K673" s="99"/>
      <c r="L673" s="99"/>
      <c r="M673" s="99"/>
      <c r="N673" s="99"/>
      <c r="O673" s="99"/>
      <c r="P673" s="99"/>
      <c r="Q673" s="99"/>
      <c r="R673" s="99"/>
      <c r="S673" s="99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</row>
    <row r="674" spans="2:33" ht="18.75" customHeight="1">
      <c r="B674" s="14"/>
      <c r="C674" s="98"/>
      <c r="D674" s="98"/>
      <c r="E674" s="14"/>
      <c r="F674" s="99"/>
      <c r="G674" s="99"/>
      <c r="H674" s="99"/>
      <c r="I674" s="99"/>
      <c r="J674" s="99"/>
      <c r="K674" s="99"/>
      <c r="L674" s="99"/>
      <c r="M674" s="99"/>
      <c r="N674" s="99"/>
      <c r="O674" s="99"/>
      <c r="P674" s="99"/>
      <c r="Q674" s="99"/>
      <c r="R674" s="99"/>
      <c r="S674" s="99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</row>
    <row r="675" spans="2:33" ht="18.75" customHeight="1">
      <c r="B675" s="14"/>
      <c r="C675" s="98"/>
      <c r="D675" s="98"/>
      <c r="E675" s="14"/>
      <c r="F675" s="99"/>
      <c r="G675" s="99"/>
      <c r="H675" s="99"/>
      <c r="I675" s="99"/>
      <c r="J675" s="99"/>
      <c r="K675" s="99"/>
      <c r="L675" s="99"/>
      <c r="M675" s="99"/>
      <c r="N675" s="99"/>
      <c r="O675" s="99"/>
      <c r="P675" s="99"/>
      <c r="Q675" s="99"/>
      <c r="R675" s="99"/>
      <c r="S675" s="99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</row>
    <row r="676" spans="2:33" ht="18.75" customHeight="1">
      <c r="B676" s="14"/>
      <c r="C676" s="98"/>
      <c r="D676" s="98"/>
      <c r="E676" s="14"/>
      <c r="F676" s="99"/>
      <c r="G676" s="99"/>
      <c r="H676" s="99"/>
      <c r="I676" s="99"/>
      <c r="J676" s="99"/>
      <c r="K676" s="99"/>
      <c r="L676" s="99"/>
      <c r="M676" s="99"/>
      <c r="N676" s="99"/>
      <c r="O676" s="99"/>
      <c r="P676" s="99"/>
      <c r="Q676" s="99"/>
      <c r="R676" s="99"/>
      <c r="S676" s="99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</row>
    <row r="677" spans="2:33" ht="18.75" customHeight="1">
      <c r="B677" s="14"/>
      <c r="C677" s="98"/>
      <c r="D677" s="98"/>
      <c r="E677" s="14"/>
      <c r="F677" s="99"/>
      <c r="G677" s="99"/>
      <c r="H677" s="99"/>
      <c r="I677" s="99"/>
      <c r="J677" s="99"/>
      <c r="K677" s="99"/>
      <c r="L677" s="99"/>
      <c r="M677" s="99"/>
      <c r="N677" s="99"/>
      <c r="O677" s="99"/>
      <c r="P677" s="99"/>
      <c r="Q677" s="99"/>
      <c r="R677" s="99"/>
      <c r="S677" s="99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</row>
    <row r="678" spans="2:33" ht="18.75" customHeight="1">
      <c r="B678" s="14"/>
      <c r="C678" s="98"/>
      <c r="D678" s="98"/>
      <c r="E678" s="14"/>
      <c r="F678" s="99"/>
      <c r="G678" s="99"/>
      <c r="H678" s="99"/>
      <c r="I678" s="99"/>
      <c r="J678" s="99"/>
      <c r="K678" s="99"/>
      <c r="L678" s="99"/>
      <c r="M678" s="99"/>
      <c r="N678" s="99"/>
      <c r="O678" s="99"/>
      <c r="P678" s="99"/>
      <c r="Q678" s="99"/>
      <c r="R678" s="99"/>
      <c r="S678" s="99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</row>
    <row r="679" spans="2:33" ht="18.75" customHeight="1">
      <c r="B679" s="14"/>
      <c r="C679" s="98"/>
      <c r="D679" s="98"/>
      <c r="E679" s="14"/>
      <c r="F679" s="99"/>
      <c r="G679" s="99"/>
      <c r="H679" s="99"/>
      <c r="I679" s="99"/>
      <c r="J679" s="99"/>
      <c r="K679" s="99"/>
      <c r="L679" s="99"/>
      <c r="M679" s="99"/>
      <c r="N679" s="99"/>
      <c r="O679" s="99"/>
      <c r="P679" s="99"/>
      <c r="Q679" s="99"/>
      <c r="R679" s="99"/>
      <c r="S679" s="99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</row>
    <row r="680" spans="2:33" ht="18.75" customHeight="1">
      <c r="B680" s="14"/>
      <c r="C680" s="98"/>
      <c r="D680" s="98"/>
      <c r="E680" s="14"/>
      <c r="F680" s="99"/>
      <c r="G680" s="99"/>
      <c r="H680" s="99"/>
      <c r="I680" s="99"/>
      <c r="J680" s="99"/>
      <c r="K680" s="99"/>
      <c r="L680" s="99"/>
      <c r="M680" s="99"/>
      <c r="N680" s="99"/>
      <c r="O680" s="99"/>
      <c r="P680" s="99"/>
      <c r="Q680" s="99"/>
      <c r="R680" s="99"/>
      <c r="S680" s="99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</row>
    <row r="681" spans="2:33" ht="18.75" customHeight="1">
      <c r="B681" s="14"/>
      <c r="C681" s="98"/>
      <c r="D681" s="98"/>
      <c r="E681" s="14"/>
      <c r="F681" s="99"/>
      <c r="G681" s="99"/>
      <c r="H681" s="99"/>
      <c r="I681" s="99"/>
      <c r="J681" s="99"/>
      <c r="K681" s="99"/>
      <c r="L681" s="99"/>
      <c r="M681" s="99"/>
      <c r="N681" s="99"/>
      <c r="O681" s="99"/>
      <c r="P681" s="99"/>
      <c r="Q681" s="99"/>
      <c r="R681" s="99"/>
      <c r="S681" s="99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</row>
    <row r="682" spans="2:33" ht="18.75" customHeight="1">
      <c r="B682" s="14"/>
      <c r="C682" s="98"/>
      <c r="D682" s="98"/>
      <c r="E682" s="14"/>
      <c r="F682" s="99"/>
      <c r="G682" s="99"/>
      <c r="H682" s="99"/>
      <c r="I682" s="99"/>
      <c r="J682" s="99"/>
      <c r="K682" s="99"/>
      <c r="L682" s="99"/>
      <c r="M682" s="99"/>
      <c r="N682" s="99"/>
      <c r="O682" s="99"/>
      <c r="P682" s="99"/>
      <c r="Q682" s="99"/>
      <c r="R682" s="99"/>
      <c r="S682" s="99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</row>
    <row r="683" spans="2:33" ht="18.75" customHeight="1">
      <c r="B683" s="14"/>
      <c r="C683" s="98"/>
      <c r="D683" s="98"/>
      <c r="E683" s="14"/>
      <c r="F683" s="99"/>
      <c r="G683" s="99"/>
      <c r="H683" s="99"/>
      <c r="I683" s="99"/>
      <c r="J683" s="99"/>
      <c r="K683" s="99"/>
      <c r="L683" s="99"/>
      <c r="M683" s="99"/>
      <c r="N683" s="99"/>
      <c r="O683" s="99"/>
      <c r="P683" s="99"/>
      <c r="Q683" s="99"/>
      <c r="R683" s="99"/>
      <c r="S683" s="99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</row>
    <row r="684" spans="2:33" ht="18.75" customHeight="1">
      <c r="B684" s="14"/>
      <c r="C684" s="98"/>
      <c r="D684" s="98"/>
      <c r="E684" s="14"/>
      <c r="F684" s="99"/>
      <c r="G684" s="99"/>
      <c r="H684" s="99"/>
      <c r="I684" s="99"/>
      <c r="J684" s="99"/>
      <c r="K684" s="99"/>
      <c r="L684" s="99"/>
      <c r="M684" s="99"/>
      <c r="N684" s="99"/>
      <c r="O684" s="99"/>
      <c r="P684" s="99"/>
      <c r="Q684" s="99"/>
      <c r="R684" s="99"/>
      <c r="S684" s="99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</row>
    <row r="685" spans="2:33" ht="18.75" customHeight="1">
      <c r="B685" s="14"/>
      <c r="C685" s="98"/>
      <c r="D685" s="98"/>
      <c r="E685" s="14"/>
      <c r="F685" s="99"/>
      <c r="G685" s="99"/>
      <c r="H685" s="99"/>
      <c r="I685" s="99"/>
      <c r="J685" s="99"/>
      <c r="K685" s="99"/>
      <c r="L685" s="99"/>
      <c r="M685" s="99"/>
      <c r="N685" s="99"/>
      <c r="O685" s="99"/>
      <c r="P685" s="99"/>
      <c r="Q685" s="99"/>
      <c r="R685" s="99"/>
      <c r="S685" s="99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</row>
    <row r="686" spans="2:33" ht="18.75" customHeight="1">
      <c r="B686" s="14"/>
      <c r="C686" s="98"/>
      <c r="D686" s="98"/>
      <c r="E686" s="14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99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</row>
    <row r="687" spans="2:33" ht="18.75" customHeight="1">
      <c r="B687" s="14"/>
      <c r="C687" s="98"/>
      <c r="D687" s="98"/>
      <c r="E687" s="14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99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</row>
    <row r="688" spans="2:33" ht="18.75" customHeight="1">
      <c r="B688" s="14"/>
      <c r="C688" s="98"/>
      <c r="D688" s="98"/>
      <c r="E688" s="14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99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</row>
    <row r="689" spans="2:33" ht="18.75" customHeight="1">
      <c r="B689" s="14"/>
      <c r="C689" s="98"/>
      <c r="D689" s="98"/>
      <c r="E689" s="14"/>
      <c r="F689" s="99"/>
      <c r="G689" s="99"/>
      <c r="H689" s="99"/>
      <c r="I689" s="99"/>
      <c r="J689" s="99"/>
      <c r="K689" s="99"/>
      <c r="L689" s="99"/>
      <c r="M689" s="99"/>
      <c r="N689" s="99"/>
      <c r="O689" s="99"/>
      <c r="P689" s="99"/>
      <c r="Q689" s="99"/>
      <c r="R689" s="99"/>
      <c r="S689" s="99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</row>
    <row r="690" spans="2:33" ht="18.75" customHeight="1">
      <c r="B690" s="14"/>
      <c r="C690" s="98"/>
      <c r="D690" s="98"/>
      <c r="E690" s="14"/>
      <c r="F690" s="99"/>
      <c r="G690" s="99"/>
      <c r="H690" s="99"/>
      <c r="I690" s="99"/>
      <c r="J690" s="99"/>
      <c r="K690" s="99"/>
      <c r="L690" s="99"/>
      <c r="M690" s="99"/>
      <c r="N690" s="99"/>
      <c r="O690" s="99"/>
      <c r="P690" s="99"/>
      <c r="Q690" s="99"/>
      <c r="R690" s="99"/>
      <c r="S690" s="99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</row>
    <row r="691" spans="2:33" ht="18.75" customHeight="1">
      <c r="B691" s="14"/>
      <c r="C691" s="98"/>
      <c r="D691" s="98"/>
      <c r="E691" s="14"/>
      <c r="F691" s="99"/>
      <c r="G691" s="99"/>
      <c r="H691" s="99"/>
      <c r="I691" s="99"/>
      <c r="J691" s="99"/>
      <c r="K691" s="99"/>
      <c r="L691" s="99"/>
      <c r="M691" s="99"/>
      <c r="N691" s="99"/>
      <c r="O691" s="99"/>
      <c r="P691" s="99"/>
      <c r="Q691" s="99"/>
      <c r="R691" s="99"/>
      <c r="S691" s="99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</row>
    <row r="692" spans="2:33" ht="18.75" customHeight="1">
      <c r="B692" s="14"/>
      <c r="C692" s="98"/>
      <c r="D692" s="98"/>
      <c r="E692" s="14"/>
      <c r="F692" s="99"/>
      <c r="G692" s="99"/>
      <c r="H692" s="99"/>
      <c r="I692" s="99"/>
      <c r="J692" s="99"/>
      <c r="K692" s="99"/>
      <c r="L692" s="99"/>
      <c r="M692" s="99"/>
      <c r="N692" s="99"/>
      <c r="O692" s="99"/>
      <c r="P692" s="99"/>
      <c r="Q692" s="99"/>
      <c r="R692" s="99"/>
      <c r="S692" s="99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</row>
    <row r="693" spans="2:33" ht="18.75" customHeight="1">
      <c r="B693" s="14"/>
      <c r="C693" s="98"/>
      <c r="D693" s="98"/>
      <c r="E693" s="14"/>
      <c r="F693" s="99"/>
      <c r="G693" s="99"/>
      <c r="H693" s="99"/>
      <c r="I693" s="99"/>
      <c r="J693" s="99"/>
      <c r="K693" s="99"/>
      <c r="L693" s="99"/>
      <c r="M693" s="99"/>
      <c r="N693" s="99"/>
      <c r="O693" s="99"/>
      <c r="P693" s="99"/>
      <c r="Q693" s="99"/>
      <c r="R693" s="99"/>
      <c r="S693" s="99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</row>
    <row r="694" spans="2:33" ht="18.75" customHeight="1">
      <c r="B694" s="14"/>
      <c r="C694" s="98"/>
      <c r="D694" s="98"/>
      <c r="E694" s="14"/>
      <c r="F694" s="99"/>
      <c r="G694" s="99"/>
      <c r="H694" s="99"/>
      <c r="I694" s="99"/>
      <c r="J694" s="99"/>
      <c r="K694" s="99"/>
      <c r="L694" s="99"/>
      <c r="M694" s="99"/>
      <c r="N694" s="99"/>
      <c r="O694" s="99"/>
      <c r="P694" s="99"/>
      <c r="Q694" s="99"/>
      <c r="R694" s="99"/>
      <c r="S694" s="99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</row>
    <row r="695" spans="2:33" ht="18.75" customHeight="1">
      <c r="B695" s="14"/>
      <c r="C695" s="98"/>
      <c r="D695" s="98"/>
      <c r="E695" s="14"/>
      <c r="F695" s="99"/>
      <c r="G695" s="99"/>
      <c r="H695" s="99"/>
      <c r="I695" s="99"/>
      <c r="J695" s="99"/>
      <c r="K695" s="99"/>
      <c r="L695" s="99"/>
      <c r="M695" s="99"/>
      <c r="N695" s="99"/>
      <c r="O695" s="99"/>
      <c r="P695" s="99"/>
      <c r="Q695" s="99"/>
      <c r="R695" s="99"/>
      <c r="S695" s="99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</row>
    <row r="696" spans="2:33" ht="18.75" customHeight="1">
      <c r="B696" s="14"/>
      <c r="C696" s="98"/>
      <c r="D696" s="98"/>
      <c r="E696" s="14"/>
      <c r="F696" s="99"/>
      <c r="G696" s="99"/>
      <c r="H696" s="99"/>
      <c r="I696" s="99"/>
      <c r="J696" s="99"/>
      <c r="K696" s="99"/>
      <c r="L696" s="99"/>
      <c r="M696" s="99"/>
      <c r="N696" s="99"/>
      <c r="O696" s="99"/>
      <c r="P696" s="99"/>
      <c r="Q696" s="99"/>
      <c r="R696" s="99"/>
      <c r="S696" s="99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</row>
    <row r="697" spans="2:33" ht="18.75" customHeight="1">
      <c r="B697" s="14"/>
      <c r="C697" s="98"/>
      <c r="D697" s="98"/>
      <c r="E697" s="14"/>
      <c r="F697" s="99"/>
      <c r="G697" s="99"/>
      <c r="H697" s="99"/>
      <c r="I697" s="99"/>
      <c r="J697" s="99"/>
      <c r="K697" s="99"/>
      <c r="L697" s="99"/>
      <c r="M697" s="99"/>
      <c r="N697" s="99"/>
      <c r="O697" s="99"/>
      <c r="P697" s="99"/>
      <c r="Q697" s="99"/>
      <c r="R697" s="99"/>
      <c r="S697" s="99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</row>
    <row r="698" spans="2:33" ht="18.75" customHeight="1">
      <c r="B698" s="14"/>
      <c r="C698" s="98"/>
      <c r="D698" s="98"/>
      <c r="E698" s="14"/>
      <c r="F698" s="99"/>
      <c r="G698" s="99"/>
      <c r="H698" s="99"/>
      <c r="I698" s="99"/>
      <c r="J698" s="99"/>
      <c r="K698" s="99"/>
      <c r="L698" s="99"/>
      <c r="M698" s="99"/>
      <c r="N698" s="99"/>
      <c r="O698" s="99"/>
      <c r="P698" s="99"/>
      <c r="Q698" s="99"/>
      <c r="R698" s="99"/>
      <c r="S698" s="99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</row>
    <row r="699" spans="2:33" ht="18.75" customHeight="1">
      <c r="B699" s="14"/>
      <c r="C699" s="98"/>
      <c r="D699" s="98"/>
      <c r="E699" s="14"/>
      <c r="F699" s="99"/>
      <c r="G699" s="99"/>
      <c r="H699" s="99"/>
      <c r="I699" s="99"/>
      <c r="J699" s="99"/>
      <c r="K699" s="99"/>
      <c r="L699" s="99"/>
      <c r="M699" s="99"/>
      <c r="N699" s="99"/>
      <c r="O699" s="99"/>
      <c r="P699" s="99"/>
      <c r="Q699" s="99"/>
      <c r="R699" s="99"/>
      <c r="S699" s="99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</row>
    <row r="700" spans="2:33" ht="18.75" customHeight="1">
      <c r="B700" s="14"/>
      <c r="C700" s="98"/>
      <c r="D700" s="98"/>
      <c r="E700" s="14"/>
      <c r="F700" s="99"/>
      <c r="G700" s="99"/>
      <c r="H700" s="99"/>
      <c r="I700" s="99"/>
      <c r="J700" s="99"/>
      <c r="K700" s="99"/>
      <c r="L700" s="99"/>
      <c r="M700" s="99"/>
      <c r="N700" s="99"/>
      <c r="O700" s="99"/>
      <c r="P700" s="99"/>
      <c r="Q700" s="99"/>
      <c r="R700" s="99"/>
      <c r="S700" s="99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</row>
    <row r="701" spans="2:33" ht="18.75" customHeight="1">
      <c r="B701" s="14"/>
      <c r="C701" s="98"/>
      <c r="D701" s="98"/>
      <c r="E701" s="14"/>
      <c r="F701" s="99"/>
      <c r="G701" s="99"/>
      <c r="H701" s="99"/>
      <c r="I701" s="99"/>
      <c r="J701" s="99"/>
      <c r="K701" s="99"/>
      <c r="L701" s="99"/>
      <c r="M701" s="99"/>
      <c r="N701" s="99"/>
      <c r="O701" s="99"/>
      <c r="P701" s="99"/>
      <c r="Q701" s="99"/>
      <c r="R701" s="99"/>
      <c r="S701" s="99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</row>
    <row r="702" spans="2:33" ht="18.75" customHeight="1">
      <c r="B702" s="14"/>
      <c r="C702" s="98"/>
      <c r="D702" s="98"/>
      <c r="E702" s="14"/>
      <c r="F702" s="99"/>
      <c r="G702" s="99"/>
      <c r="H702" s="99"/>
      <c r="I702" s="99"/>
      <c r="J702" s="99"/>
      <c r="K702" s="99"/>
      <c r="L702" s="99"/>
      <c r="M702" s="99"/>
      <c r="N702" s="99"/>
      <c r="O702" s="99"/>
      <c r="P702" s="99"/>
      <c r="Q702" s="99"/>
      <c r="R702" s="99"/>
      <c r="S702" s="99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</row>
    <row r="703" spans="2:33" ht="18.75" customHeight="1">
      <c r="B703" s="14"/>
      <c r="C703" s="98"/>
      <c r="D703" s="98"/>
      <c r="E703" s="14"/>
      <c r="F703" s="99"/>
      <c r="G703" s="99"/>
      <c r="H703" s="99"/>
      <c r="I703" s="99"/>
      <c r="J703" s="99"/>
      <c r="K703" s="99"/>
      <c r="L703" s="99"/>
      <c r="M703" s="99"/>
      <c r="N703" s="99"/>
      <c r="O703" s="99"/>
      <c r="P703" s="99"/>
      <c r="Q703" s="99"/>
      <c r="R703" s="99"/>
      <c r="S703" s="99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</row>
    <row r="704" spans="2:33" ht="18.75" customHeight="1">
      <c r="B704" s="14"/>
      <c r="C704" s="98"/>
      <c r="D704" s="98"/>
      <c r="E704" s="14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99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</row>
    <row r="705" spans="2:33" ht="18.75" customHeight="1">
      <c r="B705" s="14"/>
      <c r="C705" s="98"/>
      <c r="D705" s="98"/>
      <c r="E705" s="14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99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</row>
    <row r="706" spans="2:33" ht="18.75" customHeight="1">
      <c r="B706" s="14"/>
      <c r="C706" s="98"/>
      <c r="D706" s="98"/>
      <c r="E706" s="14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99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</row>
    <row r="707" spans="2:33" ht="18.75" customHeight="1">
      <c r="B707" s="14"/>
      <c r="C707" s="98"/>
      <c r="D707" s="98"/>
      <c r="E707" s="14"/>
      <c r="F707" s="99"/>
      <c r="G707" s="99"/>
      <c r="H707" s="99"/>
      <c r="I707" s="99"/>
      <c r="J707" s="99"/>
      <c r="K707" s="99"/>
      <c r="L707" s="99"/>
      <c r="M707" s="99"/>
      <c r="N707" s="99"/>
      <c r="O707" s="99"/>
      <c r="P707" s="99"/>
      <c r="Q707" s="99"/>
      <c r="R707" s="99"/>
      <c r="S707" s="99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</row>
    <row r="708" spans="2:33" ht="18.75" customHeight="1">
      <c r="B708" s="14"/>
      <c r="C708" s="98"/>
      <c r="D708" s="98"/>
      <c r="E708" s="14"/>
      <c r="F708" s="99"/>
      <c r="G708" s="99"/>
      <c r="H708" s="99"/>
      <c r="I708" s="99"/>
      <c r="J708" s="99"/>
      <c r="K708" s="99"/>
      <c r="L708" s="99"/>
      <c r="M708" s="99"/>
      <c r="N708" s="99"/>
      <c r="O708" s="99"/>
      <c r="P708" s="99"/>
      <c r="Q708" s="99"/>
      <c r="R708" s="99"/>
      <c r="S708" s="99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</row>
    <row r="709" spans="2:33" ht="18.75" customHeight="1">
      <c r="B709" s="14"/>
      <c r="C709" s="98"/>
      <c r="D709" s="98"/>
      <c r="E709" s="14"/>
      <c r="F709" s="99"/>
      <c r="G709" s="99"/>
      <c r="H709" s="99"/>
      <c r="I709" s="99"/>
      <c r="J709" s="99"/>
      <c r="K709" s="99"/>
      <c r="L709" s="99"/>
      <c r="M709" s="99"/>
      <c r="N709" s="99"/>
      <c r="O709" s="99"/>
      <c r="P709" s="99"/>
      <c r="Q709" s="99"/>
      <c r="R709" s="99"/>
      <c r="S709" s="99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</row>
    <row r="710" spans="2:33" ht="18.75" customHeight="1">
      <c r="B710" s="14"/>
      <c r="C710" s="98"/>
      <c r="D710" s="98"/>
      <c r="E710" s="14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99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</row>
    <row r="711" spans="2:33" ht="18.75" customHeight="1">
      <c r="B711" s="14"/>
      <c r="C711" s="98"/>
      <c r="D711" s="98"/>
      <c r="E711" s="14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99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</row>
    <row r="712" spans="2:33" ht="18.75" customHeight="1">
      <c r="B712" s="14"/>
      <c r="C712" s="98"/>
      <c r="D712" s="98"/>
      <c r="E712" s="14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99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</row>
    <row r="713" spans="2:33" ht="18.75" customHeight="1">
      <c r="B713" s="14"/>
      <c r="C713" s="98"/>
      <c r="D713" s="98"/>
      <c r="E713" s="14"/>
      <c r="F713" s="99"/>
      <c r="G713" s="99"/>
      <c r="H713" s="99"/>
      <c r="I713" s="99"/>
      <c r="J713" s="99"/>
      <c r="K713" s="99"/>
      <c r="L713" s="99"/>
      <c r="M713" s="99"/>
      <c r="N713" s="99"/>
      <c r="O713" s="99"/>
      <c r="P713" s="99"/>
      <c r="Q713" s="99"/>
      <c r="R713" s="99"/>
      <c r="S713" s="99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</row>
    <row r="714" spans="2:33" ht="18.75" customHeight="1">
      <c r="B714" s="14"/>
      <c r="C714" s="98"/>
      <c r="D714" s="98"/>
      <c r="E714" s="14"/>
      <c r="F714" s="99"/>
      <c r="G714" s="99"/>
      <c r="H714" s="99"/>
      <c r="I714" s="99"/>
      <c r="J714" s="99"/>
      <c r="K714" s="99"/>
      <c r="L714" s="99"/>
      <c r="M714" s="99"/>
      <c r="N714" s="99"/>
      <c r="O714" s="99"/>
      <c r="P714" s="99"/>
      <c r="Q714" s="99"/>
      <c r="R714" s="99"/>
      <c r="S714" s="99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</row>
    <row r="715" spans="2:33" ht="18.75" customHeight="1">
      <c r="B715" s="14"/>
      <c r="C715" s="98"/>
      <c r="D715" s="98"/>
      <c r="E715" s="14"/>
      <c r="F715" s="99"/>
      <c r="G715" s="99"/>
      <c r="H715" s="99"/>
      <c r="I715" s="99"/>
      <c r="J715" s="99"/>
      <c r="K715" s="99"/>
      <c r="L715" s="99"/>
      <c r="M715" s="99"/>
      <c r="N715" s="99"/>
      <c r="O715" s="99"/>
      <c r="P715" s="99"/>
      <c r="Q715" s="99"/>
      <c r="R715" s="99"/>
      <c r="S715" s="99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</row>
    <row r="716" spans="2:33" ht="18.75" customHeight="1">
      <c r="B716" s="14"/>
      <c r="C716" s="98"/>
      <c r="D716" s="98"/>
      <c r="E716" s="14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99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</row>
    <row r="717" spans="2:33" ht="18.75" customHeight="1">
      <c r="B717" s="14"/>
      <c r="C717" s="98"/>
      <c r="D717" s="98"/>
      <c r="E717" s="14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99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</row>
    <row r="718" spans="2:33" ht="18.75" customHeight="1">
      <c r="B718" s="14"/>
      <c r="C718" s="98"/>
      <c r="D718" s="98"/>
      <c r="E718" s="14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99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</row>
    <row r="719" spans="2:33" ht="18.75" customHeight="1">
      <c r="B719" s="14"/>
      <c r="C719" s="98"/>
      <c r="D719" s="98"/>
      <c r="E719" s="14"/>
      <c r="F719" s="99"/>
      <c r="G719" s="99"/>
      <c r="H719" s="99"/>
      <c r="I719" s="99"/>
      <c r="J719" s="99"/>
      <c r="K719" s="99"/>
      <c r="L719" s="99"/>
      <c r="M719" s="99"/>
      <c r="N719" s="99"/>
      <c r="O719" s="99"/>
      <c r="P719" s="99"/>
      <c r="Q719" s="99"/>
      <c r="R719" s="99"/>
      <c r="S719" s="99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</row>
    <row r="720" spans="2:33" ht="18.75" customHeight="1">
      <c r="B720" s="14"/>
      <c r="C720" s="98"/>
      <c r="D720" s="98"/>
      <c r="E720" s="14"/>
      <c r="F720" s="99"/>
      <c r="G720" s="99"/>
      <c r="H720" s="99"/>
      <c r="I720" s="99"/>
      <c r="J720" s="99"/>
      <c r="K720" s="99"/>
      <c r="L720" s="99"/>
      <c r="M720" s="99"/>
      <c r="N720" s="99"/>
      <c r="O720" s="99"/>
      <c r="P720" s="99"/>
      <c r="Q720" s="99"/>
      <c r="R720" s="99"/>
      <c r="S720" s="99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</row>
    <row r="721" spans="2:33" ht="18.75" customHeight="1">
      <c r="B721" s="14"/>
      <c r="C721" s="98"/>
      <c r="D721" s="98"/>
      <c r="E721" s="14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99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</row>
    <row r="722" spans="2:33" ht="18.75" customHeight="1">
      <c r="B722" s="14"/>
      <c r="C722" s="98"/>
      <c r="D722" s="98"/>
      <c r="E722" s="14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99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</row>
    <row r="723" spans="2:33" ht="18.75" customHeight="1">
      <c r="B723" s="14"/>
      <c r="C723" s="98"/>
      <c r="D723" s="98"/>
      <c r="E723" s="14"/>
      <c r="F723" s="99"/>
      <c r="G723" s="99"/>
      <c r="H723" s="99"/>
      <c r="I723" s="99"/>
      <c r="J723" s="99"/>
      <c r="K723" s="99"/>
      <c r="L723" s="99"/>
      <c r="M723" s="99"/>
      <c r="N723" s="99"/>
      <c r="O723" s="99"/>
      <c r="P723" s="99"/>
      <c r="Q723" s="99"/>
      <c r="R723" s="99"/>
      <c r="S723" s="99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</row>
    <row r="724" spans="2:33" ht="18.75" customHeight="1">
      <c r="B724" s="14"/>
      <c r="C724" s="98"/>
      <c r="D724" s="98"/>
      <c r="E724" s="14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99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</row>
    <row r="725" spans="2:33" ht="18.75" customHeight="1">
      <c r="B725" s="14"/>
      <c r="C725" s="98"/>
      <c r="D725" s="98"/>
      <c r="E725" s="14"/>
      <c r="F725" s="99"/>
      <c r="G725" s="99"/>
      <c r="H725" s="99"/>
      <c r="I725" s="99"/>
      <c r="J725" s="99"/>
      <c r="K725" s="99"/>
      <c r="L725" s="99"/>
      <c r="M725" s="99"/>
      <c r="N725" s="99"/>
      <c r="O725" s="99"/>
      <c r="P725" s="99"/>
      <c r="Q725" s="99"/>
      <c r="R725" s="99"/>
      <c r="S725" s="99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</row>
    <row r="726" spans="2:33" ht="18.75" customHeight="1">
      <c r="B726" s="14"/>
      <c r="C726" s="98"/>
      <c r="D726" s="98"/>
      <c r="E726" s="14"/>
      <c r="F726" s="99"/>
      <c r="G726" s="99"/>
      <c r="H726" s="99"/>
      <c r="I726" s="99"/>
      <c r="J726" s="99"/>
      <c r="K726" s="99"/>
      <c r="L726" s="99"/>
      <c r="M726" s="99"/>
      <c r="N726" s="99"/>
      <c r="O726" s="99"/>
      <c r="P726" s="99"/>
      <c r="Q726" s="99"/>
      <c r="R726" s="99"/>
      <c r="S726" s="99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</row>
    <row r="727" spans="2:33" ht="18.75" customHeight="1">
      <c r="B727" s="14"/>
      <c r="C727" s="98"/>
      <c r="D727" s="98"/>
      <c r="E727" s="14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99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</row>
    <row r="728" spans="2:33" ht="18.75" customHeight="1">
      <c r="B728" s="14"/>
      <c r="C728" s="98"/>
      <c r="D728" s="98"/>
      <c r="E728" s="14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99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</row>
    <row r="729" spans="2:33" ht="18.75" customHeight="1">
      <c r="B729" s="14"/>
      <c r="C729" s="98"/>
      <c r="D729" s="98"/>
      <c r="E729" s="14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99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</row>
    <row r="730" spans="2:33" ht="18.75" customHeight="1">
      <c r="B730" s="14"/>
      <c r="C730" s="98"/>
      <c r="D730" s="98"/>
      <c r="E730" s="14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99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</row>
    <row r="731" spans="2:33" ht="18.75" customHeight="1">
      <c r="B731" s="14"/>
      <c r="C731" s="98"/>
      <c r="D731" s="98"/>
      <c r="E731" s="14"/>
      <c r="F731" s="99"/>
      <c r="G731" s="99"/>
      <c r="H731" s="99"/>
      <c r="I731" s="99"/>
      <c r="J731" s="99"/>
      <c r="K731" s="99"/>
      <c r="L731" s="99"/>
      <c r="M731" s="99"/>
      <c r="N731" s="99"/>
      <c r="O731" s="99"/>
      <c r="P731" s="99"/>
      <c r="Q731" s="99"/>
      <c r="R731" s="99"/>
      <c r="S731" s="99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</row>
    <row r="732" spans="2:33" ht="18.75" customHeight="1">
      <c r="B732" s="14"/>
      <c r="C732" s="98"/>
      <c r="D732" s="98"/>
      <c r="E732" s="14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99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</row>
    <row r="733" spans="2:33" ht="18.75" customHeight="1">
      <c r="B733" s="14"/>
      <c r="C733" s="98"/>
      <c r="D733" s="98"/>
      <c r="E733" s="14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99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</row>
    <row r="734" spans="2:33" ht="18.75" customHeight="1">
      <c r="B734" s="14"/>
      <c r="C734" s="98"/>
      <c r="D734" s="98"/>
      <c r="E734" s="14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99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</row>
    <row r="735" spans="2:33" ht="18.75" customHeight="1">
      <c r="B735" s="14"/>
      <c r="C735" s="98"/>
      <c r="D735" s="98"/>
      <c r="E735" s="14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99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</row>
    <row r="736" spans="2:33" ht="18.75" customHeight="1">
      <c r="B736" s="14"/>
      <c r="C736" s="98"/>
      <c r="D736" s="98"/>
      <c r="E736" s="14"/>
      <c r="F736" s="99"/>
      <c r="G736" s="99"/>
      <c r="H736" s="99"/>
      <c r="I736" s="99"/>
      <c r="J736" s="99"/>
      <c r="K736" s="99"/>
      <c r="L736" s="99"/>
      <c r="M736" s="99"/>
      <c r="N736" s="99"/>
      <c r="O736" s="99"/>
      <c r="P736" s="99"/>
      <c r="Q736" s="99"/>
      <c r="R736" s="99"/>
      <c r="S736" s="99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</row>
    <row r="737" spans="2:33" ht="18.75" customHeight="1">
      <c r="B737" s="14"/>
      <c r="C737" s="98"/>
      <c r="D737" s="98"/>
      <c r="E737" s="14"/>
      <c r="F737" s="99"/>
      <c r="G737" s="99"/>
      <c r="H737" s="99"/>
      <c r="I737" s="99"/>
      <c r="J737" s="99"/>
      <c r="K737" s="99"/>
      <c r="L737" s="99"/>
      <c r="M737" s="99"/>
      <c r="N737" s="99"/>
      <c r="O737" s="99"/>
      <c r="P737" s="99"/>
      <c r="Q737" s="99"/>
      <c r="R737" s="99"/>
      <c r="S737" s="99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</row>
    <row r="738" spans="2:33" ht="18.75" customHeight="1">
      <c r="B738" s="14"/>
      <c r="C738" s="98"/>
      <c r="D738" s="98"/>
      <c r="E738" s="14"/>
      <c r="F738" s="99"/>
      <c r="G738" s="99"/>
      <c r="H738" s="99"/>
      <c r="I738" s="99"/>
      <c r="J738" s="99"/>
      <c r="K738" s="99"/>
      <c r="L738" s="99"/>
      <c r="M738" s="99"/>
      <c r="N738" s="99"/>
      <c r="O738" s="99"/>
      <c r="P738" s="99"/>
      <c r="Q738" s="99"/>
      <c r="R738" s="99"/>
      <c r="S738" s="99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</row>
    <row r="739" spans="2:33" ht="18.75" customHeight="1">
      <c r="B739" s="14"/>
      <c r="C739" s="98"/>
      <c r="D739" s="98"/>
      <c r="E739" s="14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99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</row>
    <row r="740" spans="2:33" ht="18.75" customHeight="1">
      <c r="B740" s="14"/>
      <c r="C740" s="98"/>
      <c r="D740" s="98"/>
      <c r="E740" s="14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99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</row>
    <row r="741" spans="2:33" ht="18.75" customHeight="1">
      <c r="B741" s="14"/>
      <c r="C741" s="98"/>
      <c r="D741" s="98"/>
      <c r="E741" s="14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99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</row>
    <row r="742" spans="2:33" ht="18.75" customHeight="1">
      <c r="B742" s="14"/>
      <c r="C742" s="98"/>
      <c r="D742" s="98"/>
      <c r="E742" s="14"/>
      <c r="F742" s="99"/>
      <c r="G742" s="99"/>
      <c r="H742" s="99"/>
      <c r="I742" s="99"/>
      <c r="J742" s="99"/>
      <c r="K742" s="99"/>
      <c r="L742" s="99"/>
      <c r="M742" s="99"/>
      <c r="N742" s="99"/>
      <c r="O742" s="99"/>
      <c r="P742" s="99"/>
      <c r="Q742" s="99"/>
      <c r="R742" s="99"/>
      <c r="S742" s="99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</row>
    <row r="743" spans="2:33" ht="18.75" customHeight="1">
      <c r="B743" s="14"/>
      <c r="C743" s="98"/>
      <c r="D743" s="98"/>
      <c r="E743" s="14"/>
      <c r="F743" s="99"/>
      <c r="G743" s="99"/>
      <c r="H743" s="99"/>
      <c r="I743" s="99"/>
      <c r="J743" s="99"/>
      <c r="K743" s="99"/>
      <c r="L743" s="99"/>
      <c r="M743" s="99"/>
      <c r="N743" s="99"/>
      <c r="O743" s="99"/>
      <c r="P743" s="99"/>
      <c r="Q743" s="99"/>
      <c r="R743" s="99"/>
      <c r="S743" s="99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</row>
    <row r="744" spans="2:33" ht="18.75" customHeight="1">
      <c r="B744" s="14"/>
      <c r="C744" s="98"/>
      <c r="D744" s="98"/>
      <c r="E744" s="14"/>
      <c r="F744" s="99"/>
      <c r="G744" s="99"/>
      <c r="H744" s="99"/>
      <c r="I744" s="99"/>
      <c r="J744" s="99"/>
      <c r="K744" s="99"/>
      <c r="L744" s="99"/>
      <c r="M744" s="99"/>
      <c r="N744" s="99"/>
      <c r="O744" s="99"/>
      <c r="P744" s="99"/>
      <c r="Q744" s="99"/>
      <c r="R744" s="99"/>
      <c r="S744" s="99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</row>
    <row r="745" spans="2:33" ht="18.75" customHeight="1">
      <c r="B745" s="14"/>
      <c r="C745" s="98"/>
      <c r="D745" s="98"/>
      <c r="E745" s="14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99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</row>
    <row r="746" spans="2:33" ht="18.75" customHeight="1">
      <c r="B746" s="14"/>
      <c r="C746" s="98"/>
      <c r="D746" s="98"/>
      <c r="E746" s="14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99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</row>
    <row r="747" spans="2:33" ht="18.75" customHeight="1">
      <c r="B747" s="14"/>
      <c r="C747" s="98"/>
      <c r="D747" s="98"/>
      <c r="E747" s="14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99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</row>
    <row r="748" spans="2:33" ht="18.75" customHeight="1">
      <c r="B748" s="14"/>
      <c r="C748" s="98"/>
      <c r="D748" s="98"/>
      <c r="E748" s="14"/>
      <c r="F748" s="99"/>
      <c r="G748" s="99"/>
      <c r="H748" s="99"/>
      <c r="I748" s="99"/>
      <c r="J748" s="99"/>
      <c r="K748" s="99"/>
      <c r="L748" s="99"/>
      <c r="M748" s="99"/>
      <c r="N748" s="99"/>
      <c r="O748" s="99"/>
      <c r="P748" s="99"/>
      <c r="Q748" s="99"/>
      <c r="R748" s="99"/>
      <c r="S748" s="99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</row>
    <row r="749" spans="2:33" ht="18.75" customHeight="1">
      <c r="B749" s="14"/>
      <c r="C749" s="98"/>
      <c r="D749" s="98"/>
      <c r="E749" s="14"/>
      <c r="F749" s="99"/>
      <c r="G749" s="99"/>
      <c r="H749" s="99"/>
      <c r="I749" s="99"/>
      <c r="J749" s="99"/>
      <c r="K749" s="99"/>
      <c r="L749" s="99"/>
      <c r="M749" s="99"/>
      <c r="N749" s="99"/>
      <c r="O749" s="99"/>
      <c r="P749" s="99"/>
      <c r="Q749" s="99"/>
      <c r="R749" s="99"/>
      <c r="S749" s="99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</row>
    <row r="750" spans="2:33" ht="18.75" customHeight="1">
      <c r="B750" s="14"/>
      <c r="C750" s="98"/>
      <c r="D750" s="98"/>
      <c r="E750" s="14"/>
      <c r="F750" s="99"/>
      <c r="G750" s="99"/>
      <c r="H750" s="99"/>
      <c r="I750" s="99"/>
      <c r="J750" s="99"/>
      <c r="K750" s="99"/>
      <c r="L750" s="99"/>
      <c r="M750" s="99"/>
      <c r="N750" s="99"/>
      <c r="O750" s="99"/>
      <c r="P750" s="99"/>
      <c r="Q750" s="99"/>
      <c r="R750" s="99"/>
      <c r="S750" s="99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</row>
    <row r="751" spans="2:33" ht="18.75" customHeight="1">
      <c r="B751" s="14"/>
      <c r="C751" s="98"/>
      <c r="D751" s="98"/>
      <c r="E751" s="14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99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</row>
    <row r="752" spans="2:33" ht="18.75" customHeight="1">
      <c r="B752" s="14"/>
      <c r="C752" s="98"/>
      <c r="D752" s="98"/>
      <c r="E752" s="14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99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</row>
    <row r="753" spans="2:33" ht="18.75" customHeight="1">
      <c r="B753" s="14"/>
      <c r="C753" s="98"/>
      <c r="D753" s="98"/>
      <c r="E753" s="14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99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</row>
    <row r="754" spans="2:33" ht="18.75" customHeight="1">
      <c r="B754" s="14"/>
      <c r="C754" s="98"/>
      <c r="D754" s="98"/>
      <c r="E754" s="14"/>
      <c r="F754" s="99"/>
      <c r="G754" s="99"/>
      <c r="H754" s="99"/>
      <c r="I754" s="99"/>
      <c r="J754" s="99"/>
      <c r="K754" s="99"/>
      <c r="L754" s="99"/>
      <c r="M754" s="99"/>
      <c r="N754" s="99"/>
      <c r="O754" s="99"/>
      <c r="P754" s="99"/>
      <c r="Q754" s="99"/>
      <c r="R754" s="99"/>
      <c r="S754" s="99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</row>
    <row r="755" spans="2:33" ht="18.75" customHeight="1">
      <c r="B755" s="14"/>
      <c r="C755" s="98"/>
      <c r="D755" s="98"/>
      <c r="E755" s="14"/>
      <c r="F755" s="99"/>
      <c r="G755" s="99"/>
      <c r="H755" s="99"/>
      <c r="I755" s="99"/>
      <c r="J755" s="99"/>
      <c r="K755" s="99"/>
      <c r="L755" s="99"/>
      <c r="M755" s="99"/>
      <c r="N755" s="99"/>
      <c r="O755" s="99"/>
      <c r="P755" s="99"/>
      <c r="Q755" s="99"/>
      <c r="R755" s="99"/>
      <c r="S755" s="99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</row>
    <row r="756" spans="2:33" ht="18.75" customHeight="1">
      <c r="B756" s="14"/>
      <c r="C756" s="98"/>
      <c r="D756" s="98"/>
      <c r="E756" s="14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99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</row>
    <row r="757" spans="2:33" ht="18.75" customHeight="1">
      <c r="B757" s="14"/>
      <c r="C757" s="98"/>
      <c r="D757" s="98"/>
      <c r="E757" s="14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99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</row>
    <row r="758" spans="2:33" ht="18.75" customHeight="1">
      <c r="B758" s="14"/>
      <c r="C758" s="98"/>
      <c r="D758" s="98"/>
      <c r="E758" s="14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99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</row>
    <row r="759" spans="2:33" ht="18.75" customHeight="1">
      <c r="B759" s="14"/>
      <c r="C759" s="98"/>
      <c r="D759" s="98"/>
      <c r="E759" s="14"/>
      <c r="F759" s="99"/>
      <c r="G759" s="99"/>
      <c r="H759" s="99"/>
      <c r="I759" s="99"/>
      <c r="J759" s="99"/>
      <c r="K759" s="99"/>
      <c r="L759" s="99"/>
      <c r="M759" s="99"/>
      <c r="N759" s="99"/>
      <c r="O759" s="99"/>
      <c r="P759" s="99"/>
      <c r="Q759" s="99"/>
      <c r="R759" s="99"/>
      <c r="S759" s="99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</row>
    <row r="760" spans="2:33" ht="18.75" customHeight="1">
      <c r="B760" s="14"/>
      <c r="C760" s="98"/>
      <c r="D760" s="98"/>
      <c r="E760" s="14"/>
      <c r="F760" s="99"/>
      <c r="G760" s="99"/>
      <c r="H760" s="99"/>
      <c r="I760" s="99"/>
      <c r="J760" s="99"/>
      <c r="K760" s="99"/>
      <c r="L760" s="99"/>
      <c r="M760" s="99"/>
      <c r="N760" s="99"/>
      <c r="O760" s="99"/>
      <c r="P760" s="99"/>
      <c r="Q760" s="99"/>
      <c r="R760" s="99"/>
      <c r="S760" s="99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</row>
    <row r="761" spans="2:33" ht="18.75" customHeight="1">
      <c r="B761" s="14"/>
      <c r="C761" s="98"/>
      <c r="D761" s="98"/>
      <c r="E761" s="14"/>
      <c r="F761" s="99"/>
      <c r="G761" s="99"/>
      <c r="H761" s="99"/>
      <c r="I761" s="99"/>
      <c r="J761" s="99"/>
      <c r="K761" s="99"/>
      <c r="L761" s="99"/>
      <c r="M761" s="99"/>
      <c r="N761" s="99"/>
      <c r="O761" s="99"/>
      <c r="P761" s="99"/>
      <c r="Q761" s="99"/>
      <c r="R761" s="99"/>
      <c r="S761" s="99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</row>
    <row r="762" spans="2:33" ht="18.75" customHeight="1">
      <c r="B762" s="14"/>
      <c r="C762" s="98"/>
      <c r="D762" s="98"/>
      <c r="E762" s="14"/>
      <c r="F762" s="99"/>
      <c r="G762" s="99"/>
      <c r="H762" s="99"/>
      <c r="I762" s="99"/>
      <c r="J762" s="99"/>
      <c r="K762" s="99"/>
      <c r="L762" s="99"/>
      <c r="M762" s="99"/>
      <c r="N762" s="99"/>
      <c r="O762" s="99"/>
      <c r="P762" s="99"/>
      <c r="Q762" s="99"/>
      <c r="R762" s="99"/>
      <c r="S762" s="99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</row>
    <row r="763" spans="2:33" ht="18.75" customHeight="1">
      <c r="B763" s="14"/>
      <c r="C763" s="98"/>
      <c r="D763" s="98"/>
      <c r="E763" s="14"/>
      <c r="F763" s="99"/>
      <c r="G763" s="99"/>
      <c r="H763" s="99"/>
      <c r="I763" s="99"/>
      <c r="J763" s="99"/>
      <c r="K763" s="99"/>
      <c r="L763" s="99"/>
      <c r="M763" s="99"/>
      <c r="N763" s="99"/>
      <c r="O763" s="99"/>
      <c r="P763" s="99"/>
      <c r="Q763" s="99"/>
      <c r="R763" s="99"/>
      <c r="S763" s="99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</row>
    <row r="764" spans="2:33" ht="18.75" customHeight="1">
      <c r="B764" s="14"/>
      <c r="C764" s="98"/>
      <c r="D764" s="98"/>
      <c r="E764" s="14"/>
      <c r="F764" s="99"/>
      <c r="G764" s="99"/>
      <c r="H764" s="99"/>
      <c r="I764" s="99"/>
      <c r="J764" s="99"/>
      <c r="K764" s="99"/>
      <c r="L764" s="99"/>
      <c r="M764" s="99"/>
      <c r="N764" s="99"/>
      <c r="O764" s="99"/>
      <c r="P764" s="99"/>
      <c r="Q764" s="99"/>
      <c r="R764" s="99"/>
      <c r="S764" s="99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</row>
    <row r="765" spans="2:33" ht="18.75" customHeight="1">
      <c r="B765" s="14"/>
      <c r="C765" s="98"/>
      <c r="D765" s="98"/>
      <c r="E765" s="14"/>
      <c r="F765" s="99"/>
      <c r="G765" s="99"/>
      <c r="H765" s="99"/>
      <c r="I765" s="99"/>
      <c r="J765" s="99"/>
      <c r="K765" s="99"/>
      <c r="L765" s="99"/>
      <c r="M765" s="99"/>
      <c r="N765" s="99"/>
      <c r="O765" s="99"/>
      <c r="P765" s="99"/>
      <c r="Q765" s="99"/>
      <c r="R765" s="99"/>
      <c r="S765" s="99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</row>
    <row r="766" spans="2:33" ht="18.75" customHeight="1">
      <c r="B766" s="14"/>
      <c r="C766" s="98"/>
      <c r="D766" s="98"/>
      <c r="E766" s="14"/>
      <c r="F766" s="99"/>
      <c r="G766" s="99"/>
      <c r="H766" s="99"/>
      <c r="I766" s="99"/>
      <c r="J766" s="99"/>
      <c r="K766" s="99"/>
      <c r="L766" s="99"/>
      <c r="M766" s="99"/>
      <c r="N766" s="99"/>
      <c r="O766" s="99"/>
      <c r="P766" s="99"/>
      <c r="Q766" s="99"/>
      <c r="R766" s="99"/>
      <c r="S766" s="99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</row>
    <row r="767" spans="2:33" ht="18.75" customHeight="1">
      <c r="B767" s="14"/>
      <c r="C767" s="98"/>
      <c r="D767" s="98"/>
      <c r="E767" s="14"/>
      <c r="F767" s="99"/>
      <c r="G767" s="99"/>
      <c r="H767" s="99"/>
      <c r="I767" s="99"/>
      <c r="J767" s="99"/>
      <c r="K767" s="99"/>
      <c r="L767" s="99"/>
      <c r="M767" s="99"/>
      <c r="N767" s="99"/>
      <c r="O767" s="99"/>
      <c r="P767" s="99"/>
      <c r="Q767" s="99"/>
      <c r="R767" s="99"/>
      <c r="S767" s="99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</row>
    <row r="768" spans="2:33" ht="18.75" customHeight="1">
      <c r="B768" s="14"/>
      <c r="C768" s="98"/>
      <c r="D768" s="98"/>
      <c r="E768" s="14"/>
      <c r="F768" s="99"/>
      <c r="G768" s="99"/>
      <c r="H768" s="99"/>
      <c r="I768" s="99"/>
      <c r="J768" s="99"/>
      <c r="K768" s="99"/>
      <c r="L768" s="99"/>
      <c r="M768" s="99"/>
      <c r="N768" s="99"/>
      <c r="O768" s="99"/>
      <c r="P768" s="99"/>
      <c r="Q768" s="99"/>
      <c r="R768" s="99"/>
      <c r="S768" s="99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</row>
    <row r="769" spans="2:33" ht="18.75" customHeight="1">
      <c r="B769" s="14"/>
      <c r="C769" s="98"/>
      <c r="D769" s="98"/>
      <c r="E769" s="14"/>
      <c r="F769" s="99"/>
      <c r="G769" s="99"/>
      <c r="H769" s="99"/>
      <c r="I769" s="99"/>
      <c r="J769" s="99"/>
      <c r="K769" s="99"/>
      <c r="L769" s="99"/>
      <c r="M769" s="99"/>
      <c r="N769" s="99"/>
      <c r="O769" s="99"/>
      <c r="P769" s="99"/>
      <c r="Q769" s="99"/>
      <c r="R769" s="99"/>
      <c r="S769" s="99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</row>
    <row r="770" spans="2:33" ht="18.75" customHeight="1">
      <c r="B770" s="14"/>
      <c r="C770" s="98"/>
      <c r="D770" s="98"/>
      <c r="E770" s="14"/>
      <c r="F770" s="99"/>
      <c r="G770" s="99"/>
      <c r="H770" s="99"/>
      <c r="I770" s="99"/>
      <c r="J770" s="99"/>
      <c r="K770" s="99"/>
      <c r="L770" s="99"/>
      <c r="M770" s="99"/>
      <c r="N770" s="99"/>
      <c r="O770" s="99"/>
      <c r="P770" s="99"/>
      <c r="Q770" s="99"/>
      <c r="R770" s="99"/>
      <c r="S770" s="99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</row>
    <row r="771" spans="2:33" ht="18.75" customHeight="1">
      <c r="B771" s="14"/>
      <c r="C771" s="98"/>
      <c r="D771" s="98"/>
      <c r="E771" s="14"/>
      <c r="F771" s="99"/>
      <c r="G771" s="99"/>
      <c r="H771" s="99"/>
      <c r="I771" s="99"/>
      <c r="J771" s="99"/>
      <c r="K771" s="99"/>
      <c r="L771" s="99"/>
      <c r="M771" s="99"/>
      <c r="N771" s="99"/>
      <c r="O771" s="99"/>
      <c r="P771" s="99"/>
      <c r="Q771" s="99"/>
      <c r="R771" s="99"/>
      <c r="S771" s="99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</row>
    <row r="772" spans="2:33" ht="18.75" customHeight="1">
      <c r="B772" s="14"/>
      <c r="C772" s="98"/>
      <c r="D772" s="98"/>
      <c r="E772" s="14"/>
      <c r="F772" s="99"/>
      <c r="G772" s="99"/>
      <c r="H772" s="99"/>
      <c r="I772" s="99"/>
      <c r="J772" s="99"/>
      <c r="K772" s="99"/>
      <c r="L772" s="99"/>
      <c r="M772" s="99"/>
      <c r="N772" s="99"/>
      <c r="O772" s="99"/>
      <c r="P772" s="99"/>
      <c r="Q772" s="99"/>
      <c r="R772" s="99"/>
      <c r="S772" s="99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</row>
    <row r="773" spans="2:33" ht="18.75" customHeight="1">
      <c r="B773" s="14"/>
      <c r="C773" s="98"/>
      <c r="D773" s="98"/>
      <c r="E773" s="14"/>
      <c r="F773" s="99"/>
      <c r="G773" s="99"/>
      <c r="H773" s="99"/>
      <c r="I773" s="99"/>
      <c r="J773" s="99"/>
      <c r="K773" s="99"/>
      <c r="L773" s="99"/>
      <c r="M773" s="99"/>
      <c r="N773" s="99"/>
      <c r="O773" s="99"/>
      <c r="P773" s="99"/>
      <c r="Q773" s="99"/>
      <c r="R773" s="99"/>
      <c r="S773" s="99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</row>
    <row r="774" spans="2:33" ht="18.75" customHeight="1">
      <c r="B774" s="14"/>
      <c r="C774" s="98"/>
      <c r="D774" s="98"/>
      <c r="E774" s="14"/>
      <c r="F774" s="99"/>
      <c r="G774" s="99"/>
      <c r="H774" s="99"/>
      <c r="I774" s="99"/>
      <c r="J774" s="99"/>
      <c r="K774" s="99"/>
      <c r="L774" s="99"/>
      <c r="M774" s="99"/>
      <c r="N774" s="99"/>
      <c r="O774" s="99"/>
      <c r="P774" s="99"/>
      <c r="Q774" s="99"/>
      <c r="R774" s="99"/>
      <c r="S774" s="99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</row>
    <row r="775" spans="2:33" ht="18.75" customHeight="1">
      <c r="B775" s="14"/>
      <c r="C775" s="98"/>
      <c r="D775" s="98"/>
      <c r="E775" s="14"/>
      <c r="F775" s="99"/>
      <c r="G775" s="99"/>
      <c r="H775" s="99"/>
      <c r="I775" s="99"/>
      <c r="J775" s="99"/>
      <c r="K775" s="99"/>
      <c r="L775" s="99"/>
      <c r="M775" s="99"/>
      <c r="N775" s="99"/>
      <c r="O775" s="99"/>
      <c r="P775" s="99"/>
      <c r="Q775" s="99"/>
      <c r="R775" s="99"/>
      <c r="S775" s="99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</row>
    <row r="776" spans="2:33" ht="18.75" customHeight="1">
      <c r="B776" s="14"/>
      <c r="C776" s="98"/>
      <c r="D776" s="98"/>
      <c r="E776" s="14"/>
      <c r="F776" s="99"/>
      <c r="G776" s="99"/>
      <c r="H776" s="99"/>
      <c r="I776" s="99"/>
      <c r="J776" s="99"/>
      <c r="K776" s="99"/>
      <c r="L776" s="99"/>
      <c r="M776" s="99"/>
      <c r="N776" s="99"/>
      <c r="O776" s="99"/>
      <c r="P776" s="99"/>
      <c r="Q776" s="99"/>
      <c r="R776" s="99"/>
      <c r="S776" s="99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</row>
    <row r="777" spans="2:33" ht="18.75" customHeight="1">
      <c r="B777" s="14"/>
      <c r="C777" s="98"/>
      <c r="D777" s="98"/>
      <c r="E777" s="14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99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</row>
    <row r="778" spans="2:33" ht="18.75" customHeight="1">
      <c r="B778" s="14"/>
      <c r="C778" s="98"/>
      <c r="D778" s="98"/>
      <c r="E778" s="14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99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</row>
    <row r="779" spans="2:33" ht="18.75" customHeight="1">
      <c r="B779" s="14"/>
      <c r="C779" s="98"/>
      <c r="D779" s="98"/>
      <c r="E779" s="14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99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</row>
    <row r="780" spans="2:33" ht="18.75" customHeight="1">
      <c r="B780" s="14"/>
      <c r="C780" s="98"/>
      <c r="D780" s="98"/>
      <c r="E780" s="14"/>
      <c r="F780" s="99"/>
      <c r="G780" s="99"/>
      <c r="H780" s="99"/>
      <c r="I780" s="99"/>
      <c r="J780" s="99"/>
      <c r="K780" s="99"/>
      <c r="L780" s="99"/>
      <c r="M780" s="99"/>
      <c r="N780" s="99"/>
      <c r="O780" s="99"/>
      <c r="P780" s="99"/>
      <c r="Q780" s="99"/>
      <c r="R780" s="99"/>
      <c r="S780" s="99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</row>
    <row r="781" spans="2:33" ht="18.75" customHeight="1">
      <c r="B781" s="14"/>
      <c r="C781" s="98"/>
      <c r="D781" s="98"/>
      <c r="E781" s="14"/>
      <c r="F781" s="99"/>
      <c r="G781" s="99"/>
      <c r="H781" s="99"/>
      <c r="I781" s="99"/>
      <c r="J781" s="99"/>
      <c r="K781" s="99"/>
      <c r="L781" s="99"/>
      <c r="M781" s="99"/>
      <c r="N781" s="99"/>
      <c r="O781" s="99"/>
      <c r="P781" s="99"/>
      <c r="Q781" s="99"/>
      <c r="R781" s="99"/>
      <c r="S781" s="99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</row>
    <row r="782" spans="2:33" ht="18.75" customHeight="1">
      <c r="B782" s="14"/>
      <c r="C782" s="98"/>
      <c r="D782" s="98"/>
      <c r="E782" s="14"/>
      <c r="F782" s="99"/>
      <c r="G782" s="99"/>
      <c r="H782" s="99"/>
      <c r="I782" s="99"/>
      <c r="J782" s="99"/>
      <c r="K782" s="99"/>
      <c r="L782" s="99"/>
      <c r="M782" s="99"/>
      <c r="N782" s="99"/>
      <c r="O782" s="99"/>
      <c r="P782" s="99"/>
      <c r="Q782" s="99"/>
      <c r="R782" s="99"/>
      <c r="S782" s="99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</row>
    <row r="783" spans="2:33" ht="18.75" customHeight="1">
      <c r="B783" s="14"/>
      <c r="C783" s="98"/>
      <c r="D783" s="98"/>
      <c r="E783" s="14"/>
      <c r="F783" s="99"/>
      <c r="G783" s="99"/>
      <c r="H783" s="99"/>
      <c r="I783" s="99"/>
      <c r="J783" s="99"/>
      <c r="K783" s="99"/>
      <c r="L783" s="99"/>
      <c r="M783" s="99"/>
      <c r="N783" s="99"/>
      <c r="O783" s="99"/>
      <c r="P783" s="99"/>
      <c r="Q783" s="99"/>
      <c r="R783" s="99"/>
      <c r="S783" s="99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</row>
    <row r="784" spans="2:33" ht="18.75" customHeight="1">
      <c r="B784" s="14"/>
      <c r="C784" s="98"/>
      <c r="D784" s="98"/>
      <c r="E784" s="14"/>
      <c r="F784" s="99"/>
      <c r="G784" s="99"/>
      <c r="H784" s="99"/>
      <c r="I784" s="99"/>
      <c r="J784" s="99"/>
      <c r="K784" s="99"/>
      <c r="L784" s="99"/>
      <c r="M784" s="99"/>
      <c r="N784" s="99"/>
      <c r="O784" s="99"/>
      <c r="P784" s="99"/>
      <c r="Q784" s="99"/>
      <c r="R784" s="99"/>
      <c r="S784" s="99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</row>
    <row r="785" spans="2:33" ht="18.75" customHeight="1">
      <c r="B785" s="14"/>
      <c r="C785" s="98"/>
      <c r="D785" s="98"/>
      <c r="E785" s="14"/>
      <c r="F785" s="99"/>
      <c r="G785" s="99"/>
      <c r="H785" s="99"/>
      <c r="I785" s="99"/>
      <c r="J785" s="99"/>
      <c r="K785" s="99"/>
      <c r="L785" s="99"/>
      <c r="M785" s="99"/>
      <c r="N785" s="99"/>
      <c r="O785" s="99"/>
      <c r="P785" s="99"/>
      <c r="Q785" s="99"/>
      <c r="R785" s="99"/>
      <c r="S785" s="99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</row>
    <row r="786" spans="2:33" ht="18.75" customHeight="1">
      <c r="B786" s="14"/>
      <c r="C786" s="98"/>
      <c r="D786" s="98"/>
      <c r="E786" s="14"/>
      <c r="F786" s="99"/>
      <c r="G786" s="99"/>
      <c r="H786" s="99"/>
      <c r="I786" s="99"/>
      <c r="J786" s="99"/>
      <c r="K786" s="99"/>
      <c r="L786" s="99"/>
      <c r="M786" s="99"/>
      <c r="N786" s="99"/>
      <c r="O786" s="99"/>
      <c r="P786" s="99"/>
      <c r="Q786" s="99"/>
      <c r="R786" s="99"/>
      <c r="S786" s="99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</row>
    <row r="787" spans="2:33" ht="18.75" customHeight="1">
      <c r="B787" s="14"/>
      <c r="C787" s="98"/>
      <c r="D787" s="98"/>
      <c r="E787" s="14"/>
      <c r="F787" s="99"/>
      <c r="G787" s="99"/>
      <c r="H787" s="99"/>
      <c r="I787" s="99"/>
      <c r="J787" s="99"/>
      <c r="K787" s="99"/>
      <c r="L787" s="99"/>
      <c r="M787" s="99"/>
      <c r="N787" s="99"/>
      <c r="O787" s="99"/>
      <c r="P787" s="99"/>
      <c r="Q787" s="99"/>
      <c r="R787" s="99"/>
      <c r="S787" s="99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</row>
    <row r="788" spans="2:33" ht="18.75" customHeight="1">
      <c r="B788" s="14"/>
      <c r="C788" s="98"/>
      <c r="D788" s="98"/>
      <c r="E788" s="14"/>
      <c r="F788" s="99"/>
      <c r="G788" s="99"/>
      <c r="H788" s="99"/>
      <c r="I788" s="99"/>
      <c r="J788" s="99"/>
      <c r="K788" s="99"/>
      <c r="L788" s="99"/>
      <c r="M788" s="99"/>
      <c r="N788" s="99"/>
      <c r="O788" s="99"/>
      <c r="P788" s="99"/>
      <c r="Q788" s="99"/>
      <c r="R788" s="99"/>
      <c r="S788" s="99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</row>
    <row r="789" spans="2:33" ht="18.75" customHeight="1">
      <c r="B789" s="14"/>
      <c r="C789" s="98"/>
      <c r="D789" s="98"/>
      <c r="E789" s="14"/>
      <c r="F789" s="99"/>
      <c r="G789" s="99"/>
      <c r="H789" s="99"/>
      <c r="I789" s="99"/>
      <c r="J789" s="99"/>
      <c r="K789" s="99"/>
      <c r="L789" s="99"/>
      <c r="M789" s="99"/>
      <c r="N789" s="99"/>
      <c r="O789" s="99"/>
      <c r="P789" s="99"/>
      <c r="Q789" s="99"/>
      <c r="R789" s="99"/>
      <c r="S789" s="99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</row>
    <row r="790" spans="2:33" ht="18.75" customHeight="1">
      <c r="B790" s="14"/>
      <c r="C790" s="98"/>
      <c r="D790" s="98"/>
      <c r="E790" s="14"/>
      <c r="F790" s="99"/>
      <c r="G790" s="99"/>
      <c r="H790" s="99"/>
      <c r="I790" s="99"/>
      <c r="J790" s="99"/>
      <c r="K790" s="99"/>
      <c r="L790" s="99"/>
      <c r="M790" s="99"/>
      <c r="N790" s="99"/>
      <c r="O790" s="99"/>
      <c r="P790" s="99"/>
      <c r="Q790" s="99"/>
      <c r="R790" s="99"/>
      <c r="S790" s="99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</row>
    <row r="791" spans="2:33" ht="18.75" customHeight="1">
      <c r="B791" s="14"/>
      <c r="C791" s="98"/>
      <c r="D791" s="98"/>
      <c r="E791" s="14"/>
      <c r="F791" s="99"/>
      <c r="G791" s="99"/>
      <c r="H791" s="99"/>
      <c r="I791" s="99"/>
      <c r="J791" s="99"/>
      <c r="K791" s="99"/>
      <c r="L791" s="99"/>
      <c r="M791" s="99"/>
      <c r="N791" s="99"/>
      <c r="O791" s="99"/>
      <c r="P791" s="99"/>
      <c r="Q791" s="99"/>
      <c r="R791" s="99"/>
      <c r="S791" s="99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</row>
    <row r="792" spans="2:33" ht="18.75" customHeight="1">
      <c r="B792" s="14"/>
      <c r="C792" s="98"/>
      <c r="D792" s="98"/>
      <c r="E792" s="14"/>
      <c r="F792" s="99"/>
      <c r="G792" s="99"/>
      <c r="H792" s="99"/>
      <c r="I792" s="99"/>
      <c r="J792" s="99"/>
      <c r="K792" s="99"/>
      <c r="L792" s="99"/>
      <c r="M792" s="99"/>
      <c r="N792" s="99"/>
      <c r="O792" s="99"/>
      <c r="P792" s="99"/>
      <c r="Q792" s="99"/>
      <c r="R792" s="99"/>
      <c r="S792" s="99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</row>
    <row r="793" spans="2:33" ht="18.75" customHeight="1">
      <c r="B793" s="14"/>
      <c r="C793" s="98"/>
      <c r="D793" s="98"/>
      <c r="E793" s="14"/>
      <c r="F793" s="99"/>
      <c r="G793" s="99"/>
      <c r="H793" s="99"/>
      <c r="I793" s="99"/>
      <c r="J793" s="99"/>
      <c r="K793" s="99"/>
      <c r="L793" s="99"/>
      <c r="M793" s="99"/>
      <c r="N793" s="99"/>
      <c r="O793" s="99"/>
      <c r="P793" s="99"/>
      <c r="Q793" s="99"/>
      <c r="R793" s="99"/>
      <c r="S793" s="99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</row>
    <row r="794" spans="2:33" ht="18.75" customHeight="1">
      <c r="B794" s="14"/>
      <c r="C794" s="98"/>
      <c r="D794" s="98"/>
      <c r="E794" s="14"/>
      <c r="F794" s="99"/>
      <c r="G794" s="99"/>
      <c r="H794" s="99"/>
      <c r="I794" s="99"/>
      <c r="J794" s="99"/>
      <c r="K794" s="99"/>
      <c r="L794" s="99"/>
      <c r="M794" s="99"/>
      <c r="N794" s="99"/>
      <c r="O794" s="99"/>
      <c r="P794" s="99"/>
      <c r="Q794" s="99"/>
      <c r="R794" s="99"/>
      <c r="S794" s="99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</row>
    <row r="795" spans="2:33" ht="18.75" customHeight="1">
      <c r="B795" s="14"/>
      <c r="C795" s="98"/>
      <c r="D795" s="98"/>
      <c r="E795" s="14"/>
      <c r="F795" s="99"/>
      <c r="G795" s="99"/>
      <c r="H795" s="99"/>
      <c r="I795" s="99"/>
      <c r="J795" s="99"/>
      <c r="K795" s="99"/>
      <c r="L795" s="99"/>
      <c r="M795" s="99"/>
      <c r="N795" s="99"/>
      <c r="O795" s="99"/>
      <c r="P795" s="99"/>
      <c r="Q795" s="99"/>
      <c r="R795" s="99"/>
      <c r="S795" s="99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</row>
    <row r="796" spans="2:33" ht="18.75" customHeight="1">
      <c r="B796" s="14"/>
      <c r="C796" s="98"/>
      <c r="D796" s="98"/>
      <c r="E796" s="14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99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</row>
    <row r="797" spans="2:33" ht="18.75" customHeight="1">
      <c r="B797" s="14"/>
      <c r="C797" s="98"/>
      <c r="D797" s="98"/>
      <c r="E797" s="14"/>
      <c r="F797" s="99"/>
      <c r="G797" s="99"/>
      <c r="H797" s="99"/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99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</row>
    <row r="798" spans="2:33" ht="18.75" customHeight="1">
      <c r="B798" s="14"/>
      <c r="C798" s="98"/>
      <c r="D798" s="98"/>
      <c r="E798" s="14"/>
      <c r="F798" s="99"/>
      <c r="G798" s="99"/>
      <c r="H798" s="99"/>
      <c r="I798" s="99"/>
      <c r="J798" s="99"/>
      <c r="K798" s="99"/>
      <c r="L798" s="99"/>
      <c r="M798" s="99"/>
      <c r="N798" s="99"/>
      <c r="O798" s="99"/>
      <c r="P798" s="99"/>
      <c r="Q798" s="99"/>
      <c r="R798" s="99"/>
      <c r="S798" s="99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</row>
    <row r="799" spans="2:33" ht="18.75" customHeight="1">
      <c r="B799" s="14"/>
      <c r="C799" s="98"/>
      <c r="D799" s="98"/>
      <c r="E799" s="14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99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</row>
    <row r="800" spans="2:33" ht="18.75" customHeight="1">
      <c r="B800" s="14"/>
      <c r="C800" s="98"/>
      <c r="D800" s="98"/>
      <c r="E800" s="14"/>
      <c r="F800" s="99"/>
      <c r="G800" s="99"/>
      <c r="H800" s="99"/>
      <c r="I800" s="99"/>
      <c r="J800" s="99"/>
      <c r="K800" s="99"/>
      <c r="L800" s="99"/>
      <c r="M800" s="99"/>
      <c r="N800" s="99"/>
      <c r="O800" s="99"/>
      <c r="P800" s="99"/>
      <c r="Q800" s="99"/>
      <c r="R800" s="99"/>
      <c r="S800" s="99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</row>
    <row r="801" spans="2:33" ht="18.75" customHeight="1">
      <c r="B801" s="14"/>
      <c r="C801" s="98"/>
      <c r="D801" s="98"/>
      <c r="E801" s="14"/>
      <c r="F801" s="99"/>
      <c r="G801" s="99"/>
      <c r="H801" s="99"/>
      <c r="I801" s="99"/>
      <c r="J801" s="99"/>
      <c r="K801" s="99"/>
      <c r="L801" s="99"/>
      <c r="M801" s="99"/>
      <c r="N801" s="99"/>
      <c r="O801" s="99"/>
      <c r="P801" s="99"/>
      <c r="Q801" s="99"/>
      <c r="R801" s="99"/>
      <c r="S801" s="99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</row>
    <row r="802" spans="2:33" ht="18.75" customHeight="1">
      <c r="B802" s="14"/>
      <c r="C802" s="98"/>
      <c r="D802" s="98"/>
      <c r="E802" s="14"/>
      <c r="F802" s="99"/>
      <c r="G802" s="99"/>
      <c r="H802" s="99"/>
      <c r="I802" s="99"/>
      <c r="J802" s="99"/>
      <c r="K802" s="99"/>
      <c r="L802" s="99"/>
      <c r="M802" s="99"/>
      <c r="N802" s="99"/>
      <c r="O802" s="99"/>
      <c r="P802" s="99"/>
      <c r="Q802" s="99"/>
      <c r="R802" s="99"/>
      <c r="S802" s="99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</row>
    <row r="803" spans="2:33" ht="18.75" customHeight="1">
      <c r="B803" s="14"/>
      <c r="C803" s="98"/>
      <c r="D803" s="98"/>
      <c r="E803" s="14"/>
      <c r="F803" s="99"/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99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</row>
    <row r="804" spans="2:33" ht="18.75" customHeight="1">
      <c r="B804" s="14"/>
      <c r="C804" s="98"/>
      <c r="D804" s="98"/>
      <c r="E804" s="14"/>
      <c r="F804" s="99"/>
      <c r="G804" s="99"/>
      <c r="H804" s="99"/>
      <c r="I804" s="99"/>
      <c r="J804" s="99"/>
      <c r="K804" s="99"/>
      <c r="L804" s="99"/>
      <c r="M804" s="99"/>
      <c r="N804" s="99"/>
      <c r="O804" s="99"/>
      <c r="P804" s="99"/>
      <c r="Q804" s="99"/>
      <c r="R804" s="99"/>
      <c r="S804" s="99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</row>
    <row r="805" spans="2:33" ht="18.75" customHeight="1">
      <c r="B805" s="14"/>
      <c r="C805" s="98"/>
      <c r="D805" s="98"/>
      <c r="E805" s="14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99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</row>
    <row r="806" spans="2:33" ht="18.75" customHeight="1">
      <c r="B806" s="14"/>
      <c r="C806" s="98"/>
      <c r="D806" s="98"/>
      <c r="E806" s="14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99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</row>
    <row r="807" spans="2:33" ht="18.75" customHeight="1">
      <c r="B807" s="14"/>
      <c r="C807" s="98"/>
      <c r="D807" s="98"/>
      <c r="E807" s="14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99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</row>
    <row r="808" spans="2:33" ht="18.75" customHeight="1">
      <c r="B808" s="14"/>
      <c r="C808" s="98"/>
      <c r="D808" s="98"/>
      <c r="E808" s="14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99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</row>
    <row r="809" spans="2:33" ht="18.75" customHeight="1">
      <c r="B809" s="14"/>
      <c r="C809" s="98"/>
      <c r="D809" s="98"/>
      <c r="E809" s="14"/>
      <c r="F809" s="99"/>
      <c r="G809" s="99"/>
      <c r="H809" s="99"/>
      <c r="I809" s="99"/>
      <c r="J809" s="99"/>
      <c r="K809" s="99"/>
      <c r="L809" s="99"/>
      <c r="M809" s="99"/>
      <c r="N809" s="99"/>
      <c r="O809" s="99"/>
      <c r="P809" s="99"/>
      <c r="Q809" s="99"/>
      <c r="R809" s="99"/>
      <c r="S809" s="99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</row>
    <row r="810" spans="2:33" ht="18.75" customHeight="1">
      <c r="B810" s="14"/>
      <c r="C810" s="98"/>
      <c r="D810" s="98"/>
      <c r="E810" s="14"/>
      <c r="F810" s="99"/>
      <c r="G810" s="99"/>
      <c r="H810" s="99"/>
      <c r="I810" s="99"/>
      <c r="J810" s="99"/>
      <c r="K810" s="99"/>
      <c r="L810" s="99"/>
      <c r="M810" s="99"/>
      <c r="N810" s="99"/>
      <c r="O810" s="99"/>
      <c r="P810" s="99"/>
      <c r="Q810" s="99"/>
      <c r="R810" s="99"/>
      <c r="S810" s="99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</row>
    <row r="811" spans="2:33" ht="18.75" customHeight="1">
      <c r="B811" s="14"/>
      <c r="C811" s="98"/>
      <c r="D811" s="98"/>
      <c r="E811" s="14"/>
      <c r="F811" s="99"/>
      <c r="G811" s="99"/>
      <c r="H811" s="99"/>
      <c r="I811" s="99"/>
      <c r="J811" s="99"/>
      <c r="K811" s="99"/>
      <c r="L811" s="99"/>
      <c r="M811" s="99"/>
      <c r="N811" s="99"/>
      <c r="O811" s="99"/>
      <c r="P811" s="99"/>
      <c r="Q811" s="99"/>
      <c r="R811" s="99"/>
      <c r="S811" s="99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</row>
    <row r="812" spans="2:33" ht="18.75" customHeight="1">
      <c r="B812" s="14"/>
      <c r="C812" s="98"/>
      <c r="D812" s="98"/>
      <c r="E812" s="14"/>
      <c r="F812" s="99"/>
      <c r="G812" s="99"/>
      <c r="H812" s="99"/>
      <c r="I812" s="99"/>
      <c r="J812" s="99"/>
      <c r="K812" s="99"/>
      <c r="L812" s="99"/>
      <c r="M812" s="99"/>
      <c r="N812" s="99"/>
      <c r="O812" s="99"/>
      <c r="P812" s="99"/>
      <c r="Q812" s="99"/>
      <c r="R812" s="99"/>
      <c r="S812" s="99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</row>
    <row r="813" spans="2:33" ht="18.75" customHeight="1">
      <c r="B813" s="14"/>
      <c r="C813" s="98"/>
      <c r="D813" s="98"/>
      <c r="E813" s="14"/>
      <c r="F813" s="99"/>
      <c r="G813" s="99"/>
      <c r="H813" s="99"/>
      <c r="I813" s="99"/>
      <c r="J813" s="99"/>
      <c r="K813" s="99"/>
      <c r="L813" s="99"/>
      <c r="M813" s="99"/>
      <c r="N813" s="99"/>
      <c r="O813" s="99"/>
      <c r="P813" s="99"/>
      <c r="Q813" s="99"/>
      <c r="R813" s="99"/>
      <c r="S813" s="99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</row>
    <row r="814" spans="2:33" ht="18.75" customHeight="1">
      <c r="B814" s="14"/>
      <c r="C814" s="98"/>
      <c r="D814" s="98"/>
      <c r="E814" s="14"/>
      <c r="F814" s="99"/>
      <c r="G814" s="99"/>
      <c r="H814" s="99"/>
      <c r="I814" s="99"/>
      <c r="J814" s="99"/>
      <c r="K814" s="99"/>
      <c r="L814" s="99"/>
      <c r="M814" s="99"/>
      <c r="N814" s="99"/>
      <c r="O814" s="99"/>
      <c r="P814" s="99"/>
      <c r="Q814" s="99"/>
      <c r="R814" s="99"/>
      <c r="S814" s="99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</row>
    <row r="815" spans="2:33" ht="18.75" customHeight="1">
      <c r="B815" s="14"/>
      <c r="C815" s="98"/>
      <c r="D815" s="98"/>
      <c r="E815" s="14"/>
      <c r="F815" s="99"/>
      <c r="G815" s="99"/>
      <c r="H815" s="99"/>
      <c r="I815" s="99"/>
      <c r="J815" s="99"/>
      <c r="K815" s="99"/>
      <c r="L815" s="99"/>
      <c r="M815" s="99"/>
      <c r="N815" s="99"/>
      <c r="O815" s="99"/>
      <c r="P815" s="99"/>
      <c r="Q815" s="99"/>
      <c r="R815" s="99"/>
      <c r="S815" s="99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</row>
    <row r="816" spans="2:33" ht="18.75" customHeight="1">
      <c r="B816" s="14"/>
      <c r="C816" s="98"/>
      <c r="D816" s="98"/>
      <c r="E816" s="14"/>
      <c r="F816" s="99"/>
      <c r="G816" s="99"/>
      <c r="H816" s="99"/>
      <c r="I816" s="99"/>
      <c r="J816" s="99"/>
      <c r="K816" s="99"/>
      <c r="L816" s="99"/>
      <c r="M816" s="99"/>
      <c r="N816" s="99"/>
      <c r="O816" s="99"/>
      <c r="P816" s="99"/>
      <c r="Q816" s="99"/>
      <c r="R816" s="99"/>
      <c r="S816" s="99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</row>
    <row r="817" spans="2:33" ht="18.75" customHeight="1">
      <c r="B817" s="14"/>
      <c r="C817" s="98"/>
      <c r="D817" s="98"/>
      <c r="E817" s="14"/>
      <c r="F817" s="99"/>
      <c r="G817" s="99"/>
      <c r="H817" s="99"/>
      <c r="I817" s="99"/>
      <c r="J817" s="99"/>
      <c r="K817" s="99"/>
      <c r="L817" s="99"/>
      <c r="M817" s="99"/>
      <c r="N817" s="99"/>
      <c r="O817" s="99"/>
      <c r="P817" s="99"/>
      <c r="Q817" s="99"/>
      <c r="R817" s="99"/>
      <c r="S817" s="99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</row>
    <row r="818" spans="2:33" ht="18.75" customHeight="1">
      <c r="B818" s="14"/>
      <c r="C818" s="98"/>
      <c r="D818" s="98"/>
      <c r="E818" s="14"/>
      <c r="F818" s="99"/>
      <c r="G818" s="99"/>
      <c r="H818" s="99"/>
      <c r="I818" s="99"/>
      <c r="J818" s="99"/>
      <c r="K818" s="99"/>
      <c r="L818" s="99"/>
      <c r="M818" s="99"/>
      <c r="N818" s="99"/>
      <c r="O818" s="99"/>
      <c r="P818" s="99"/>
      <c r="Q818" s="99"/>
      <c r="R818" s="99"/>
      <c r="S818" s="99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</row>
    <row r="819" spans="2:33" ht="18.75" customHeight="1">
      <c r="B819" s="14"/>
      <c r="C819" s="98"/>
      <c r="D819" s="98"/>
      <c r="E819" s="14"/>
      <c r="F819" s="99"/>
      <c r="G819" s="99"/>
      <c r="H819" s="99"/>
      <c r="I819" s="99"/>
      <c r="J819" s="99"/>
      <c r="K819" s="99"/>
      <c r="L819" s="99"/>
      <c r="M819" s="99"/>
      <c r="N819" s="99"/>
      <c r="O819" s="99"/>
      <c r="P819" s="99"/>
      <c r="Q819" s="99"/>
      <c r="R819" s="99"/>
      <c r="S819" s="99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</row>
    <row r="820" spans="2:33" ht="18.75" customHeight="1">
      <c r="B820" s="14"/>
      <c r="C820" s="98"/>
      <c r="D820" s="98"/>
      <c r="E820" s="14"/>
      <c r="F820" s="99"/>
      <c r="G820" s="99"/>
      <c r="H820" s="99"/>
      <c r="I820" s="99"/>
      <c r="J820" s="99"/>
      <c r="K820" s="99"/>
      <c r="L820" s="99"/>
      <c r="M820" s="99"/>
      <c r="N820" s="99"/>
      <c r="O820" s="99"/>
      <c r="P820" s="99"/>
      <c r="Q820" s="99"/>
      <c r="R820" s="99"/>
      <c r="S820" s="99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</row>
    <row r="821" spans="2:33" ht="18.75" customHeight="1">
      <c r="B821" s="14"/>
      <c r="C821" s="98"/>
      <c r="D821" s="98"/>
      <c r="E821" s="14"/>
      <c r="F821" s="99"/>
      <c r="G821" s="99"/>
      <c r="H821" s="99"/>
      <c r="I821" s="99"/>
      <c r="J821" s="99"/>
      <c r="K821" s="99"/>
      <c r="L821" s="99"/>
      <c r="M821" s="99"/>
      <c r="N821" s="99"/>
      <c r="O821" s="99"/>
      <c r="P821" s="99"/>
      <c r="Q821" s="99"/>
      <c r="R821" s="99"/>
      <c r="S821" s="99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</row>
    <row r="822" spans="2:33" ht="18.75" customHeight="1">
      <c r="B822" s="14"/>
      <c r="C822" s="98"/>
      <c r="D822" s="98"/>
      <c r="E822" s="14"/>
      <c r="F822" s="99"/>
      <c r="G822" s="99"/>
      <c r="H822" s="99"/>
      <c r="I822" s="99"/>
      <c r="J822" s="99"/>
      <c r="K822" s="99"/>
      <c r="L822" s="99"/>
      <c r="M822" s="99"/>
      <c r="N822" s="99"/>
      <c r="O822" s="99"/>
      <c r="P822" s="99"/>
      <c r="Q822" s="99"/>
      <c r="R822" s="99"/>
      <c r="S822" s="99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</row>
    <row r="823" spans="2:33" ht="18.75" customHeight="1">
      <c r="B823" s="14"/>
      <c r="C823" s="98"/>
      <c r="D823" s="98"/>
      <c r="E823" s="14"/>
      <c r="F823" s="99"/>
      <c r="G823" s="99"/>
      <c r="H823" s="99"/>
      <c r="I823" s="99"/>
      <c r="J823" s="99"/>
      <c r="K823" s="99"/>
      <c r="L823" s="99"/>
      <c r="M823" s="99"/>
      <c r="N823" s="99"/>
      <c r="O823" s="99"/>
      <c r="P823" s="99"/>
      <c r="Q823" s="99"/>
      <c r="R823" s="99"/>
      <c r="S823" s="99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</row>
    <row r="824" spans="2:33" ht="18.75" customHeight="1">
      <c r="B824" s="14"/>
      <c r="C824" s="98"/>
      <c r="D824" s="98"/>
      <c r="E824" s="14"/>
      <c r="F824" s="99"/>
      <c r="G824" s="99"/>
      <c r="H824" s="99"/>
      <c r="I824" s="99"/>
      <c r="J824" s="99"/>
      <c r="K824" s="99"/>
      <c r="L824" s="99"/>
      <c r="M824" s="99"/>
      <c r="N824" s="99"/>
      <c r="O824" s="99"/>
      <c r="P824" s="99"/>
      <c r="Q824" s="99"/>
      <c r="R824" s="99"/>
      <c r="S824" s="99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</row>
    <row r="825" spans="2:33" ht="18.75" customHeight="1">
      <c r="B825" s="14"/>
      <c r="C825" s="98"/>
      <c r="D825" s="98"/>
      <c r="E825" s="14"/>
      <c r="F825" s="99"/>
      <c r="G825" s="99"/>
      <c r="H825" s="99"/>
      <c r="I825" s="99"/>
      <c r="J825" s="99"/>
      <c r="K825" s="99"/>
      <c r="L825" s="99"/>
      <c r="M825" s="99"/>
      <c r="N825" s="99"/>
      <c r="O825" s="99"/>
      <c r="P825" s="99"/>
      <c r="Q825" s="99"/>
      <c r="R825" s="99"/>
      <c r="S825" s="99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</row>
    <row r="826" spans="2:33" ht="18.75" customHeight="1">
      <c r="B826" s="14"/>
      <c r="C826" s="98"/>
      <c r="D826" s="98"/>
      <c r="E826" s="14"/>
      <c r="F826" s="99"/>
      <c r="G826" s="99"/>
      <c r="H826" s="99"/>
      <c r="I826" s="99"/>
      <c r="J826" s="99"/>
      <c r="K826" s="99"/>
      <c r="L826" s="99"/>
      <c r="M826" s="99"/>
      <c r="N826" s="99"/>
      <c r="O826" s="99"/>
      <c r="P826" s="99"/>
      <c r="Q826" s="99"/>
      <c r="R826" s="99"/>
      <c r="S826" s="99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</row>
    <row r="827" spans="2:33" ht="18.75" customHeight="1">
      <c r="B827" s="14"/>
      <c r="C827" s="98"/>
      <c r="D827" s="98"/>
      <c r="E827" s="14"/>
      <c r="F827" s="99"/>
      <c r="G827" s="99"/>
      <c r="H827" s="99"/>
      <c r="I827" s="99"/>
      <c r="J827" s="99"/>
      <c r="K827" s="99"/>
      <c r="L827" s="99"/>
      <c r="M827" s="99"/>
      <c r="N827" s="99"/>
      <c r="O827" s="99"/>
      <c r="P827" s="99"/>
      <c r="Q827" s="99"/>
      <c r="R827" s="99"/>
      <c r="S827" s="99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</row>
    <row r="828" spans="2:33" ht="18.75" customHeight="1">
      <c r="B828" s="14"/>
      <c r="C828" s="98"/>
      <c r="D828" s="98"/>
      <c r="E828" s="14"/>
      <c r="F828" s="99"/>
      <c r="G828" s="99"/>
      <c r="H828" s="99"/>
      <c r="I828" s="99"/>
      <c r="J828" s="99"/>
      <c r="K828" s="99"/>
      <c r="L828" s="99"/>
      <c r="M828" s="99"/>
      <c r="N828" s="99"/>
      <c r="O828" s="99"/>
      <c r="P828" s="99"/>
      <c r="Q828" s="99"/>
      <c r="R828" s="99"/>
      <c r="S828" s="99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</row>
    <row r="829" spans="2:33" ht="18.75" customHeight="1">
      <c r="B829" s="14"/>
      <c r="C829" s="98"/>
      <c r="D829" s="98"/>
      <c r="E829" s="14"/>
      <c r="F829" s="99"/>
      <c r="G829" s="99"/>
      <c r="H829" s="99"/>
      <c r="I829" s="99"/>
      <c r="J829" s="99"/>
      <c r="K829" s="99"/>
      <c r="L829" s="99"/>
      <c r="M829" s="99"/>
      <c r="N829" s="99"/>
      <c r="O829" s="99"/>
      <c r="P829" s="99"/>
      <c r="Q829" s="99"/>
      <c r="R829" s="99"/>
      <c r="S829" s="99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</row>
    <row r="830" spans="2:33" ht="18.75" customHeight="1">
      <c r="B830" s="14"/>
      <c r="C830" s="98"/>
      <c r="D830" s="98"/>
      <c r="E830" s="14"/>
      <c r="F830" s="99"/>
      <c r="G830" s="99"/>
      <c r="H830" s="99"/>
      <c r="I830" s="99"/>
      <c r="J830" s="99"/>
      <c r="K830" s="99"/>
      <c r="L830" s="99"/>
      <c r="M830" s="99"/>
      <c r="N830" s="99"/>
      <c r="O830" s="99"/>
      <c r="P830" s="99"/>
      <c r="Q830" s="99"/>
      <c r="R830" s="99"/>
      <c r="S830" s="99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</row>
    <row r="831" spans="2:33" ht="18.75" customHeight="1">
      <c r="B831" s="14"/>
      <c r="C831" s="98"/>
      <c r="D831" s="98"/>
      <c r="E831" s="14"/>
      <c r="F831" s="99"/>
      <c r="G831" s="99"/>
      <c r="H831" s="99"/>
      <c r="I831" s="99"/>
      <c r="J831" s="99"/>
      <c r="K831" s="99"/>
      <c r="L831" s="99"/>
      <c r="M831" s="99"/>
      <c r="N831" s="99"/>
      <c r="O831" s="99"/>
      <c r="P831" s="99"/>
      <c r="Q831" s="99"/>
      <c r="R831" s="99"/>
      <c r="S831" s="99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</row>
    <row r="832" spans="2:33" ht="18.75" customHeight="1">
      <c r="B832" s="14"/>
      <c r="C832" s="98"/>
      <c r="D832" s="98"/>
      <c r="E832" s="14"/>
      <c r="F832" s="99"/>
      <c r="G832" s="99"/>
      <c r="H832" s="99"/>
      <c r="I832" s="99"/>
      <c r="J832" s="99"/>
      <c r="K832" s="99"/>
      <c r="L832" s="99"/>
      <c r="M832" s="99"/>
      <c r="N832" s="99"/>
      <c r="O832" s="99"/>
      <c r="P832" s="99"/>
      <c r="Q832" s="99"/>
      <c r="R832" s="99"/>
      <c r="S832" s="99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</row>
    <row r="833" spans="2:33" ht="18.75" customHeight="1">
      <c r="B833" s="14"/>
      <c r="C833" s="98"/>
      <c r="D833" s="98"/>
      <c r="E833" s="14"/>
      <c r="F833" s="99"/>
      <c r="G833" s="99"/>
      <c r="H833" s="99"/>
      <c r="I833" s="99"/>
      <c r="J833" s="99"/>
      <c r="K833" s="99"/>
      <c r="L833" s="99"/>
      <c r="M833" s="99"/>
      <c r="N833" s="99"/>
      <c r="O833" s="99"/>
      <c r="P833" s="99"/>
      <c r="Q833" s="99"/>
      <c r="R833" s="99"/>
      <c r="S833" s="99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</row>
    <row r="834" spans="2:33" ht="18.75" customHeight="1">
      <c r="B834" s="14"/>
      <c r="C834" s="98"/>
      <c r="D834" s="98"/>
      <c r="E834" s="14"/>
      <c r="F834" s="99"/>
      <c r="G834" s="99"/>
      <c r="H834" s="99"/>
      <c r="I834" s="99"/>
      <c r="J834" s="99"/>
      <c r="K834" s="99"/>
      <c r="L834" s="99"/>
      <c r="M834" s="99"/>
      <c r="N834" s="99"/>
      <c r="O834" s="99"/>
      <c r="P834" s="99"/>
      <c r="Q834" s="99"/>
      <c r="R834" s="99"/>
      <c r="S834" s="99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</row>
    <row r="835" spans="2:33" ht="18.75" customHeight="1">
      <c r="B835" s="14"/>
      <c r="C835" s="98"/>
      <c r="D835" s="98"/>
      <c r="E835" s="14"/>
      <c r="F835" s="99"/>
      <c r="G835" s="99"/>
      <c r="H835" s="99"/>
      <c r="I835" s="99"/>
      <c r="J835" s="99"/>
      <c r="K835" s="99"/>
      <c r="L835" s="99"/>
      <c r="M835" s="99"/>
      <c r="N835" s="99"/>
      <c r="O835" s="99"/>
      <c r="P835" s="99"/>
      <c r="Q835" s="99"/>
      <c r="R835" s="99"/>
      <c r="S835" s="99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</row>
    <row r="836" spans="2:33" ht="18.75" customHeight="1">
      <c r="B836" s="14"/>
      <c r="C836" s="98"/>
      <c r="D836" s="98"/>
      <c r="E836" s="14"/>
      <c r="F836" s="99"/>
      <c r="G836" s="99"/>
      <c r="H836" s="99"/>
      <c r="I836" s="99"/>
      <c r="J836" s="99"/>
      <c r="K836" s="99"/>
      <c r="L836" s="99"/>
      <c r="M836" s="99"/>
      <c r="N836" s="99"/>
      <c r="O836" s="99"/>
      <c r="P836" s="99"/>
      <c r="Q836" s="99"/>
      <c r="R836" s="99"/>
      <c r="S836" s="99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</row>
    <row r="837" spans="2:33" ht="18.75" customHeight="1">
      <c r="B837" s="14"/>
      <c r="C837" s="98"/>
      <c r="D837" s="98"/>
      <c r="E837" s="14"/>
      <c r="F837" s="99"/>
      <c r="G837" s="99"/>
      <c r="H837" s="99"/>
      <c r="I837" s="99"/>
      <c r="J837" s="99"/>
      <c r="K837" s="99"/>
      <c r="L837" s="99"/>
      <c r="M837" s="99"/>
      <c r="N837" s="99"/>
      <c r="O837" s="99"/>
      <c r="P837" s="99"/>
      <c r="Q837" s="99"/>
      <c r="R837" s="99"/>
      <c r="S837" s="99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</row>
    <row r="838" spans="2:33" ht="18.75" customHeight="1">
      <c r="B838" s="14"/>
      <c r="C838" s="98"/>
      <c r="D838" s="98"/>
      <c r="E838" s="14"/>
      <c r="F838" s="99"/>
      <c r="G838" s="99"/>
      <c r="H838" s="99"/>
      <c r="I838" s="99"/>
      <c r="J838" s="99"/>
      <c r="K838" s="99"/>
      <c r="L838" s="99"/>
      <c r="M838" s="99"/>
      <c r="N838" s="99"/>
      <c r="O838" s="99"/>
      <c r="P838" s="99"/>
      <c r="Q838" s="99"/>
      <c r="R838" s="99"/>
      <c r="S838" s="99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</row>
    <row r="839" spans="2:33" ht="18.75" customHeight="1">
      <c r="B839" s="14"/>
      <c r="C839" s="98"/>
      <c r="D839" s="98"/>
      <c r="E839" s="14"/>
      <c r="F839" s="99"/>
      <c r="G839" s="99"/>
      <c r="H839" s="99"/>
      <c r="I839" s="99"/>
      <c r="J839" s="99"/>
      <c r="K839" s="99"/>
      <c r="L839" s="99"/>
      <c r="M839" s="99"/>
      <c r="N839" s="99"/>
      <c r="O839" s="99"/>
      <c r="P839" s="99"/>
      <c r="Q839" s="99"/>
      <c r="R839" s="99"/>
      <c r="S839" s="99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</row>
    <row r="840" spans="2:33" ht="18.75" customHeight="1">
      <c r="B840" s="14"/>
      <c r="C840" s="98"/>
      <c r="D840" s="98"/>
      <c r="E840" s="14"/>
      <c r="F840" s="99"/>
      <c r="G840" s="99"/>
      <c r="H840" s="99"/>
      <c r="I840" s="99"/>
      <c r="J840" s="99"/>
      <c r="K840" s="99"/>
      <c r="L840" s="99"/>
      <c r="M840" s="99"/>
      <c r="N840" s="99"/>
      <c r="O840" s="99"/>
      <c r="P840" s="99"/>
      <c r="Q840" s="99"/>
      <c r="R840" s="99"/>
      <c r="S840" s="99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</row>
    <row r="841" spans="2:33" ht="18.75" customHeight="1">
      <c r="B841" s="14"/>
      <c r="C841" s="98"/>
      <c r="D841" s="98"/>
      <c r="E841" s="14"/>
      <c r="F841" s="99"/>
      <c r="G841" s="99"/>
      <c r="H841" s="99"/>
      <c r="I841" s="99"/>
      <c r="J841" s="99"/>
      <c r="K841" s="99"/>
      <c r="L841" s="99"/>
      <c r="M841" s="99"/>
      <c r="N841" s="99"/>
      <c r="O841" s="99"/>
      <c r="P841" s="99"/>
      <c r="Q841" s="99"/>
      <c r="R841" s="99"/>
      <c r="S841" s="99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</row>
    <row r="842" spans="2:33" ht="18.75" customHeight="1">
      <c r="B842" s="14"/>
      <c r="C842" s="98"/>
      <c r="D842" s="98"/>
      <c r="E842" s="14"/>
      <c r="F842" s="99"/>
      <c r="G842" s="99"/>
      <c r="H842" s="99"/>
      <c r="I842" s="99"/>
      <c r="J842" s="99"/>
      <c r="K842" s="99"/>
      <c r="L842" s="99"/>
      <c r="M842" s="99"/>
      <c r="N842" s="99"/>
      <c r="O842" s="99"/>
      <c r="P842" s="99"/>
      <c r="Q842" s="99"/>
      <c r="R842" s="99"/>
      <c r="S842" s="99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</row>
    <row r="843" spans="2:33" ht="18.75" customHeight="1">
      <c r="B843" s="14"/>
      <c r="C843" s="98"/>
      <c r="D843" s="98"/>
      <c r="E843" s="14"/>
      <c r="F843" s="99"/>
      <c r="G843" s="99"/>
      <c r="H843" s="99"/>
      <c r="I843" s="99"/>
      <c r="J843" s="99"/>
      <c r="K843" s="99"/>
      <c r="L843" s="99"/>
      <c r="M843" s="99"/>
      <c r="N843" s="99"/>
      <c r="O843" s="99"/>
      <c r="P843" s="99"/>
      <c r="Q843" s="99"/>
      <c r="R843" s="99"/>
      <c r="S843" s="99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</row>
    <row r="844" spans="2:33" ht="18.75" customHeight="1">
      <c r="B844" s="14"/>
      <c r="C844" s="98"/>
      <c r="D844" s="98"/>
      <c r="E844" s="14"/>
      <c r="F844" s="99"/>
      <c r="G844" s="99"/>
      <c r="H844" s="99"/>
      <c r="I844" s="99"/>
      <c r="J844" s="99"/>
      <c r="K844" s="99"/>
      <c r="L844" s="99"/>
      <c r="M844" s="99"/>
      <c r="N844" s="99"/>
      <c r="O844" s="99"/>
      <c r="P844" s="99"/>
      <c r="Q844" s="99"/>
      <c r="R844" s="99"/>
      <c r="S844" s="99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</row>
    <row r="845" spans="2:33" ht="18.75" customHeight="1">
      <c r="B845" s="14"/>
      <c r="C845" s="98"/>
      <c r="D845" s="98"/>
      <c r="E845" s="14"/>
      <c r="F845" s="99"/>
      <c r="G845" s="99"/>
      <c r="H845" s="99"/>
      <c r="I845" s="99"/>
      <c r="J845" s="99"/>
      <c r="K845" s="99"/>
      <c r="L845" s="99"/>
      <c r="M845" s="99"/>
      <c r="N845" s="99"/>
      <c r="O845" s="99"/>
      <c r="P845" s="99"/>
      <c r="Q845" s="99"/>
      <c r="R845" s="99"/>
      <c r="S845" s="99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</row>
    <row r="846" spans="2:33" ht="18.75" customHeight="1">
      <c r="B846" s="14"/>
      <c r="C846" s="98"/>
      <c r="D846" s="98"/>
      <c r="E846" s="14"/>
      <c r="F846" s="99"/>
      <c r="G846" s="99"/>
      <c r="H846" s="99"/>
      <c r="I846" s="99"/>
      <c r="J846" s="99"/>
      <c r="K846" s="99"/>
      <c r="L846" s="99"/>
      <c r="M846" s="99"/>
      <c r="N846" s="99"/>
      <c r="O846" s="99"/>
      <c r="P846" s="99"/>
      <c r="Q846" s="99"/>
      <c r="R846" s="99"/>
      <c r="S846" s="99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</row>
    <row r="847" spans="2:33" ht="18.75" customHeight="1">
      <c r="B847" s="14"/>
      <c r="C847" s="98"/>
      <c r="D847" s="98"/>
      <c r="E847" s="14"/>
      <c r="F847" s="99"/>
      <c r="G847" s="99"/>
      <c r="H847" s="99"/>
      <c r="I847" s="99"/>
      <c r="J847" s="99"/>
      <c r="K847" s="99"/>
      <c r="L847" s="99"/>
      <c r="M847" s="99"/>
      <c r="N847" s="99"/>
      <c r="O847" s="99"/>
      <c r="P847" s="99"/>
      <c r="Q847" s="99"/>
      <c r="R847" s="99"/>
      <c r="S847" s="99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</row>
    <row r="848" spans="2:33" ht="18.75" customHeight="1">
      <c r="B848" s="14"/>
      <c r="C848" s="98"/>
      <c r="D848" s="98"/>
      <c r="E848" s="14"/>
      <c r="F848" s="99"/>
      <c r="G848" s="99"/>
      <c r="H848" s="99"/>
      <c r="I848" s="99"/>
      <c r="J848" s="99"/>
      <c r="K848" s="99"/>
      <c r="L848" s="99"/>
      <c r="M848" s="99"/>
      <c r="N848" s="99"/>
      <c r="O848" s="99"/>
      <c r="P848" s="99"/>
      <c r="Q848" s="99"/>
      <c r="R848" s="99"/>
      <c r="S848" s="99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</row>
    <row r="849" spans="2:33" ht="18.75" customHeight="1">
      <c r="B849" s="14"/>
      <c r="C849" s="98"/>
      <c r="D849" s="98"/>
      <c r="E849" s="14"/>
      <c r="F849" s="99"/>
      <c r="G849" s="99"/>
      <c r="H849" s="99"/>
      <c r="I849" s="99"/>
      <c r="J849" s="99"/>
      <c r="K849" s="99"/>
      <c r="L849" s="99"/>
      <c r="M849" s="99"/>
      <c r="N849" s="99"/>
      <c r="O849" s="99"/>
      <c r="P849" s="99"/>
      <c r="Q849" s="99"/>
      <c r="R849" s="99"/>
      <c r="S849" s="99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</row>
    <row r="850" spans="2:33" ht="18.75" customHeight="1">
      <c r="B850" s="14"/>
      <c r="C850" s="98"/>
      <c r="D850" s="98"/>
      <c r="E850" s="14"/>
      <c r="F850" s="99"/>
      <c r="G850" s="99"/>
      <c r="H850" s="99"/>
      <c r="I850" s="99"/>
      <c r="J850" s="99"/>
      <c r="K850" s="99"/>
      <c r="L850" s="99"/>
      <c r="M850" s="99"/>
      <c r="N850" s="99"/>
      <c r="O850" s="99"/>
      <c r="P850" s="99"/>
      <c r="Q850" s="99"/>
      <c r="R850" s="99"/>
      <c r="S850" s="99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</row>
    <row r="851" spans="2:33" ht="18.75" customHeight="1">
      <c r="B851" s="14"/>
      <c r="C851" s="98"/>
      <c r="D851" s="98"/>
      <c r="E851" s="14"/>
      <c r="F851" s="99"/>
      <c r="G851" s="99"/>
      <c r="H851" s="99"/>
      <c r="I851" s="99"/>
      <c r="J851" s="99"/>
      <c r="K851" s="99"/>
      <c r="L851" s="99"/>
      <c r="M851" s="99"/>
      <c r="N851" s="99"/>
      <c r="O851" s="99"/>
      <c r="P851" s="99"/>
      <c r="Q851" s="99"/>
      <c r="R851" s="99"/>
      <c r="S851" s="99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</row>
    <row r="852" spans="2:33" ht="18.75" customHeight="1">
      <c r="B852" s="14"/>
      <c r="C852" s="98"/>
      <c r="D852" s="98"/>
      <c r="E852" s="14"/>
      <c r="F852" s="99"/>
      <c r="G852" s="99"/>
      <c r="H852" s="99"/>
      <c r="I852" s="99"/>
      <c r="J852" s="99"/>
      <c r="K852" s="99"/>
      <c r="L852" s="99"/>
      <c r="M852" s="99"/>
      <c r="N852" s="99"/>
      <c r="O852" s="99"/>
      <c r="P852" s="99"/>
      <c r="Q852" s="99"/>
      <c r="R852" s="99"/>
      <c r="S852" s="99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</row>
    <row r="853" spans="2:33" ht="18.75" customHeight="1">
      <c r="B853" s="14"/>
      <c r="C853" s="98"/>
      <c r="D853" s="98"/>
      <c r="E853" s="14"/>
      <c r="F853" s="99"/>
      <c r="G853" s="99"/>
      <c r="H853" s="99"/>
      <c r="I853" s="99"/>
      <c r="J853" s="99"/>
      <c r="K853" s="99"/>
      <c r="L853" s="99"/>
      <c r="M853" s="99"/>
      <c r="N853" s="99"/>
      <c r="O853" s="99"/>
      <c r="P853" s="99"/>
      <c r="Q853" s="99"/>
      <c r="R853" s="99"/>
      <c r="S853" s="99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</row>
    <row r="854" spans="2:33" ht="18.75" customHeight="1">
      <c r="B854" s="14"/>
      <c r="C854" s="98"/>
      <c r="D854" s="98"/>
      <c r="E854" s="14"/>
      <c r="F854" s="99"/>
      <c r="G854" s="99"/>
      <c r="H854" s="99"/>
      <c r="I854" s="99"/>
      <c r="J854" s="99"/>
      <c r="K854" s="99"/>
      <c r="L854" s="99"/>
      <c r="M854" s="99"/>
      <c r="N854" s="99"/>
      <c r="O854" s="99"/>
      <c r="P854" s="99"/>
      <c r="Q854" s="99"/>
      <c r="R854" s="99"/>
      <c r="S854" s="99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</row>
    <row r="855" spans="2:33" ht="18.75" customHeight="1">
      <c r="B855" s="14"/>
      <c r="C855" s="98"/>
      <c r="D855" s="98"/>
      <c r="E855" s="14"/>
      <c r="F855" s="99"/>
      <c r="G855" s="99"/>
      <c r="H855" s="99"/>
      <c r="I855" s="99"/>
      <c r="J855" s="99"/>
      <c r="K855" s="99"/>
      <c r="L855" s="99"/>
      <c r="M855" s="99"/>
      <c r="N855" s="99"/>
      <c r="O855" s="99"/>
      <c r="P855" s="99"/>
      <c r="Q855" s="99"/>
      <c r="R855" s="99"/>
      <c r="S855" s="99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</row>
    <row r="856" spans="2:33" ht="18.75" customHeight="1">
      <c r="B856" s="14"/>
      <c r="C856" s="98"/>
      <c r="D856" s="98"/>
      <c r="E856" s="14"/>
      <c r="F856" s="99"/>
      <c r="G856" s="99"/>
      <c r="H856" s="99"/>
      <c r="I856" s="99"/>
      <c r="J856" s="99"/>
      <c r="K856" s="99"/>
      <c r="L856" s="99"/>
      <c r="M856" s="99"/>
      <c r="N856" s="99"/>
      <c r="O856" s="99"/>
      <c r="P856" s="99"/>
      <c r="Q856" s="99"/>
      <c r="R856" s="99"/>
      <c r="S856" s="99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</row>
    <row r="857" spans="2:33" ht="18.75" customHeight="1">
      <c r="B857" s="14"/>
      <c r="C857" s="98"/>
      <c r="D857" s="98"/>
      <c r="E857" s="14"/>
      <c r="F857" s="99"/>
      <c r="G857" s="99"/>
      <c r="H857" s="99"/>
      <c r="I857" s="99"/>
      <c r="J857" s="99"/>
      <c r="K857" s="99"/>
      <c r="L857" s="99"/>
      <c r="M857" s="99"/>
      <c r="N857" s="99"/>
      <c r="O857" s="99"/>
      <c r="P857" s="99"/>
      <c r="Q857" s="99"/>
      <c r="R857" s="99"/>
      <c r="S857" s="99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</row>
    <row r="858" spans="2:33" ht="18.75" customHeight="1">
      <c r="B858" s="14"/>
      <c r="C858" s="98"/>
      <c r="D858" s="98"/>
      <c r="E858" s="14"/>
      <c r="F858" s="99"/>
      <c r="G858" s="99"/>
      <c r="H858" s="99"/>
      <c r="I858" s="99"/>
      <c r="J858" s="99"/>
      <c r="K858" s="99"/>
      <c r="L858" s="99"/>
      <c r="M858" s="99"/>
      <c r="N858" s="99"/>
      <c r="O858" s="99"/>
      <c r="P858" s="99"/>
      <c r="Q858" s="99"/>
      <c r="R858" s="99"/>
      <c r="S858" s="99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</row>
    <row r="859" spans="2:33" ht="18.75" customHeight="1">
      <c r="B859" s="14"/>
      <c r="C859" s="98"/>
      <c r="D859" s="98"/>
      <c r="E859" s="14"/>
      <c r="F859" s="99"/>
      <c r="G859" s="99"/>
      <c r="H859" s="99"/>
      <c r="I859" s="99"/>
      <c r="J859" s="99"/>
      <c r="K859" s="99"/>
      <c r="L859" s="99"/>
      <c r="M859" s="99"/>
      <c r="N859" s="99"/>
      <c r="O859" s="99"/>
      <c r="P859" s="99"/>
      <c r="Q859" s="99"/>
      <c r="R859" s="99"/>
      <c r="S859" s="99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</row>
    <row r="860" spans="2:33" ht="18.75" customHeight="1">
      <c r="B860" s="14"/>
      <c r="C860" s="98"/>
      <c r="D860" s="98"/>
      <c r="E860" s="14"/>
      <c r="F860" s="99"/>
      <c r="G860" s="99"/>
      <c r="H860" s="99"/>
      <c r="I860" s="99"/>
      <c r="J860" s="99"/>
      <c r="K860" s="99"/>
      <c r="L860" s="99"/>
      <c r="M860" s="99"/>
      <c r="N860" s="99"/>
      <c r="O860" s="99"/>
      <c r="P860" s="99"/>
      <c r="Q860" s="99"/>
      <c r="R860" s="99"/>
      <c r="S860" s="99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</row>
    <row r="861" spans="2:33" ht="18.75" customHeight="1">
      <c r="B861" s="14"/>
      <c r="C861" s="98"/>
      <c r="D861" s="98"/>
      <c r="E861" s="14"/>
      <c r="F861" s="99"/>
      <c r="G861" s="99"/>
      <c r="H861" s="99"/>
      <c r="I861" s="99"/>
      <c r="J861" s="99"/>
      <c r="K861" s="99"/>
      <c r="L861" s="99"/>
      <c r="M861" s="99"/>
      <c r="N861" s="99"/>
      <c r="O861" s="99"/>
      <c r="P861" s="99"/>
      <c r="Q861" s="99"/>
      <c r="R861" s="99"/>
      <c r="S861" s="99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</row>
    <row r="862" spans="2:33" ht="18.75" customHeight="1">
      <c r="B862" s="14"/>
      <c r="C862" s="98"/>
      <c r="D862" s="98"/>
      <c r="E862" s="14"/>
      <c r="F862" s="99"/>
      <c r="G862" s="99"/>
      <c r="H862" s="99"/>
      <c r="I862" s="99"/>
      <c r="J862" s="99"/>
      <c r="K862" s="99"/>
      <c r="L862" s="99"/>
      <c r="M862" s="99"/>
      <c r="N862" s="99"/>
      <c r="O862" s="99"/>
      <c r="P862" s="99"/>
      <c r="Q862" s="99"/>
      <c r="R862" s="99"/>
      <c r="S862" s="99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</row>
    <row r="863" spans="2:33" ht="18.75" customHeight="1">
      <c r="B863" s="14"/>
      <c r="C863" s="98"/>
      <c r="D863" s="98"/>
      <c r="E863" s="14"/>
      <c r="F863" s="99"/>
      <c r="G863" s="99"/>
      <c r="H863" s="99"/>
      <c r="I863" s="99"/>
      <c r="J863" s="99"/>
      <c r="K863" s="99"/>
      <c r="L863" s="99"/>
      <c r="M863" s="99"/>
      <c r="N863" s="99"/>
      <c r="O863" s="99"/>
      <c r="P863" s="99"/>
      <c r="Q863" s="99"/>
      <c r="R863" s="99"/>
      <c r="S863" s="99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</row>
    <row r="864" spans="2:33" ht="18.75" customHeight="1">
      <c r="B864" s="14"/>
      <c r="C864" s="98"/>
      <c r="D864" s="98"/>
      <c r="E864" s="14"/>
      <c r="F864" s="99"/>
      <c r="G864" s="99"/>
      <c r="H864" s="99"/>
      <c r="I864" s="99"/>
      <c r="J864" s="99"/>
      <c r="K864" s="99"/>
      <c r="L864" s="99"/>
      <c r="M864" s="99"/>
      <c r="N864" s="99"/>
      <c r="O864" s="99"/>
      <c r="P864" s="99"/>
      <c r="Q864" s="99"/>
      <c r="R864" s="99"/>
      <c r="S864" s="99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</row>
    <row r="865" spans="2:33" ht="18.75" customHeight="1">
      <c r="B865" s="14"/>
      <c r="C865" s="98"/>
      <c r="D865" s="98"/>
      <c r="E865" s="14"/>
      <c r="F865" s="99"/>
      <c r="G865" s="99"/>
      <c r="H865" s="99"/>
      <c r="I865" s="99"/>
      <c r="J865" s="99"/>
      <c r="K865" s="99"/>
      <c r="L865" s="99"/>
      <c r="M865" s="99"/>
      <c r="N865" s="99"/>
      <c r="O865" s="99"/>
      <c r="P865" s="99"/>
      <c r="Q865" s="99"/>
      <c r="R865" s="99"/>
      <c r="S865" s="99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</row>
    <row r="866" spans="2:33" ht="18.75" customHeight="1">
      <c r="B866" s="14"/>
      <c r="C866" s="98"/>
      <c r="D866" s="98"/>
      <c r="E866" s="14"/>
      <c r="F866" s="99"/>
      <c r="G866" s="99"/>
      <c r="H866" s="99"/>
      <c r="I866" s="99"/>
      <c r="J866" s="99"/>
      <c r="K866" s="99"/>
      <c r="L866" s="99"/>
      <c r="M866" s="99"/>
      <c r="N866" s="99"/>
      <c r="O866" s="99"/>
      <c r="P866" s="99"/>
      <c r="Q866" s="99"/>
      <c r="R866" s="99"/>
      <c r="S866" s="99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</row>
    <row r="867" spans="2:33" ht="18.75" customHeight="1">
      <c r="B867" s="14"/>
      <c r="C867" s="98"/>
      <c r="D867" s="98"/>
      <c r="E867" s="14"/>
      <c r="F867" s="99"/>
      <c r="G867" s="99"/>
      <c r="H867" s="99"/>
      <c r="I867" s="99"/>
      <c r="J867" s="99"/>
      <c r="K867" s="99"/>
      <c r="L867" s="99"/>
      <c r="M867" s="99"/>
      <c r="N867" s="99"/>
      <c r="O867" s="99"/>
      <c r="P867" s="99"/>
      <c r="Q867" s="99"/>
      <c r="R867" s="99"/>
      <c r="S867" s="99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</row>
    <row r="868" spans="2:33" ht="18.75" customHeight="1">
      <c r="B868" s="14"/>
      <c r="C868" s="98"/>
      <c r="D868" s="98"/>
      <c r="E868" s="14"/>
      <c r="F868" s="99"/>
      <c r="G868" s="99"/>
      <c r="H868" s="99"/>
      <c r="I868" s="99"/>
      <c r="J868" s="99"/>
      <c r="K868" s="99"/>
      <c r="L868" s="99"/>
      <c r="M868" s="99"/>
      <c r="N868" s="99"/>
      <c r="O868" s="99"/>
      <c r="P868" s="99"/>
      <c r="Q868" s="99"/>
      <c r="R868" s="99"/>
      <c r="S868" s="99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</row>
    <row r="869" spans="2:33" ht="18.75" customHeight="1">
      <c r="B869" s="14"/>
      <c r="C869" s="98"/>
      <c r="D869" s="98"/>
      <c r="E869" s="14"/>
      <c r="F869" s="99"/>
      <c r="G869" s="99"/>
      <c r="H869" s="99"/>
      <c r="I869" s="99"/>
      <c r="J869" s="99"/>
      <c r="K869" s="99"/>
      <c r="L869" s="99"/>
      <c r="M869" s="99"/>
      <c r="N869" s="99"/>
      <c r="O869" s="99"/>
      <c r="P869" s="99"/>
      <c r="Q869" s="99"/>
      <c r="R869" s="99"/>
      <c r="S869" s="99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</row>
    <row r="870" spans="2:33" ht="18.75" customHeight="1">
      <c r="B870" s="14"/>
      <c r="C870" s="98"/>
      <c r="D870" s="98"/>
      <c r="E870" s="14"/>
      <c r="F870" s="99"/>
      <c r="G870" s="99"/>
      <c r="H870" s="99"/>
      <c r="I870" s="99"/>
      <c r="J870" s="99"/>
      <c r="K870" s="99"/>
      <c r="L870" s="99"/>
      <c r="M870" s="99"/>
      <c r="N870" s="99"/>
      <c r="O870" s="99"/>
      <c r="P870" s="99"/>
      <c r="Q870" s="99"/>
      <c r="R870" s="99"/>
      <c r="S870" s="99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</row>
    <row r="871" spans="2:33" ht="18.75" customHeight="1">
      <c r="B871" s="14"/>
      <c r="C871" s="98"/>
      <c r="D871" s="98"/>
      <c r="E871" s="14"/>
      <c r="F871" s="99"/>
      <c r="G871" s="99"/>
      <c r="H871" s="99"/>
      <c r="I871" s="99"/>
      <c r="J871" s="99"/>
      <c r="K871" s="99"/>
      <c r="L871" s="99"/>
      <c r="M871" s="99"/>
      <c r="N871" s="99"/>
      <c r="O871" s="99"/>
      <c r="P871" s="99"/>
      <c r="Q871" s="99"/>
      <c r="R871" s="99"/>
      <c r="S871" s="99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</row>
    <row r="872" spans="2:33" ht="18.75" customHeight="1">
      <c r="B872" s="14"/>
      <c r="C872" s="98"/>
      <c r="D872" s="98"/>
      <c r="E872" s="14"/>
      <c r="F872" s="99"/>
      <c r="G872" s="99"/>
      <c r="H872" s="99"/>
      <c r="I872" s="99"/>
      <c r="J872" s="99"/>
      <c r="K872" s="99"/>
      <c r="L872" s="99"/>
      <c r="M872" s="99"/>
      <c r="N872" s="99"/>
      <c r="O872" s="99"/>
      <c r="P872" s="99"/>
      <c r="Q872" s="99"/>
      <c r="R872" s="99"/>
      <c r="S872" s="99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</row>
    <row r="873" spans="2:33" ht="18.75" customHeight="1">
      <c r="B873" s="14"/>
      <c r="C873" s="98"/>
      <c r="D873" s="98"/>
      <c r="E873" s="14"/>
      <c r="F873" s="99"/>
      <c r="G873" s="99"/>
      <c r="H873" s="99"/>
      <c r="I873" s="99"/>
      <c r="J873" s="99"/>
      <c r="K873" s="99"/>
      <c r="L873" s="99"/>
      <c r="M873" s="99"/>
      <c r="N873" s="99"/>
      <c r="O873" s="99"/>
      <c r="P873" s="99"/>
      <c r="Q873" s="99"/>
      <c r="R873" s="99"/>
      <c r="S873" s="99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</row>
    <row r="874" spans="2:33" ht="18.75" customHeight="1">
      <c r="B874" s="14"/>
      <c r="C874" s="98"/>
      <c r="D874" s="98"/>
      <c r="E874" s="14"/>
      <c r="F874" s="99"/>
      <c r="G874" s="99"/>
      <c r="H874" s="99"/>
      <c r="I874" s="99"/>
      <c r="J874" s="99"/>
      <c r="K874" s="99"/>
      <c r="L874" s="99"/>
      <c r="M874" s="99"/>
      <c r="N874" s="99"/>
      <c r="O874" s="99"/>
      <c r="P874" s="99"/>
      <c r="Q874" s="99"/>
      <c r="R874" s="99"/>
      <c r="S874" s="99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</row>
    <row r="875" spans="2:33" ht="18.75" customHeight="1">
      <c r="B875" s="14"/>
      <c r="C875" s="98"/>
      <c r="D875" s="98"/>
      <c r="E875" s="14"/>
      <c r="F875" s="99"/>
      <c r="G875" s="99"/>
      <c r="H875" s="99"/>
      <c r="I875" s="99"/>
      <c r="J875" s="99"/>
      <c r="K875" s="99"/>
      <c r="L875" s="99"/>
      <c r="M875" s="99"/>
      <c r="N875" s="99"/>
      <c r="O875" s="99"/>
      <c r="P875" s="99"/>
      <c r="Q875" s="99"/>
      <c r="R875" s="99"/>
      <c r="S875" s="99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</row>
    <row r="876" spans="2:33" ht="18.75" customHeight="1">
      <c r="B876" s="14"/>
      <c r="C876" s="98"/>
      <c r="D876" s="98"/>
      <c r="E876" s="14"/>
      <c r="F876" s="99"/>
      <c r="G876" s="99"/>
      <c r="H876" s="99"/>
      <c r="I876" s="99"/>
      <c r="J876" s="99"/>
      <c r="K876" s="99"/>
      <c r="L876" s="99"/>
      <c r="M876" s="99"/>
      <c r="N876" s="99"/>
      <c r="O876" s="99"/>
      <c r="P876" s="99"/>
      <c r="Q876" s="99"/>
      <c r="R876" s="99"/>
      <c r="S876" s="99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</row>
    <row r="877" spans="2:33" ht="18.75" customHeight="1">
      <c r="B877" s="14"/>
      <c r="C877" s="98"/>
      <c r="D877" s="98"/>
      <c r="E877" s="14"/>
      <c r="F877" s="99"/>
      <c r="G877" s="99"/>
      <c r="H877" s="99"/>
      <c r="I877" s="99"/>
      <c r="J877" s="99"/>
      <c r="K877" s="99"/>
      <c r="L877" s="99"/>
      <c r="M877" s="99"/>
      <c r="N877" s="99"/>
      <c r="O877" s="99"/>
      <c r="P877" s="99"/>
      <c r="Q877" s="99"/>
      <c r="R877" s="99"/>
      <c r="S877" s="99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</row>
    <row r="878" spans="2:33" ht="18.75" customHeight="1">
      <c r="B878" s="14"/>
      <c r="C878" s="98"/>
      <c r="D878" s="98"/>
      <c r="E878" s="14"/>
      <c r="F878" s="99"/>
      <c r="G878" s="99"/>
      <c r="H878" s="99"/>
      <c r="I878" s="99"/>
      <c r="J878" s="99"/>
      <c r="K878" s="99"/>
      <c r="L878" s="99"/>
      <c r="M878" s="99"/>
      <c r="N878" s="99"/>
      <c r="O878" s="99"/>
      <c r="P878" s="99"/>
      <c r="Q878" s="99"/>
      <c r="R878" s="99"/>
      <c r="S878" s="99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</row>
    <row r="879" spans="2:33" ht="18.75" customHeight="1">
      <c r="B879" s="14"/>
      <c r="C879" s="98"/>
      <c r="D879" s="98"/>
      <c r="E879" s="14"/>
      <c r="F879" s="99"/>
      <c r="G879" s="99"/>
      <c r="H879" s="99"/>
      <c r="I879" s="99"/>
      <c r="J879" s="99"/>
      <c r="K879" s="99"/>
      <c r="L879" s="99"/>
      <c r="M879" s="99"/>
      <c r="N879" s="99"/>
      <c r="O879" s="99"/>
      <c r="P879" s="99"/>
      <c r="Q879" s="99"/>
      <c r="R879" s="99"/>
      <c r="S879" s="99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</row>
    <row r="880" spans="2:33" ht="18.75" customHeight="1">
      <c r="B880" s="14"/>
      <c r="C880" s="98"/>
      <c r="D880" s="98"/>
      <c r="E880" s="14"/>
      <c r="F880" s="99"/>
      <c r="G880" s="99"/>
      <c r="H880" s="99"/>
      <c r="I880" s="99"/>
      <c r="J880" s="99"/>
      <c r="K880" s="99"/>
      <c r="L880" s="99"/>
      <c r="M880" s="99"/>
      <c r="N880" s="99"/>
      <c r="O880" s="99"/>
      <c r="P880" s="99"/>
      <c r="Q880" s="99"/>
      <c r="R880" s="99"/>
      <c r="S880" s="99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</row>
    <row r="881" spans="2:33" ht="18.75" customHeight="1">
      <c r="B881" s="14"/>
      <c r="C881" s="98"/>
      <c r="D881" s="98"/>
      <c r="E881" s="14"/>
      <c r="F881" s="99"/>
      <c r="G881" s="99"/>
      <c r="H881" s="99"/>
      <c r="I881" s="99"/>
      <c r="J881" s="99"/>
      <c r="K881" s="99"/>
      <c r="L881" s="99"/>
      <c r="M881" s="99"/>
      <c r="N881" s="99"/>
      <c r="O881" s="99"/>
      <c r="P881" s="99"/>
      <c r="Q881" s="99"/>
      <c r="R881" s="99"/>
      <c r="S881" s="99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</row>
    <row r="882" spans="2:33" ht="18.75" customHeight="1">
      <c r="B882" s="14"/>
      <c r="C882" s="98"/>
      <c r="D882" s="98"/>
      <c r="E882" s="14"/>
      <c r="F882" s="99"/>
      <c r="G882" s="99"/>
      <c r="H882" s="99"/>
      <c r="I882" s="99"/>
      <c r="J882" s="99"/>
      <c r="K882" s="99"/>
      <c r="L882" s="99"/>
      <c r="M882" s="99"/>
      <c r="N882" s="99"/>
      <c r="O882" s="99"/>
      <c r="P882" s="99"/>
      <c r="Q882" s="99"/>
      <c r="R882" s="99"/>
      <c r="S882" s="99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</row>
    <row r="883" spans="2:33" ht="18.75" customHeight="1">
      <c r="B883" s="14"/>
      <c r="C883" s="98"/>
      <c r="D883" s="98"/>
      <c r="E883" s="14"/>
      <c r="F883" s="99"/>
      <c r="G883" s="99"/>
      <c r="H883" s="99"/>
      <c r="I883" s="99"/>
      <c r="J883" s="99"/>
      <c r="K883" s="99"/>
      <c r="L883" s="99"/>
      <c r="M883" s="99"/>
      <c r="N883" s="99"/>
      <c r="O883" s="99"/>
      <c r="P883" s="99"/>
      <c r="Q883" s="99"/>
      <c r="R883" s="99"/>
      <c r="S883" s="99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</row>
    <row r="884" spans="2:33" ht="18.75" customHeight="1">
      <c r="B884" s="14"/>
      <c r="C884" s="98"/>
      <c r="D884" s="98"/>
      <c r="E884" s="14"/>
      <c r="F884" s="99"/>
      <c r="G884" s="99"/>
      <c r="H884" s="99"/>
      <c r="I884" s="99"/>
      <c r="J884" s="99"/>
      <c r="K884" s="99"/>
      <c r="L884" s="99"/>
      <c r="M884" s="99"/>
      <c r="N884" s="99"/>
      <c r="O884" s="99"/>
      <c r="P884" s="99"/>
      <c r="Q884" s="99"/>
      <c r="R884" s="99"/>
      <c r="S884" s="99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</row>
    <row r="885" spans="2:33" ht="18.75" customHeight="1">
      <c r="B885" s="14"/>
      <c r="C885" s="98"/>
      <c r="D885" s="98"/>
      <c r="E885" s="14"/>
      <c r="F885" s="99"/>
      <c r="G885" s="99"/>
      <c r="H885" s="99"/>
      <c r="I885" s="99"/>
      <c r="J885" s="99"/>
      <c r="K885" s="99"/>
      <c r="L885" s="99"/>
      <c r="M885" s="99"/>
      <c r="N885" s="99"/>
      <c r="O885" s="99"/>
      <c r="P885" s="99"/>
      <c r="Q885" s="99"/>
      <c r="R885" s="99"/>
      <c r="S885" s="99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</row>
    <row r="886" spans="2:33" ht="18.75" customHeight="1">
      <c r="B886" s="14"/>
      <c r="C886" s="98"/>
      <c r="D886" s="98"/>
      <c r="E886" s="14"/>
      <c r="F886" s="99"/>
      <c r="G886" s="99"/>
      <c r="H886" s="99"/>
      <c r="I886" s="99"/>
      <c r="J886" s="99"/>
      <c r="K886" s="99"/>
      <c r="L886" s="99"/>
      <c r="M886" s="99"/>
      <c r="N886" s="99"/>
      <c r="O886" s="99"/>
      <c r="P886" s="99"/>
      <c r="Q886" s="99"/>
      <c r="R886" s="99"/>
      <c r="S886" s="99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</row>
    <row r="887" spans="2:33" ht="18.75" customHeight="1">
      <c r="B887" s="14"/>
      <c r="C887" s="98"/>
      <c r="D887" s="98"/>
      <c r="E887" s="14"/>
      <c r="F887" s="99"/>
      <c r="G887" s="99"/>
      <c r="H887" s="99"/>
      <c r="I887" s="99"/>
      <c r="J887" s="99"/>
      <c r="K887" s="99"/>
      <c r="L887" s="99"/>
      <c r="M887" s="99"/>
      <c r="N887" s="99"/>
      <c r="O887" s="99"/>
      <c r="P887" s="99"/>
      <c r="Q887" s="99"/>
      <c r="R887" s="99"/>
      <c r="S887" s="99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</row>
    <row r="888" spans="2:33" ht="18.75" customHeight="1">
      <c r="B888" s="14"/>
      <c r="C888" s="98"/>
      <c r="D888" s="98"/>
      <c r="E888" s="14"/>
      <c r="F888" s="99"/>
      <c r="G888" s="99"/>
      <c r="H888" s="99"/>
      <c r="I888" s="99"/>
      <c r="J888" s="99"/>
      <c r="K888" s="99"/>
      <c r="L888" s="99"/>
      <c r="M888" s="99"/>
      <c r="N888" s="99"/>
      <c r="O888" s="99"/>
      <c r="P888" s="99"/>
      <c r="Q888" s="99"/>
      <c r="R888" s="99"/>
      <c r="S888" s="99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</row>
    <row r="889" spans="2:33" ht="18.75" customHeight="1">
      <c r="B889" s="14"/>
      <c r="C889" s="98"/>
      <c r="D889" s="98"/>
      <c r="E889" s="14"/>
      <c r="F889" s="99"/>
      <c r="G889" s="99"/>
      <c r="H889" s="99"/>
      <c r="I889" s="99"/>
      <c r="J889" s="99"/>
      <c r="K889" s="99"/>
      <c r="L889" s="99"/>
      <c r="M889" s="99"/>
      <c r="N889" s="99"/>
      <c r="O889" s="99"/>
      <c r="P889" s="99"/>
      <c r="Q889" s="99"/>
      <c r="R889" s="99"/>
      <c r="S889" s="99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</row>
    <row r="890" spans="2:33" ht="18.75" customHeight="1">
      <c r="B890" s="14"/>
      <c r="C890" s="98"/>
      <c r="D890" s="98"/>
      <c r="E890" s="14"/>
      <c r="F890" s="99"/>
      <c r="G890" s="99"/>
      <c r="H890" s="99"/>
      <c r="I890" s="99"/>
      <c r="J890" s="99"/>
      <c r="K890" s="99"/>
      <c r="L890" s="99"/>
      <c r="M890" s="99"/>
      <c r="N890" s="99"/>
      <c r="O890" s="99"/>
      <c r="P890" s="99"/>
      <c r="Q890" s="99"/>
      <c r="R890" s="99"/>
      <c r="S890" s="99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</row>
    <row r="891" spans="2:33" ht="18.75" customHeight="1">
      <c r="B891" s="14"/>
      <c r="C891" s="98"/>
      <c r="D891" s="98"/>
      <c r="E891" s="14"/>
      <c r="F891" s="99"/>
      <c r="G891" s="99"/>
      <c r="H891" s="99"/>
      <c r="I891" s="99"/>
      <c r="J891" s="99"/>
      <c r="K891" s="99"/>
      <c r="L891" s="99"/>
      <c r="M891" s="99"/>
      <c r="N891" s="99"/>
      <c r="O891" s="99"/>
      <c r="P891" s="99"/>
      <c r="Q891" s="99"/>
      <c r="R891" s="99"/>
      <c r="S891" s="99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</row>
    <row r="892" spans="2:33" ht="18.75" customHeight="1">
      <c r="B892" s="14"/>
      <c r="C892" s="98"/>
      <c r="D892" s="98"/>
      <c r="E892" s="14"/>
      <c r="F892" s="99"/>
      <c r="G892" s="99"/>
      <c r="H892" s="99"/>
      <c r="I892" s="99"/>
      <c r="J892" s="99"/>
      <c r="K892" s="99"/>
      <c r="L892" s="99"/>
      <c r="M892" s="99"/>
      <c r="N892" s="99"/>
      <c r="O892" s="99"/>
      <c r="P892" s="99"/>
      <c r="Q892" s="99"/>
      <c r="R892" s="99"/>
      <c r="S892" s="99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</row>
    <row r="893" spans="2:33" ht="18.75" customHeight="1">
      <c r="B893" s="14"/>
      <c r="C893" s="98"/>
      <c r="D893" s="98"/>
      <c r="E893" s="14"/>
      <c r="F893" s="99"/>
      <c r="G893" s="99"/>
      <c r="H893" s="99"/>
      <c r="I893" s="99"/>
      <c r="J893" s="99"/>
      <c r="K893" s="99"/>
      <c r="L893" s="99"/>
      <c r="M893" s="99"/>
      <c r="N893" s="99"/>
      <c r="O893" s="99"/>
      <c r="P893" s="99"/>
      <c r="Q893" s="99"/>
      <c r="R893" s="99"/>
      <c r="S893" s="99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</row>
    <row r="894" spans="2:33" ht="18.75" customHeight="1">
      <c r="B894" s="14"/>
      <c r="C894" s="98"/>
      <c r="D894" s="98"/>
      <c r="E894" s="14"/>
      <c r="F894" s="99"/>
      <c r="G894" s="99"/>
      <c r="H894" s="99"/>
      <c r="I894" s="99"/>
      <c r="J894" s="99"/>
      <c r="K894" s="99"/>
      <c r="L894" s="99"/>
      <c r="M894" s="99"/>
      <c r="N894" s="99"/>
      <c r="O894" s="99"/>
      <c r="P894" s="99"/>
      <c r="Q894" s="99"/>
      <c r="R894" s="99"/>
      <c r="S894" s="99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</row>
    <row r="895" spans="2:33" ht="18.75" customHeight="1">
      <c r="B895" s="14"/>
      <c r="C895" s="98"/>
      <c r="D895" s="98"/>
      <c r="E895" s="14"/>
      <c r="F895" s="99"/>
      <c r="G895" s="99"/>
      <c r="H895" s="99"/>
      <c r="I895" s="99"/>
      <c r="J895" s="99"/>
      <c r="K895" s="99"/>
      <c r="L895" s="99"/>
      <c r="M895" s="99"/>
      <c r="N895" s="99"/>
      <c r="O895" s="99"/>
      <c r="P895" s="99"/>
      <c r="Q895" s="99"/>
      <c r="R895" s="99"/>
      <c r="S895" s="99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</row>
    <row r="896" spans="2:33" ht="18.75" customHeight="1">
      <c r="B896" s="14"/>
      <c r="C896" s="98"/>
      <c r="D896" s="98"/>
      <c r="E896" s="14"/>
      <c r="F896" s="99"/>
      <c r="G896" s="99"/>
      <c r="H896" s="99"/>
      <c r="I896" s="99"/>
      <c r="J896" s="99"/>
      <c r="K896" s="99"/>
      <c r="L896" s="99"/>
      <c r="M896" s="99"/>
      <c r="N896" s="99"/>
      <c r="O896" s="99"/>
      <c r="P896" s="99"/>
      <c r="Q896" s="99"/>
      <c r="R896" s="99"/>
      <c r="S896" s="99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</row>
    <row r="897" spans="2:33" ht="18.75" customHeight="1">
      <c r="B897" s="14"/>
      <c r="C897" s="98"/>
      <c r="D897" s="98"/>
      <c r="E897" s="14"/>
      <c r="F897" s="99"/>
      <c r="G897" s="99"/>
      <c r="H897" s="99"/>
      <c r="I897" s="99"/>
      <c r="J897" s="99"/>
      <c r="K897" s="99"/>
      <c r="L897" s="99"/>
      <c r="M897" s="99"/>
      <c r="N897" s="99"/>
      <c r="O897" s="99"/>
      <c r="P897" s="99"/>
      <c r="Q897" s="99"/>
      <c r="R897" s="99"/>
      <c r="S897" s="99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</row>
    <row r="898" spans="2:33" ht="18.75" customHeight="1">
      <c r="B898" s="14"/>
      <c r="C898" s="98"/>
      <c r="D898" s="98"/>
      <c r="E898" s="14"/>
      <c r="F898" s="99"/>
      <c r="G898" s="99"/>
      <c r="H898" s="99"/>
      <c r="I898" s="99"/>
      <c r="J898" s="99"/>
      <c r="K898" s="99"/>
      <c r="L898" s="99"/>
      <c r="M898" s="99"/>
      <c r="N898" s="99"/>
      <c r="O898" s="99"/>
      <c r="P898" s="99"/>
      <c r="Q898" s="99"/>
      <c r="R898" s="99"/>
      <c r="S898" s="99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</row>
    <row r="899" spans="2:33" ht="18.75" customHeight="1">
      <c r="B899" s="14"/>
      <c r="C899" s="98"/>
      <c r="D899" s="98"/>
      <c r="E899" s="14"/>
      <c r="F899" s="99"/>
      <c r="G899" s="99"/>
      <c r="H899" s="99"/>
      <c r="I899" s="99"/>
      <c r="J899" s="99"/>
      <c r="K899" s="99"/>
      <c r="L899" s="99"/>
      <c r="M899" s="99"/>
      <c r="N899" s="99"/>
      <c r="O899" s="99"/>
      <c r="P899" s="99"/>
      <c r="Q899" s="99"/>
      <c r="R899" s="99"/>
      <c r="S899" s="99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</row>
    <row r="900" spans="2:33" ht="18.75" customHeight="1">
      <c r="B900" s="14"/>
      <c r="C900" s="98"/>
      <c r="D900" s="98"/>
      <c r="E900" s="14"/>
      <c r="F900" s="99"/>
      <c r="G900" s="99"/>
      <c r="H900" s="99"/>
      <c r="I900" s="99"/>
      <c r="J900" s="99"/>
      <c r="K900" s="99"/>
      <c r="L900" s="99"/>
      <c r="M900" s="99"/>
      <c r="N900" s="99"/>
      <c r="O900" s="99"/>
      <c r="P900" s="99"/>
      <c r="Q900" s="99"/>
      <c r="R900" s="99"/>
      <c r="S900" s="99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</row>
    <row r="901" spans="2:33" ht="18.75" customHeight="1">
      <c r="B901" s="14"/>
      <c r="C901" s="98"/>
      <c r="D901" s="98"/>
      <c r="E901" s="14"/>
      <c r="F901" s="99"/>
      <c r="G901" s="99"/>
      <c r="H901" s="99"/>
      <c r="I901" s="99"/>
      <c r="J901" s="99"/>
      <c r="K901" s="99"/>
      <c r="L901" s="99"/>
      <c r="M901" s="99"/>
      <c r="N901" s="99"/>
      <c r="O901" s="99"/>
      <c r="P901" s="99"/>
      <c r="Q901" s="99"/>
      <c r="R901" s="99"/>
      <c r="S901" s="99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</row>
    <row r="902" spans="2:33" ht="18.75" customHeight="1">
      <c r="B902" s="14"/>
      <c r="C902" s="98"/>
      <c r="D902" s="98"/>
      <c r="E902" s="14"/>
      <c r="F902" s="99"/>
      <c r="G902" s="99"/>
      <c r="H902" s="99"/>
      <c r="I902" s="99"/>
      <c r="J902" s="99"/>
      <c r="K902" s="99"/>
      <c r="L902" s="99"/>
      <c r="M902" s="99"/>
      <c r="N902" s="99"/>
      <c r="O902" s="99"/>
      <c r="P902" s="99"/>
      <c r="Q902" s="99"/>
      <c r="R902" s="99"/>
      <c r="S902" s="99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</row>
    <row r="903" spans="2:33" ht="18.75" customHeight="1">
      <c r="B903" s="14"/>
      <c r="C903" s="98"/>
      <c r="D903" s="98"/>
      <c r="E903" s="14"/>
      <c r="F903" s="99"/>
      <c r="G903" s="99"/>
      <c r="H903" s="99"/>
      <c r="I903" s="99"/>
      <c r="J903" s="99"/>
      <c r="K903" s="99"/>
      <c r="L903" s="99"/>
      <c r="M903" s="99"/>
      <c r="N903" s="99"/>
      <c r="O903" s="99"/>
      <c r="P903" s="99"/>
      <c r="Q903" s="99"/>
      <c r="R903" s="99"/>
      <c r="S903" s="99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</row>
    <row r="904" spans="2:33" ht="18.75" customHeight="1">
      <c r="B904" s="14"/>
      <c r="C904" s="98"/>
      <c r="D904" s="98"/>
      <c r="E904" s="14"/>
      <c r="F904" s="99"/>
      <c r="G904" s="99"/>
      <c r="H904" s="99"/>
      <c r="I904" s="99"/>
      <c r="J904" s="99"/>
      <c r="K904" s="99"/>
      <c r="L904" s="99"/>
      <c r="M904" s="99"/>
      <c r="N904" s="99"/>
      <c r="O904" s="99"/>
      <c r="P904" s="99"/>
      <c r="Q904" s="99"/>
      <c r="R904" s="99"/>
      <c r="S904" s="99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</row>
    <row r="905" spans="2:33" ht="18.75" customHeight="1">
      <c r="B905" s="14"/>
      <c r="C905" s="98"/>
      <c r="D905" s="98"/>
      <c r="E905" s="14"/>
      <c r="F905" s="99"/>
      <c r="G905" s="99"/>
      <c r="H905" s="99"/>
      <c r="I905" s="99"/>
      <c r="J905" s="99"/>
      <c r="K905" s="99"/>
      <c r="L905" s="99"/>
      <c r="M905" s="99"/>
      <c r="N905" s="99"/>
      <c r="O905" s="99"/>
      <c r="P905" s="99"/>
      <c r="Q905" s="99"/>
      <c r="R905" s="99"/>
      <c r="S905" s="99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</row>
    <row r="906" spans="2:33" ht="18.75" customHeight="1">
      <c r="B906" s="14"/>
      <c r="C906" s="98"/>
      <c r="D906" s="98"/>
      <c r="E906" s="14"/>
      <c r="F906" s="99"/>
      <c r="G906" s="99"/>
      <c r="H906" s="99"/>
      <c r="I906" s="99"/>
      <c r="J906" s="99"/>
      <c r="K906" s="99"/>
      <c r="L906" s="99"/>
      <c r="M906" s="99"/>
      <c r="N906" s="99"/>
      <c r="O906" s="99"/>
      <c r="P906" s="99"/>
      <c r="Q906" s="99"/>
      <c r="R906" s="99"/>
      <c r="S906" s="99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</row>
    <row r="907" spans="2:33" ht="18.75" customHeight="1">
      <c r="B907" s="14"/>
      <c r="C907" s="98"/>
      <c r="D907" s="98"/>
      <c r="E907" s="14"/>
      <c r="F907" s="99"/>
      <c r="G907" s="99"/>
      <c r="H907" s="99"/>
      <c r="I907" s="99"/>
      <c r="J907" s="99"/>
      <c r="K907" s="99"/>
      <c r="L907" s="99"/>
      <c r="M907" s="99"/>
      <c r="N907" s="99"/>
      <c r="O907" s="99"/>
      <c r="P907" s="99"/>
      <c r="Q907" s="99"/>
      <c r="R907" s="99"/>
      <c r="S907" s="99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</row>
    <row r="908" spans="2:33" ht="18.75" customHeight="1">
      <c r="B908" s="14"/>
      <c r="C908" s="98"/>
      <c r="D908" s="98"/>
      <c r="E908" s="14"/>
      <c r="F908" s="99"/>
      <c r="G908" s="99"/>
      <c r="H908" s="99"/>
      <c r="I908" s="99"/>
      <c r="J908" s="99"/>
      <c r="K908" s="99"/>
      <c r="L908" s="99"/>
      <c r="M908" s="99"/>
      <c r="N908" s="99"/>
      <c r="O908" s="99"/>
      <c r="P908" s="99"/>
      <c r="Q908" s="99"/>
      <c r="R908" s="99"/>
      <c r="S908" s="99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</row>
    <row r="909" spans="2:33" ht="18.75" customHeight="1">
      <c r="B909" s="14"/>
      <c r="C909" s="98"/>
      <c r="D909" s="98"/>
      <c r="E909" s="14"/>
      <c r="F909" s="99"/>
      <c r="G909" s="99"/>
      <c r="H909" s="99"/>
      <c r="I909" s="99"/>
      <c r="J909" s="99"/>
      <c r="K909" s="99"/>
      <c r="L909" s="99"/>
      <c r="M909" s="99"/>
      <c r="N909" s="99"/>
      <c r="O909" s="99"/>
      <c r="P909" s="99"/>
      <c r="Q909" s="99"/>
      <c r="R909" s="99"/>
      <c r="S909" s="99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</row>
    <row r="910" spans="2:33" ht="18.75" customHeight="1">
      <c r="B910" s="14"/>
      <c r="C910" s="98"/>
      <c r="D910" s="98"/>
      <c r="E910" s="14"/>
      <c r="F910" s="99"/>
      <c r="G910" s="99"/>
      <c r="H910" s="99"/>
      <c r="I910" s="99"/>
      <c r="J910" s="99"/>
      <c r="K910" s="99"/>
      <c r="L910" s="99"/>
      <c r="M910" s="99"/>
      <c r="N910" s="99"/>
      <c r="O910" s="99"/>
      <c r="P910" s="99"/>
      <c r="Q910" s="99"/>
      <c r="R910" s="99"/>
      <c r="S910" s="99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</row>
    <row r="911" spans="2:33" ht="18.75" customHeight="1">
      <c r="B911" s="14"/>
      <c r="C911" s="98"/>
      <c r="D911" s="98"/>
      <c r="E911" s="14"/>
      <c r="F911" s="99"/>
      <c r="G911" s="99"/>
      <c r="H911" s="99"/>
      <c r="I911" s="99"/>
      <c r="J911" s="99"/>
      <c r="K911" s="99"/>
      <c r="L911" s="99"/>
      <c r="M911" s="99"/>
      <c r="N911" s="99"/>
      <c r="O911" s="99"/>
      <c r="P911" s="99"/>
      <c r="Q911" s="99"/>
      <c r="R911" s="99"/>
      <c r="S911" s="99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</row>
    <row r="912" spans="2:33" ht="18.75" customHeight="1">
      <c r="B912" s="14"/>
      <c r="C912" s="98"/>
      <c r="D912" s="98"/>
      <c r="E912" s="14"/>
      <c r="F912" s="99"/>
      <c r="G912" s="99"/>
      <c r="H912" s="99"/>
      <c r="I912" s="99"/>
      <c r="J912" s="99"/>
      <c r="K912" s="99"/>
      <c r="L912" s="99"/>
      <c r="M912" s="99"/>
      <c r="N912" s="99"/>
      <c r="O912" s="99"/>
      <c r="P912" s="99"/>
      <c r="Q912" s="99"/>
      <c r="R912" s="99"/>
      <c r="S912" s="99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</row>
    <row r="913" spans="2:33" ht="18.75" customHeight="1">
      <c r="B913" s="14"/>
      <c r="C913" s="98"/>
      <c r="D913" s="98"/>
      <c r="E913" s="14"/>
      <c r="F913" s="99"/>
      <c r="G913" s="99"/>
      <c r="H913" s="99"/>
      <c r="I913" s="99"/>
      <c r="J913" s="99"/>
      <c r="K913" s="99"/>
      <c r="L913" s="99"/>
      <c r="M913" s="99"/>
      <c r="N913" s="99"/>
      <c r="O913" s="99"/>
      <c r="P913" s="99"/>
      <c r="Q913" s="99"/>
      <c r="R913" s="99"/>
      <c r="S913" s="99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</row>
    <row r="914" spans="2:33" ht="18.75" customHeight="1">
      <c r="B914" s="14"/>
      <c r="C914" s="98"/>
      <c r="D914" s="98"/>
      <c r="E914" s="14"/>
      <c r="F914" s="99"/>
      <c r="G914" s="99"/>
      <c r="H914" s="99"/>
      <c r="I914" s="99"/>
      <c r="J914" s="99"/>
      <c r="K914" s="99"/>
      <c r="L914" s="99"/>
      <c r="M914" s="99"/>
      <c r="N914" s="99"/>
      <c r="O914" s="99"/>
      <c r="P914" s="99"/>
      <c r="Q914" s="99"/>
      <c r="R914" s="99"/>
      <c r="S914" s="99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</row>
    <row r="915" spans="2:33" ht="18.75" customHeight="1">
      <c r="B915" s="14"/>
      <c r="C915" s="98"/>
      <c r="D915" s="98"/>
      <c r="E915" s="14"/>
      <c r="F915" s="99"/>
      <c r="G915" s="99"/>
      <c r="H915" s="99"/>
      <c r="I915" s="99"/>
      <c r="J915" s="99"/>
      <c r="K915" s="99"/>
      <c r="L915" s="99"/>
      <c r="M915" s="99"/>
      <c r="N915" s="99"/>
      <c r="O915" s="99"/>
      <c r="P915" s="99"/>
      <c r="Q915" s="99"/>
      <c r="R915" s="99"/>
      <c r="S915" s="99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</row>
    <row r="916" spans="2:33" ht="18.75" customHeight="1">
      <c r="B916" s="14"/>
      <c r="C916" s="98"/>
      <c r="D916" s="98"/>
      <c r="E916" s="14"/>
      <c r="F916" s="99"/>
      <c r="G916" s="99"/>
      <c r="H916" s="99"/>
      <c r="I916" s="99"/>
      <c r="J916" s="99"/>
      <c r="K916" s="99"/>
      <c r="L916" s="99"/>
      <c r="M916" s="99"/>
      <c r="N916" s="99"/>
      <c r="O916" s="99"/>
      <c r="P916" s="99"/>
      <c r="Q916" s="99"/>
      <c r="R916" s="99"/>
      <c r="S916" s="99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</row>
    <row r="917" spans="2:33" ht="18.75" customHeight="1">
      <c r="B917" s="14"/>
      <c r="C917" s="98"/>
      <c r="D917" s="98"/>
      <c r="E917" s="14"/>
      <c r="F917" s="99"/>
      <c r="G917" s="99"/>
      <c r="H917" s="99"/>
      <c r="I917" s="99"/>
      <c r="J917" s="99"/>
      <c r="K917" s="99"/>
      <c r="L917" s="99"/>
      <c r="M917" s="99"/>
      <c r="N917" s="99"/>
      <c r="O917" s="99"/>
      <c r="P917" s="99"/>
      <c r="Q917" s="99"/>
      <c r="R917" s="99"/>
      <c r="S917" s="99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</row>
    <row r="918" spans="2:33" ht="18.75" customHeight="1">
      <c r="B918" s="14"/>
      <c r="C918" s="98"/>
      <c r="D918" s="98"/>
      <c r="E918" s="14"/>
      <c r="F918" s="99"/>
      <c r="G918" s="99"/>
      <c r="H918" s="99"/>
      <c r="I918" s="99"/>
      <c r="J918" s="99"/>
      <c r="K918" s="99"/>
      <c r="L918" s="99"/>
      <c r="M918" s="99"/>
      <c r="N918" s="99"/>
      <c r="O918" s="99"/>
      <c r="P918" s="99"/>
      <c r="Q918" s="99"/>
      <c r="R918" s="99"/>
      <c r="S918" s="99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</row>
    <row r="919" spans="2:33" ht="18.75" customHeight="1">
      <c r="B919" s="14"/>
      <c r="C919" s="98"/>
      <c r="D919" s="98"/>
      <c r="E919" s="14"/>
      <c r="F919" s="99"/>
      <c r="G919" s="99"/>
      <c r="H919" s="99"/>
      <c r="I919" s="99"/>
      <c r="J919" s="99"/>
      <c r="K919" s="99"/>
      <c r="L919" s="99"/>
      <c r="M919" s="99"/>
      <c r="N919" s="99"/>
      <c r="O919" s="99"/>
      <c r="P919" s="99"/>
      <c r="Q919" s="99"/>
      <c r="R919" s="99"/>
      <c r="S919" s="99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</row>
    <row r="920" spans="2:33" ht="18.75" customHeight="1">
      <c r="B920" s="14"/>
      <c r="C920" s="98"/>
      <c r="D920" s="98"/>
      <c r="E920" s="14"/>
      <c r="F920" s="99"/>
      <c r="G920" s="99"/>
      <c r="H920" s="99"/>
      <c r="I920" s="99"/>
      <c r="J920" s="99"/>
      <c r="K920" s="99"/>
      <c r="L920" s="99"/>
      <c r="M920" s="99"/>
      <c r="N920" s="99"/>
      <c r="O920" s="99"/>
      <c r="P920" s="99"/>
      <c r="Q920" s="99"/>
      <c r="R920" s="99"/>
      <c r="S920" s="99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</row>
    <row r="921" spans="2:33" ht="18.75" customHeight="1">
      <c r="B921" s="14"/>
      <c r="C921" s="98"/>
      <c r="D921" s="98"/>
      <c r="E921" s="14"/>
      <c r="F921" s="99"/>
      <c r="G921" s="99"/>
      <c r="H921" s="99"/>
      <c r="I921" s="99"/>
      <c r="J921" s="99"/>
      <c r="K921" s="99"/>
      <c r="L921" s="99"/>
      <c r="M921" s="99"/>
      <c r="N921" s="99"/>
      <c r="O921" s="99"/>
      <c r="P921" s="99"/>
      <c r="Q921" s="99"/>
      <c r="R921" s="99"/>
      <c r="S921" s="99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</row>
    <row r="922" spans="2:33" ht="18.75" customHeight="1">
      <c r="B922" s="14"/>
      <c r="C922" s="98"/>
      <c r="D922" s="98"/>
      <c r="E922" s="14"/>
      <c r="F922" s="99"/>
      <c r="G922" s="99"/>
      <c r="H922" s="99"/>
      <c r="I922" s="99"/>
      <c r="J922" s="99"/>
      <c r="K922" s="99"/>
      <c r="L922" s="99"/>
      <c r="M922" s="99"/>
      <c r="N922" s="99"/>
      <c r="O922" s="99"/>
      <c r="P922" s="99"/>
      <c r="Q922" s="99"/>
      <c r="R922" s="99"/>
      <c r="S922" s="99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</row>
    <row r="923" spans="2:33" ht="18.75" customHeight="1">
      <c r="B923" s="14"/>
      <c r="C923" s="98"/>
      <c r="D923" s="98"/>
      <c r="E923" s="14"/>
      <c r="F923" s="99"/>
      <c r="G923" s="99"/>
      <c r="H923" s="99"/>
      <c r="I923" s="99"/>
      <c r="J923" s="99"/>
      <c r="K923" s="99"/>
      <c r="L923" s="99"/>
      <c r="M923" s="99"/>
      <c r="N923" s="99"/>
      <c r="O923" s="99"/>
      <c r="P923" s="99"/>
      <c r="Q923" s="99"/>
      <c r="R923" s="99"/>
      <c r="S923" s="99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</row>
    <row r="924" spans="2:33" ht="18.75" customHeight="1">
      <c r="B924" s="14"/>
      <c r="C924" s="98"/>
      <c r="D924" s="98"/>
      <c r="E924" s="14"/>
      <c r="F924" s="99"/>
      <c r="G924" s="99"/>
      <c r="H924" s="99"/>
      <c r="I924" s="99"/>
      <c r="J924" s="99"/>
      <c r="K924" s="99"/>
      <c r="L924" s="99"/>
      <c r="M924" s="99"/>
      <c r="N924" s="99"/>
      <c r="O924" s="99"/>
      <c r="P924" s="99"/>
      <c r="Q924" s="99"/>
      <c r="R924" s="99"/>
      <c r="S924" s="99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</row>
    <row r="925" spans="2:33" ht="18.75" customHeight="1">
      <c r="B925" s="14"/>
      <c r="C925" s="98"/>
      <c r="D925" s="98"/>
      <c r="E925" s="14"/>
      <c r="F925" s="99"/>
      <c r="G925" s="99"/>
      <c r="H925" s="99"/>
      <c r="I925" s="99"/>
      <c r="J925" s="99"/>
      <c r="K925" s="99"/>
      <c r="L925" s="99"/>
      <c r="M925" s="99"/>
      <c r="N925" s="99"/>
      <c r="O925" s="99"/>
      <c r="P925" s="99"/>
      <c r="Q925" s="99"/>
      <c r="R925" s="99"/>
      <c r="S925" s="99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</row>
    <row r="926" spans="2:33" ht="18.75" customHeight="1">
      <c r="B926" s="14"/>
      <c r="C926" s="98"/>
      <c r="D926" s="98"/>
      <c r="E926" s="14"/>
      <c r="F926" s="99"/>
      <c r="G926" s="99"/>
      <c r="H926" s="99"/>
      <c r="I926" s="99"/>
      <c r="J926" s="99"/>
      <c r="K926" s="99"/>
      <c r="L926" s="99"/>
      <c r="M926" s="99"/>
      <c r="N926" s="99"/>
      <c r="O926" s="99"/>
      <c r="P926" s="99"/>
      <c r="Q926" s="99"/>
      <c r="R926" s="99"/>
      <c r="S926" s="99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</row>
    <row r="927" spans="2:33" ht="18.75" customHeight="1">
      <c r="B927" s="14"/>
      <c r="C927" s="98"/>
      <c r="D927" s="98"/>
      <c r="E927" s="14"/>
      <c r="F927" s="99"/>
      <c r="G927" s="99"/>
      <c r="H927" s="99"/>
      <c r="I927" s="99"/>
      <c r="J927" s="99"/>
      <c r="K927" s="99"/>
      <c r="L927" s="99"/>
      <c r="M927" s="99"/>
      <c r="N927" s="99"/>
      <c r="O927" s="99"/>
      <c r="P927" s="99"/>
      <c r="Q927" s="99"/>
      <c r="R927" s="99"/>
      <c r="S927" s="99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</row>
    <row r="928" spans="2:33" ht="18.75" customHeight="1">
      <c r="B928" s="14"/>
      <c r="C928" s="98"/>
      <c r="D928" s="98"/>
      <c r="E928" s="14"/>
      <c r="F928" s="99"/>
      <c r="G928" s="99"/>
      <c r="H928" s="99"/>
      <c r="I928" s="99"/>
      <c r="J928" s="99"/>
      <c r="K928" s="99"/>
      <c r="L928" s="99"/>
      <c r="M928" s="99"/>
      <c r="N928" s="99"/>
      <c r="O928" s="99"/>
      <c r="P928" s="99"/>
      <c r="Q928" s="99"/>
      <c r="R928" s="99"/>
      <c r="S928" s="99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</row>
    <row r="929" spans="2:33" ht="18.75" customHeight="1">
      <c r="B929" s="14"/>
      <c r="C929" s="98"/>
      <c r="D929" s="98"/>
      <c r="E929" s="14"/>
      <c r="F929" s="99"/>
      <c r="G929" s="99"/>
      <c r="H929" s="99"/>
      <c r="I929" s="99"/>
      <c r="J929" s="99"/>
      <c r="K929" s="99"/>
      <c r="L929" s="99"/>
      <c r="M929" s="99"/>
      <c r="N929" s="99"/>
      <c r="O929" s="99"/>
      <c r="P929" s="99"/>
      <c r="Q929" s="99"/>
      <c r="R929" s="99"/>
      <c r="S929" s="99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</row>
    <row r="930" spans="2:33" ht="18.75" customHeight="1">
      <c r="B930" s="14"/>
      <c r="C930" s="98"/>
      <c r="D930" s="98"/>
      <c r="E930" s="14"/>
      <c r="F930" s="99"/>
      <c r="G930" s="99"/>
      <c r="H930" s="99"/>
      <c r="I930" s="99"/>
      <c r="J930" s="99"/>
      <c r="K930" s="99"/>
      <c r="L930" s="99"/>
      <c r="M930" s="99"/>
      <c r="N930" s="99"/>
      <c r="O930" s="99"/>
      <c r="P930" s="99"/>
      <c r="Q930" s="99"/>
      <c r="R930" s="99"/>
      <c r="S930" s="99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</row>
    <row r="931" spans="2:33" ht="18.75" customHeight="1">
      <c r="B931" s="14"/>
      <c r="C931" s="98"/>
      <c r="D931" s="98"/>
      <c r="E931" s="14"/>
      <c r="F931" s="99"/>
      <c r="G931" s="99"/>
      <c r="H931" s="99"/>
      <c r="I931" s="99"/>
      <c r="J931" s="99"/>
      <c r="K931" s="99"/>
      <c r="L931" s="99"/>
      <c r="M931" s="99"/>
      <c r="N931" s="99"/>
      <c r="O931" s="99"/>
      <c r="P931" s="99"/>
      <c r="Q931" s="99"/>
      <c r="R931" s="99"/>
      <c r="S931" s="99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</row>
    <row r="932" spans="2:33" ht="18.75" customHeight="1">
      <c r="B932" s="14"/>
      <c r="C932" s="98"/>
      <c r="D932" s="98"/>
      <c r="E932" s="14"/>
      <c r="F932" s="99"/>
      <c r="G932" s="99"/>
      <c r="H932" s="99"/>
      <c r="I932" s="99"/>
      <c r="J932" s="99"/>
      <c r="K932" s="99"/>
      <c r="L932" s="99"/>
      <c r="M932" s="99"/>
      <c r="N932" s="99"/>
      <c r="O932" s="99"/>
      <c r="P932" s="99"/>
      <c r="Q932" s="99"/>
      <c r="R932" s="99"/>
      <c r="S932" s="99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</row>
    <row r="933" spans="2:33" ht="18.75" customHeight="1">
      <c r="B933" s="14"/>
      <c r="C933" s="98"/>
      <c r="D933" s="98"/>
      <c r="E933" s="14"/>
      <c r="F933" s="99"/>
      <c r="G933" s="99"/>
      <c r="H933" s="99"/>
      <c r="I933" s="99"/>
      <c r="J933" s="99"/>
      <c r="K933" s="99"/>
      <c r="L933" s="99"/>
      <c r="M933" s="99"/>
      <c r="N933" s="99"/>
      <c r="O933" s="99"/>
      <c r="P933" s="99"/>
      <c r="Q933" s="99"/>
      <c r="R933" s="99"/>
      <c r="S933" s="99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</row>
    <row r="934" spans="2:33" ht="18.75" customHeight="1">
      <c r="B934" s="14"/>
      <c r="C934" s="98"/>
      <c r="D934" s="98"/>
      <c r="E934" s="14"/>
      <c r="F934" s="99"/>
      <c r="G934" s="99"/>
      <c r="H934" s="99"/>
      <c r="I934" s="99"/>
      <c r="J934" s="99"/>
      <c r="K934" s="99"/>
      <c r="L934" s="99"/>
      <c r="M934" s="99"/>
      <c r="N934" s="99"/>
      <c r="O934" s="99"/>
      <c r="P934" s="99"/>
      <c r="Q934" s="99"/>
      <c r="R934" s="99"/>
      <c r="S934" s="99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</row>
    <row r="935" spans="2:33" ht="18.75" customHeight="1">
      <c r="B935" s="14"/>
      <c r="C935" s="98"/>
      <c r="D935" s="98"/>
      <c r="E935" s="14"/>
      <c r="F935" s="99"/>
      <c r="G935" s="99"/>
      <c r="H935" s="99"/>
      <c r="I935" s="99"/>
      <c r="J935" s="99"/>
      <c r="K935" s="99"/>
      <c r="L935" s="99"/>
      <c r="M935" s="99"/>
      <c r="N935" s="99"/>
      <c r="O935" s="99"/>
      <c r="P935" s="99"/>
      <c r="Q935" s="99"/>
      <c r="R935" s="99"/>
      <c r="S935" s="99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</row>
    <row r="936" spans="2:33" ht="18.75" customHeight="1">
      <c r="B936" s="14"/>
      <c r="C936" s="98"/>
      <c r="D936" s="98"/>
      <c r="E936" s="14"/>
      <c r="F936" s="99"/>
      <c r="G936" s="99"/>
      <c r="H936" s="99"/>
      <c r="I936" s="99"/>
      <c r="J936" s="99"/>
      <c r="K936" s="99"/>
      <c r="L936" s="99"/>
      <c r="M936" s="99"/>
      <c r="N936" s="99"/>
      <c r="O936" s="99"/>
      <c r="P936" s="99"/>
      <c r="Q936" s="99"/>
      <c r="R936" s="99"/>
      <c r="S936" s="99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</row>
    <row r="937" spans="2:33" ht="18.75" customHeight="1">
      <c r="B937" s="14"/>
      <c r="C937" s="98"/>
      <c r="D937" s="98"/>
      <c r="E937" s="14"/>
      <c r="F937" s="99"/>
      <c r="G937" s="99"/>
      <c r="H937" s="99"/>
      <c r="I937" s="99"/>
      <c r="J937" s="99"/>
      <c r="K937" s="99"/>
      <c r="L937" s="99"/>
      <c r="M937" s="99"/>
      <c r="N937" s="99"/>
      <c r="O937" s="99"/>
      <c r="P937" s="99"/>
      <c r="Q937" s="99"/>
      <c r="R937" s="99"/>
      <c r="S937" s="99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</row>
    <row r="938" spans="2:33" ht="18.75" customHeight="1">
      <c r="B938" s="14"/>
      <c r="C938" s="98"/>
      <c r="D938" s="98"/>
      <c r="E938" s="14"/>
      <c r="F938" s="99"/>
      <c r="G938" s="99"/>
      <c r="H938" s="99"/>
      <c r="I938" s="99"/>
      <c r="J938" s="99"/>
      <c r="K938" s="99"/>
      <c r="L938" s="99"/>
      <c r="M938" s="99"/>
      <c r="N938" s="99"/>
      <c r="O938" s="99"/>
      <c r="P938" s="99"/>
      <c r="Q938" s="99"/>
      <c r="R938" s="99"/>
      <c r="S938" s="99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</row>
    <row r="939" spans="2:33" ht="18.75" customHeight="1">
      <c r="B939" s="14"/>
      <c r="C939" s="98"/>
      <c r="D939" s="98"/>
      <c r="E939" s="14"/>
      <c r="F939" s="99"/>
      <c r="G939" s="99"/>
      <c r="H939" s="99"/>
      <c r="I939" s="99"/>
      <c r="J939" s="99"/>
      <c r="K939" s="99"/>
      <c r="L939" s="99"/>
      <c r="M939" s="99"/>
      <c r="N939" s="99"/>
      <c r="O939" s="99"/>
      <c r="P939" s="99"/>
      <c r="Q939" s="99"/>
      <c r="R939" s="99"/>
      <c r="S939" s="99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</row>
    <row r="940" spans="2:33" ht="18.75" customHeight="1">
      <c r="B940" s="14"/>
      <c r="C940" s="98"/>
      <c r="D940" s="98"/>
      <c r="E940" s="14"/>
      <c r="F940" s="99"/>
      <c r="G940" s="99"/>
      <c r="H940" s="99"/>
      <c r="I940" s="99"/>
      <c r="J940" s="99"/>
      <c r="K940" s="99"/>
      <c r="L940" s="99"/>
      <c r="M940" s="99"/>
      <c r="N940" s="99"/>
      <c r="O940" s="99"/>
      <c r="P940" s="99"/>
      <c r="Q940" s="99"/>
      <c r="R940" s="99"/>
      <c r="S940" s="99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</row>
    <row r="941" spans="2:33" ht="18.75" customHeight="1">
      <c r="B941" s="14"/>
      <c r="C941" s="98"/>
      <c r="D941" s="98"/>
      <c r="E941" s="14"/>
      <c r="F941" s="99"/>
      <c r="G941" s="99"/>
      <c r="H941" s="99"/>
      <c r="I941" s="99"/>
      <c r="J941" s="99"/>
      <c r="K941" s="99"/>
      <c r="L941" s="99"/>
      <c r="M941" s="99"/>
      <c r="N941" s="99"/>
      <c r="O941" s="99"/>
      <c r="P941" s="99"/>
      <c r="Q941" s="99"/>
      <c r="R941" s="99"/>
      <c r="S941" s="99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</row>
    <row r="942" spans="2:33" ht="18.75" customHeight="1">
      <c r="B942" s="14"/>
      <c r="C942" s="98"/>
      <c r="D942" s="98"/>
      <c r="E942" s="14"/>
      <c r="F942" s="99"/>
      <c r="G942" s="99"/>
      <c r="H942" s="99"/>
      <c r="I942" s="99"/>
      <c r="J942" s="99"/>
      <c r="K942" s="99"/>
      <c r="L942" s="99"/>
      <c r="M942" s="99"/>
      <c r="N942" s="99"/>
      <c r="O942" s="99"/>
      <c r="P942" s="99"/>
      <c r="Q942" s="99"/>
      <c r="R942" s="99"/>
      <c r="S942" s="99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</row>
    <row r="943" spans="2:33" ht="18.75" customHeight="1">
      <c r="B943" s="14"/>
      <c r="C943" s="98"/>
      <c r="D943" s="98"/>
      <c r="E943" s="14"/>
      <c r="F943" s="99"/>
      <c r="G943" s="99"/>
      <c r="H943" s="99"/>
      <c r="I943" s="99"/>
      <c r="J943" s="99"/>
      <c r="K943" s="99"/>
      <c r="L943" s="99"/>
      <c r="M943" s="99"/>
      <c r="N943" s="99"/>
      <c r="O943" s="99"/>
      <c r="P943" s="99"/>
      <c r="Q943" s="99"/>
      <c r="R943" s="99"/>
      <c r="S943" s="99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</row>
    <row r="944" spans="2:33" ht="18.75" customHeight="1">
      <c r="B944" s="14"/>
      <c r="C944" s="98"/>
      <c r="D944" s="98"/>
      <c r="E944" s="14"/>
      <c r="F944" s="99"/>
      <c r="G944" s="99"/>
      <c r="H944" s="99"/>
      <c r="I944" s="99"/>
      <c r="J944" s="99"/>
      <c r="K944" s="99"/>
      <c r="L944" s="99"/>
      <c r="M944" s="99"/>
      <c r="N944" s="99"/>
      <c r="O944" s="99"/>
      <c r="P944" s="99"/>
      <c r="Q944" s="99"/>
      <c r="R944" s="99"/>
      <c r="S944" s="99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</row>
    <row r="945" spans="2:33" ht="18.75" customHeight="1">
      <c r="B945" s="14"/>
      <c r="C945" s="98"/>
      <c r="D945" s="98"/>
      <c r="E945" s="14"/>
      <c r="F945" s="99"/>
      <c r="G945" s="99"/>
      <c r="H945" s="99"/>
      <c r="I945" s="99"/>
      <c r="J945" s="99"/>
      <c r="K945" s="99"/>
      <c r="L945" s="99"/>
      <c r="M945" s="99"/>
      <c r="N945" s="99"/>
      <c r="O945" s="99"/>
      <c r="P945" s="99"/>
      <c r="Q945" s="99"/>
      <c r="R945" s="99"/>
      <c r="S945" s="99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</row>
    <row r="946" spans="2:33" ht="18.75" customHeight="1">
      <c r="B946" s="14"/>
      <c r="C946" s="98"/>
      <c r="D946" s="98"/>
      <c r="E946" s="14"/>
      <c r="F946" s="99"/>
      <c r="G946" s="99"/>
      <c r="H946" s="99"/>
      <c r="I946" s="99"/>
      <c r="J946" s="99"/>
      <c r="K946" s="99"/>
      <c r="L946" s="99"/>
      <c r="M946" s="99"/>
      <c r="N946" s="99"/>
      <c r="O946" s="99"/>
      <c r="P946" s="99"/>
      <c r="Q946" s="99"/>
      <c r="R946" s="99"/>
      <c r="S946" s="99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</row>
    <row r="947" spans="2:33" ht="18.75" customHeight="1">
      <c r="B947" s="14"/>
      <c r="C947" s="98"/>
      <c r="D947" s="98"/>
      <c r="E947" s="14"/>
      <c r="F947" s="99"/>
      <c r="G947" s="99"/>
      <c r="H947" s="99"/>
      <c r="I947" s="99"/>
      <c r="J947" s="99"/>
      <c r="K947" s="99"/>
      <c r="L947" s="99"/>
      <c r="M947" s="99"/>
      <c r="N947" s="99"/>
      <c r="O947" s="99"/>
      <c r="P947" s="99"/>
      <c r="Q947" s="99"/>
      <c r="R947" s="99"/>
      <c r="S947" s="99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</row>
    <row r="948" spans="2:33" ht="18.75" customHeight="1">
      <c r="B948" s="14"/>
      <c r="C948" s="98"/>
      <c r="D948" s="98"/>
      <c r="E948" s="14"/>
      <c r="F948" s="99"/>
      <c r="G948" s="99"/>
      <c r="H948" s="99"/>
      <c r="I948" s="99"/>
      <c r="J948" s="99"/>
      <c r="K948" s="99"/>
      <c r="L948" s="99"/>
      <c r="M948" s="99"/>
      <c r="N948" s="99"/>
      <c r="O948" s="99"/>
      <c r="P948" s="99"/>
      <c r="Q948" s="99"/>
      <c r="R948" s="99"/>
      <c r="S948" s="99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</row>
    <row r="949" spans="2:33" ht="18.75" customHeight="1">
      <c r="B949" s="14"/>
      <c r="C949" s="98"/>
      <c r="D949" s="98"/>
      <c r="E949" s="14"/>
      <c r="F949" s="99"/>
      <c r="G949" s="99"/>
      <c r="H949" s="99"/>
      <c r="I949" s="99"/>
      <c r="J949" s="99"/>
      <c r="K949" s="99"/>
      <c r="L949" s="99"/>
      <c r="M949" s="99"/>
      <c r="N949" s="99"/>
      <c r="O949" s="99"/>
      <c r="P949" s="99"/>
      <c r="Q949" s="99"/>
      <c r="R949" s="99"/>
      <c r="S949" s="99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</row>
    <row r="950" spans="2:33" ht="18.75" customHeight="1">
      <c r="B950" s="14"/>
      <c r="C950" s="98"/>
      <c r="D950" s="98"/>
      <c r="E950" s="14"/>
      <c r="F950" s="99"/>
      <c r="G950" s="99"/>
      <c r="H950" s="99"/>
      <c r="I950" s="99"/>
      <c r="J950" s="99"/>
      <c r="K950" s="99"/>
      <c r="L950" s="99"/>
      <c r="M950" s="99"/>
      <c r="N950" s="99"/>
      <c r="O950" s="99"/>
      <c r="P950" s="99"/>
      <c r="Q950" s="99"/>
      <c r="R950" s="99"/>
      <c r="S950" s="99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</row>
    <row r="951" spans="2:33" ht="18.75" customHeight="1">
      <c r="B951" s="14"/>
      <c r="C951" s="98"/>
      <c r="D951" s="98"/>
      <c r="E951" s="14"/>
      <c r="F951" s="99"/>
      <c r="G951" s="99"/>
      <c r="H951" s="99"/>
      <c r="I951" s="99"/>
      <c r="J951" s="99"/>
      <c r="K951" s="99"/>
      <c r="L951" s="99"/>
      <c r="M951" s="99"/>
      <c r="N951" s="99"/>
      <c r="O951" s="99"/>
      <c r="P951" s="99"/>
      <c r="Q951" s="99"/>
      <c r="R951" s="99"/>
      <c r="S951" s="99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</row>
    <row r="952" spans="2:33" ht="18.75" customHeight="1">
      <c r="B952" s="14"/>
      <c r="C952" s="98"/>
      <c r="D952" s="98"/>
      <c r="E952" s="14"/>
      <c r="F952" s="99"/>
      <c r="G952" s="99"/>
      <c r="H952" s="99"/>
      <c r="I952" s="99"/>
      <c r="J952" s="99"/>
      <c r="K952" s="99"/>
      <c r="L952" s="99"/>
      <c r="M952" s="99"/>
      <c r="N952" s="99"/>
      <c r="O952" s="99"/>
      <c r="P952" s="99"/>
      <c r="Q952" s="99"/>
      <c r="R952" s="99"/>
      <c r="S952" s="99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</row>
    <row r="953" spans="2:33" ht="18.75" customHeight="1">
      <c r="B953" s="14"/>
      <c r="C953" s="98"/>
      <c r="D953" s="98"/>
      <c r="E953" s="14"/>
      <c r="F953" s="99"/>
      <c r="G953" s="99"/>
      <c r="H953" s="99"/>
      <c r="I953" s="99"/>
      <c r="J953" s="99"/>
      <c r="K953" s="99"/>
      <c r="L953" s="99"/>
      <c r="M953" s="99"/>
      <c r="N953" s="99"/>
      <c r="O953" s="99"/>
      <c r="P953" s="99"/>
      <c r="Q953" s="99"/>
      <c r="R953" s="99"/>
      <c r="S953" s="99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</row>
    <row r="954" spans="2:33" ht="18.75" customHeight="1">
      <c r="B954" s="14"/>
      <c r="C954" s="98"/>
      <c r="D954" s="98"/>
      <c r="E954" s="14"/>
      <c r="F954" s="99"/>
      <c r="G954" s="99"/>
      <c r="H954" s="99"/>
      <c r="I954" s="99"/>
      <c r="J954" s="99"/>
      <c r="K954" s="99"/>
      <c r="L954" s="99"/>
      <c r="M954" s="99"/>
      <c r="N954" s="99"/>
      <c r="O954" s="99"/>
      <c r="P954" s="99"/>
      <c r="Q954" s="99"/>
      <c r="R954" s="99"/>
      <c r="S954" s="99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</row>
    <row r="955" spans="2:33" ht="18.75" customHeight="1">
      <c r="B955" s="14"/>
      <c r="C955" s="98"/>
      <c r="D955" s="98"/>
      <c r="E955" s="14"/>
      <c r="F955" s="99"/>
      <c r="G955" s="99"/>
      <c r="H955" s="99"/>
      <c r="I955" s="99"/>
      <c r="J955" s="99"/>
      <c r="K955" s="99"/>
      <c r="L955" s="99"/>
      <c r="M955" s="99"/>
      <c r="N955" s="99"/>
      <c r="O955" s="99"/>
      <c r="P955" s="99"/>
      <c r="Q955" s="99"/>
      <c r="R955" s="99"/>
      <c r="S955" s="99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</row>
    <row r="956" spans="2:33" ht="18.75" customHeight="1">
      <c r="B956" s="14"/>
      <c r="C956" s="98"/>
      <c r="D956" s="98"/>
      <c r="E956" s="14"/>
      <c r="F956" s="99"/>
      <c r="G956" s="99"/>
      <c r="H956" s="99"/>
      <c r="I956" s="99"/>
      <c r="J956" s="99"/>
      <c r="K956" s="99"/>
      <c r="L956" s="99"/>
      <c r="M956" s="99"/>
      <c r="N956" s="99"/>
      <c r="O956" s="99"/>
      <c r="P956" s="99"/>
      <c r="Q956" s="99"/>
      <c r="R956" s="99"/>
      <c r="S956" s="99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</row>
    <row r="957" spans="2:33" ht="18.75" customHeight="1">
      <c r="B957" s="14"/>
      <c r="C957" s="98"/>
      <c r="D957" s="98"/>
      <c r="E957" s="14"/>
      <c r="F957" s="99"/>
      <c r="G957" s="99"/>
      <c r="H957" s="99"/>
      <c r="I957" s="99"/>
      <c r="J957" s="99"/>
      <c r="K957" s="99"/>
      <c r="L957" s="99"/>
      <c r="M957" s="99"/>
      <c r="N957" s="99"/>
      <c r="O957" s="99"/>
      <c r="P957" s="99"/>
      <c r="Q957" s="99"/>
      <c r="R957" s="99"/>
      <c r="S957" s="99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</row>
    <row r="958" spans="2:33" ht="18.75" customHeight="1">
      <c r="B958" s="14"/>
      <c r="C958" s="98"/>
      <c r="D958" s="98"/>
      <c r="E958" s="14"/>
      <c r="F958" s="99"/>
      <c r="G958" s="99"/>
      <c r="H958" s="99"/>
      <c r="I958" s="99"/>
      <c r="J958" s="99"/>
      <c r="K958" s="99"/>
      <c r="L958" s="99"/>
      <c r="M958" s="99"/>
      <c r="N958" s="99"/>
      <c r="O958" s="99"/>
      <c r="P958" s="99"/>
      <c r="Q958" s="99"/>
      <c r="R958" s="99"/>
      <c r="S958" s="99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</row>
    <row r="959" spans="2:33" ht="18.75" customHeight="1">
      <c r="B959" s="14"/>
      <c r="C959" s="98"/>
      <c r="D959" s="98"/>
      <c r="E959" s="14"/>
      <c r="F959" s="99"/>
      <c r="G959" s="99"/>
      <c r="H959" s="99"/>
      <c r="I959" s="99"/>
      <c r="J959" s="99"/>
      <c r="K959" s="99"/>
      <c r="L959" s="99"/>
      <c r="M959" s="99"/>
      <c r="N959" s="99"/>
      <c r="O959" s="99"/>
      <c r="P959" s="99"/>
      <c r="Q959" s="99"/>
      <c r="R959" s="99"/>
      <c r="S959" s="99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</row>
    <row r="960" spans="2:33" ht="18.75" customHeight="1">
      <c r="B960" s="14"/>
      <c r="C960" s="98"/>
      <c r="D960" s="98"/>
      <c r="E960" s="14"/>
      <c r="F960" s="99"/>
      <c r="G960" s="99"/>
      <c r="H960" s="99"/>
      <c r="I960" s="99"/>
      <c r="J960" s="99"/>
      <c r="K960" s="99"/>
      <c r="L960" s="99"/>
      <c r="M960" s="99"/>
      <c r="N960" s="99"/>
      <c r="O960" s="99"/>
      <c r="P960" s="99"/>
      <c r="Q960" s="99"/>
      <c r="R960" s="99"/>
      <c r="S960" s="99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</row>
    <row r="961" spans="2:33" ht="18.75" customHeight="1">
      <c r="B961" s="14"/>
      <c r="C961" s="98"/>
      <c r="D961" s="98"/>
      <c r="E961" s="14"/>
      <c r="F961" s="99"/>
      <c r="G961" s="99"/>
      <c r="H961" s="99"/>
      <c r="I961" s="99"/>
      <c r="J961" s="99"/>
      <c r="K961" s="99"/>
      <c r="L961" s="99"/>
      <c r="M961" s="99"/>
      <c r="N961" s="99"/>
      <c r="O961" s="99"/>
      <c r="P961" s="99"/>
      <c r="Q961" s="99"/>
      <c r="R961" s="99"/>
      <c r="S961" s="99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</row>
    <row r="962" spans="2:33" ht="18.75" customHeight="1">
      <c r="B962" s="14"/>
      <c r="C962" s="98"/>
      <c r="D962" s="98"/>
      <c r="E962" s="14"/>
      <c r="F962" s="99"/>
      <c r="G962" s="99"/>
      <c r="H962" s="99"/>
      <c r="I962" s="99"/>
      <c r="J962" s="99"/>
      <c r="K962" s="99"/>
      <c r="L962" s="99"/>
      <c r="M962" s="99"/>
      <c r="N962" s="99"/>
      <c r="O962" s="99"/>
      <c r="P962" s="99"/>
      <c r="Q962" s="99"/>
      <c r="R962" s="99"/>
      <c r="S962" s="99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</row>
    <row r="963" spans="2:33" ht="18.75" customHeight="1">
      <c r="B963" s="14"/>
      <c r="C963" s="98"/>
      <c r="D963" s="98"/>
      <c r="E963" s="14"/>
      <c r="F963" s="99"/>
      <c r="G963" s="99"/>
      <c r="H963" s="99"/>
      <c r="I963" s="99"/>
      <c r="J963" s="99"/>
      <c r="K963" s="99"/>
      <c r="L963" s="99"/>
      <c r="M963" s="99"/>
      <c r="N963" s="99"/>
      <c r="O963" s="99"/>
      <c r="P963" s="99"/>
      <c r="Q963" s="99"/>
      <c r="R963" s="99"/>
      <c r="S963" s="99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</row>
    <row r="964" spans="2:33" ht="18.75" customHeight="1">
      <c r="B964" s="14"/>
      <c r="C964" s="98"/>
      <c r="D964" s="98"/>
      <c r="E964" s="14"/>
      <c r="F964" s="99"/>
      <c r="G964" s="99"/>
      <c r="H964" s="99"/>
      <c r="I964" s="99"/>
      <c r="J964" s="99"/>
      <c r="K964" s="99"/>
      <c r="L964" s="99"/>
      <c r="M964" s="99"/>
      <c r="N964" s="99"/>
      <c r="O964" s="99"/>
      <c r="P964" s="99"/>
      <c r="Q964" s="99"/>
      <c r="R964" s="99"/>
      <c r="S964" s="99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</row>
    <row r="965" spans="2:33" ht="18.75" customHeight="1">
      <c r="B965" s="14"/>
      <c r="C965" s="98"/>
      <c r="D965" s="98"/>
      <c r="E965" s="14"/>
      <c r="F965" s="99"/>
      <c r="G965" s="99"/>
      <c r="H965" s="99"/>
      <c r="I965" s="99"/>
      <c r="J965" s="99"/>
      <c r="K965" s="99"/>
      <c r="L965" s="99"/>
      <c r="M965" s="99"/>
      <c r="N965" s="99"/>
      <c r="O965" s="99"/>
      <c r="P965" s="99"/>
      <c r="Q965" s="99"/>
      <c r="R965" s="99"/>
      <c r="S965" s="99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</row>
    <row r="966" spans="2:33" ht="18.75" customHeight="1">
      <c r="B966" s="14"/>
      <c r="C966" s="98"/>
      <c r="D966" s="98"/>
      <c r="E966" s="14"/>
      <c r="F966" s="99"/>
      <c r="G966" s="99"/>
      <c r="H966" s="99"/>
      <c r="I966" s="99"/>
      <c r="J966" s="99"/>
      <c r="K966" s="99"/>
      <c r="L966" s="99"/>
      <c r="M966" s="99"/>
      <c r="N966" s="99"/>
      <c r="O966" s="99"/>
      <c r="P966" s="99"/>
      <c r="Q966" s="99"/>
      <c r="R966" s="99"/>
      <c r="S966" s="99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</row>
    <row r="967" spans="2:33" ht="18.75" customHeight="1">
      <c r="B967" s="14"/>
      <c r="C967" s="98"/>
      <c r="D967" s="98"/>
      <c r="E967" s="14"/>
      <c r="F967" s="99"/>
      <c r="G967" s="99"/>
      <c r="H967" s="99"/>
      <c r="I967" s="99"/>
      <c r="J967" s="99"/>
      <c r="K967" s="99"/>
      <c r="L967" s="99"/>
      <c r="M967" s="99"/>
      <c r="N967" s="99"/>
      <c r="O967" s="99"/>
      <c r="P967" s="99"/>
      <c r="Q967" s="99"/>
      <c r="R967" s="99"/>
      <c r="S967" s="99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</row>
    <row r="968" spans="2:33" ht="18.75" customHeight="1">
      <c r="B968" s="14"/>
      <c r="C968" s="98"/>
      <c r="D968" s="98"/>
      <c r="E968" s="14"/>
      <c r="F968" s="99"/>
      <c r="G968" s="99"/>
      <c r="H968" s="99"/>
      <c r="I968" s="99"/>
      <c r="J968" s="99"/>
      <c r="K968" s="99"/>
      <c r="L968" s="99"/>
      <c r="M968" s="99"/>
      <c r="N968" s="99"/>
      <c r="O968" s="99"/>
      <c r="P968" s="99"/>
      <c r="Q968" s="99"/>
      <c r="R968" s="99"/>
      <c r="S968" s="99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</row>
    <row r="969" spans="2:33" ht="18.75" customHeight="1">
      <c r="B969" s="14"/>
      <c r="C969" s="98"/>
      <c r="D969" s="98"/>
      <c r="E969" s="14"/>
      <c r="F969" s="99"/>
      <c r="G969" s="99"/>
      <c r="H969" s="99"/>
      <c r="I969" s="99"/>
      <c r="J969" s="99"/>
      <c r="K969" s="99"/>
      <c r="L969" s="99"/>
      <c r="M969" s="99"/>
      <c r="N969" s="99"/>
      <c r="O969" s="99"/>
      <c r="P969" s="99"/>
      <c r="Q969" s="99"/>
      <c r="R969" s="99"/>
      <c r="S969" s="99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</row>
    <row r="970" spans="2:33" ht="18.75" customHeight="1">
      <c r="B970" s="14"/>
      <c r="C970" s="98"/>
      <c r="D970" s="98"/>
      <c r="E970" s="14"/>
      <c r="F970" s="99"/>
      <c r="G970" s="99"/>
      <c r="H970" s="99"/>
      <c r="I970" s="99"/>
      <c r="J970" s="99"/>
      <c r="K970" s="99"/>
      <c r="L970" s="99"/>
      <c r="M970" s="99"/>
      <c r="N970" s="99"/>
      <c r="O970" s="99"/>
      <c r="P970" s="99"/>
      <c r="Q970" s="99"/>
      <c r="R970" s="99"/>
      <c r="S970" s="99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</row>
    <row r="971" spans="2:33" ht="18.75" customHeight="1">
      <c r="B971" s="14"/>
      <c r="C971" s="98"/>
      <c r="D971" s="98"/>
      <c r="E971" s="14"/>
      <c r="F971" s="99"/>
      <c r="G971" s="99"/>
      <c r="H971" s="99"/>
      <c r="I971" s="99"/>
      <c r="J971" s="99"/>
      <c r="K971" s="99"/>
      <c r="L971" s="99"/>
      <c r="M971" s="99"/>
      <c r="N971" s="99"/>
      <c r="O971" s="99"/>
      <c r="P971" s="99"/>
      <c r="Q971" s="99"/>
      <c r="R971" s="99"/>
      <c r="S971" s="99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</row>
    <row r="972" spans="2:33" ht="18.75" customHeight="1">
      <c r="B972" s="14"/>
      <c r="C972" s="98"/>
      <c r="D972" s="98"/>
      <c r="E972" s="14"/>
      <c r="F972" s="99"/>
      <c r="G972" s="99"/>
      <c r="H972" s="99"/>
      <c r="I972" s="99"/>
      <c r="J972" s="99"/>
      <c r="K972" s="99"/>
      <c r="L972" s="99"/>
      <c r="M972" s="99"/>
      <c r="N972" s="99"/>
      <c r="O972" s="99"/>
      <c r="P972" s="99"/>
      <c r="Q972" s="99"/>
      <c r="R972" s="99"/>
      <c r="S972" s="99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</row>
    <row r="973" spans="2:33" ht="18.75" customHeight="1">
      <c r="B973" s="14"/>
      <c r="C973" s="98"/>
      <c r="D973" s="98"/>
      <c r="E973" s="14"/>
      <c r="F973" s="99"/>
      <c r="G973" s="99"/>
      <c r="H973" s="99"/>
      <c r="I973" s="99"/>
      <c r="J973" s="99"/>
      <c r="K973" s="99"/>
      <c r="L973" s="99"/>
      <c r="M973" s="99"/>
      <c r="N973" s="99"/>
      <c r="O973" s="99"/>
      <c r="P973" s="99"/>
      <c r="Q973" s="99"/>
      <c r="R973" s="99"/>
      <c r="S973" s="99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</row>
    <row r="974" spans="2:33" ht="18.75" customHeight="1">
      <c r="B974" s="14"/>
      <c r="C974" s="98"/>
      <c r="D974" s="98"/>
      <c r="E974" s="14"/>
      <c r="F974" s="99"/>
      <c r="G974" s="99"/>
      <c r="H974" s="99"/>
      <c r="I974" s="99"/>
      <c r="J974" s="99"/>
      <c r="K974" s="99"/>
      <c r="L974" s="99"/>
      <c r="M974" s="99"/>
      <c r="N974" s="99"/>
      <c r="O974" s="99"/>
      <c r="P974" s="99"/>
      <c r="Q974" s="99"/>
      <c r="R974" s="99"/>
      <c r="S974" s="99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</row>
    <row r="975" spans="2:33" ht="18.75" customHeight="1">
      <c r="B975" s="14"/>
      <c r="C975" s="98"/>
      <c r="D975" s="98"/>
      <c r="E975" s="14"/>
      <c r="F975" s="99"/>
      <c r="G975" s="99"/>
      <c r="H975" s="99"/>
      <c r="I975" s="99"/>
      <c r="J975" s="99"/>
      <c r="K975" s="99"/>
      <c r="L975" s="99"/>
      <c r="M975" s="99"/>
      <c r="N975" s="99"/>
      <c r="O975" s="99"/>
      <c r="P975" s="99"/>
      <c r="Q975" s="99"/>
      <c r="R975" s="99"/>
      <c r="S975" s="99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</row>
    <row r="976" spans="2:33" ht="18.75" customHeight="1">
      <c r="B976" s="14"/>
      <c r="C976" s="98"/>
      <c r="D976" s="98"/>
      <c r="E976" s="14"/>
      <c r="F976" s="99"/>
      <c r="G976" s="99"/>
      <c r="H976" s="99"/>
      <c r="I976" s="99"/>
      <c r="J976" s="99"/>
      <c r="K976" s="99"/>
      <c r="L976" s="99"/>
      <c r="M976" s="99"/>
      <c r="N976" s="99"/>
      <c r="O976" s="99"/>
      <c r="P976" s="99"/>
      <c r="Q976" s="99"/>
      <c r="R976" s="99"/>
      <c r="S976" s="99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</row>
    <row r="977" spans="2:33" ht="18.75" customHeight="1">
      <c r="B977" s="14"/>
      <c r="C977" s="98"/>
      <c r="D977" s="98"/>
      <c r="E977" s="14"/>
      <c r="F977" s="99"/>
      <c r="G977" s="99"/>
      <c r="H977" s="99"/>
      <c r="I977" s="99"/>
      <c r="J977" s="99"/>
      <c r="K977" s="99"/>
      <c r="L977" s="99"/>
      <c r="M977" s="99"/>
      <c r="N977" s="99"/>
      <c r="O977" s="99"/>
      <c r="P977" s="99"/>
      <c r="Q977" s="99"/>
      <c r="R977" s="99"/>
      <c r="S977" s="99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</row>
    <row r="978" spans="2:33" ht="18.75" customHeight="1">
      <c r="B978" s="14"/>
      <c r="C978" s="98"/>
      <c r="D978" s="98"/>
      <c r="E978" s="14"/>
      <c r="F978" s="99"/>
      <c r="G978" s="99"/>
      <c r="H978" s="99"/>
      <c r="I978" s="99"/>
      <c r="J978" s="99"/>
      <c r="K978" s="99"/>
      <c r="L978" s="99"/>
      <c r="M978" s="99"/>
      <c r="N978" s="99"/>
      <c r="O978" s="99"/>
      <c r="P978" s="99"/>
      <c r="Q978" s="99"/>
      <c r="R978" s="99"/>
      <c r="S978" s="99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</row>
    <row r="979" spans="2:33" ht="18.75" customHeight="1">
      <c r="B979" s="14"/>
      <c r="C979" s="98"/>
      <c r="D979" s="98"/>
      <c r="E979" s="14"/>
      <c r="F979" s="99"/>
      <c r="G979" s="99"/>
      <c r="H979" s="99"/>
      <c r="I979" s="99"/>
      <c r="J979" s="99"/>
      <c r="K979" s="99"/>
      <c r="L979" s="99"/>
      <c r="M979" s="99"/>
      <c r="N979" s="99"/>
      <c r="O979" s="99"/>
      <c r="P979" s="99"/>
      <c r="Q979" s="99"/>
      <c r="R979" s="99"/>
      <c r="S979" s="99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</row>
    <row r="980" spans="2:33" ht="18.75" customHeight="1">
      <c r="B980" s="14"/>
      <c r="C980" s="98"/>
      <c r="D980" s="98"/>
      <c r="E980" s="14"/>
      <c r="F980" s="99"/>
      <c r="G980" s="99"/>
      <c r="H980" s="99"/>
      <c r="I980" s="99"/>
      <c r="J980" s="99"/>
      <c r="K980" s="99"/>
      <c r="L980" s="99"/>
      <c r="M980" s="99"/>
      <c r="N980" s="99"/>
      <c r="O980" s="99"/>
      <c r="P980" s="99"/>
      <c r="Q980" s="99"/>
      <c r="R980" s="99"/>
      <c r="S980" s="99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</row>
    <row r="981" spans="2:33" ht="18.75" customHeight="1">
      <c r="B981" s="14"/>
      <c r="C981" s="98"/>
      <c r="D981" s="98"/>
      <c r="E981" s="14"/>
      <c r="F981" s="99"/>
      <c r="G981" s="99"/>
      <c r="H981" s="99"/>
      <c r="I981" s="99"/>
      <c r="J981" s="99"/>
      <c r="K981" s="99"/>
      <c r="L981" s="99"/>
      <c r="M981" s="99"/>
      <c r="N981" s="99"/>
      <c r="O981" s="99"/>
      <c r="P981" s="99"/>
      <c r="Q981" s="99"/>
      <c r="R981" s="99"/>
      <c r="S981" s="99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</row>
    <row r="982" spans="2:33" ht="18.75" customHeight="1">
      <c r="B982" s="14"/>
      <c r="C982" s="98"/>
      <c r="D982" s="98"/>
      <c r="E982" s="14"/>
      <c r="F982" s="99"/>
      <c r="G982" s="99"/>
      <c r="H982" s="99"/>
      <c r="I982" s="99"/>
      <c r="J982" s="99"/>
      <c r="K982" s="99"/>
      <c r="L982" s="99"/>
      <c r="M982" s="99"/>
      <c r="N982" s="99"/>
      <c r="O982" s="99"/>
      <c r="P982" s="99"/>
      <c r="Q982" s="99"/>
      <c r="R982" s="99"/>
      <c r="S982" s="99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</row>
    <row r="983" spans="2:33" ht="18.75" customHeight="1">
      <c r="B983" s="14"/>
      <c r="C983" s="98"/>
      <c r="D983" s="98"/>
      <c r="E983" s="14"/>
      <c r="F983" s="99"/>
      <c r="G983" s="99"/>
      <c r="H983" s="99"/>
      <c r="I983" s="99"/>
      <c r="J983" s="99"/>
      <c r="K983" s="99"/>
      <c r="L983" s="99"/>
      <c r="M983" s="99"/>
      <c r="N983" s="99"/>
      <c r="O983" s="99"/>
      <c r="P983" s="99"/>
      <c r="Q983" s="99"/>
      <c r="R983" s="99"/>
      <c r="S983" s="99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</row>
    <row r="984" spans="2:33" ht="18.75" customHeight="1">
      <c r="B984" s="14"/>
      <c r="C984" s="98"/>
      <c r="D984" s="98"/>
      <c r="E984" s="14"/>
      <c r="F984" s="99"/>
      <c r="G984" s="99"/>
      <c r="H984" s="99"/>
      <c r="I984" s="99"/>
      <c r="J984" s="99"/>
      <c r="K984" s="99"/>
      <c r="L984" s="99"/>
      <c r="M984" s="99"/>
      <c r="N984" s="99"/>
      <c r="O984" s="99"/>
      <c r="P984" s="99"/>
      <c r="Q984" s="99"/>
      <c r="R984" s="99"/>
      <c r="S984" s="99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</row>
    <row r="985" spans="2:33" ht="18.75" customHeight="1">
      <c r="B985" s="14"/>
      <c r="C985" s="98"/>
      <c r="D985" s="98"/>
      <c r="E985" s="14"/>
      <c r="F985" s="99"/>
      <c r="G985" s="99"/>
      <c r="H985" s="99"/>
      <c r="I985" s="99"/>
      <c r="J985" s="99"/>
      <c r="K985" s="99"/>
      <c r="L985" s="99"/>
      <c r="M985" s="99"/>
      <c r="N985" s="99"/>
      <c r="O985" s="99"/>
      <c r="P985" s="99"/>
      <c r="Q985" s="99"/>
      <c r="R985" s="99"/>
      <c r="S985" s="99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</row>
    <row r="986" spans="2:33" ht="18.75" customHeight="1">
      <c r="B986" s="14"/>
      <c r="C986" s="98"/>
      <c r="D986" s="98"/>
      <c r="E986" s="14"/>
      <c r="F986" s="99"/>
      <c r="G986" s="99"/>
      <c r="H986" s="99"/>
      <c r="I986" s="99"/>
      <c r="J986" s="99"/>
      <c r="K986" s="99"/>
      <c r="L986" s="99"/>
      <c r="M986" s="99"/>
      <c r="N986" s="99"/>
      <c r="O986" s="99"/>
      <c r="P986" s="99"/>
      <c r="Q986" s="99"/>
      <c r="R986" s="99"/>
      <c r="S986" s="99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</row>
    <row r="987" spans="2:33" ht="18.75" customHeight="1">
      <c r="B987" s="14"/>
      <c r="C987" s="98"/>
      <c r="D987" s="98"/>
      <c r="E987" s="14"/>
      <c r="F987" s="99"/>
      <c r="G987" s="99"/>
      <c r="H987" s="99"/>
      <c r="I987" s="99"/>
      <c r="J987" s="99"/>
      <c r="K987" s="99"/>
      <c r="L987" s="99"/>
      <c r="M987" s="99"/>
      <c r="N987" s="99"/>
      <c r="O987" s="99"/>
      <c r="P987" s="99"/>
      <c r="Q987" s="99"/>
      <c r="R987" s="99"/>
      <c r="S987" s="99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</row>
    <row r="988" spans="2:33" ht="18.75" customHeight="1">
      <c r="B988" s="14"/>
      <c r="C988" s="98"/>
      <c r="D988" s="98"/>
      <c r="E988" s="14"/>
      <c r="F988" s="99"/>
      <c r="G988" s="99"/>
      <c r="H988" s="99"/>
      <c r="I988" s="99"/>
      <c r="J988" s="99"/>
      <c r="K988" s="99"/>
      <c r="L988" s="99"/>
      <c r="M988" s="99"/>
      <c r="N988" s="99"/>
      <c r="O988" s="99"/>
      <c r="P988" s="99"/>
      <c r="Q988" s="99"/>
      <c r="R988" s="99"/>
      <c r="S988" s="99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</row>
    <row r="989" spans="2:33" ht="18.75" customHeight="1">
      <c r="B989" s="14"/>
      <c r="C989" s="98"/>
      <c r="D989" s="98"/>
      <c r="E989" s="14"/>
      <c r="F989" s="99"/>
      <c r="G989" s="99"/>
      <c r="H989" s="99"/>
      <c r="I989" s="99"/>
      <c r="J989" s="99"/>
      <c r="K989" s="99"/>
      <c r="L989" s="99"/>
      <c r="M989" s="99"/>
      <c r="N989" s="99"/>
      <c r="O989" s="99"/>
      <c r="P989" s="99"/>
      <c r="Q989" s="99"/>
      <c r="R989" s="99"/>
      <c r="S989" s="99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</row>
    <row r="990" spans="2:33" ht="18.75" customHeight="1">
      <c r="B990" s="14"/>
      <c r="C990" s="98"/>
      <c r="D990" s="98"/>
      <c r="E990" s="14"/>
      <c r="F990" s="99"/>
      <c r="G990" s="99"/>
      <c r="H990" s="99"/>
      <c r="I990" s="99"/>
      <c r="J990" s="99"/>
      <c r="K990" s="99"/>
      <c r="L990" s="99"/>
      <c r="M990" s="99"/>
      <c r="N990" s="99"/>
      <c r="O990" s="99"/>
      <c r="P990" s="99"/>
      <c r="Q990" s="99"/>
      <c r="R990" s="99"/>
      <c r="S990" s="99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</row>
    <row r="991" spans="2:33" ht="18.75" customHeight="1">
      <c r="B991" s="14"/>
      <c r="C991" s="98"/>
      <c r="D991" s="98"/>
      <c r="E991" s="14"/>
      <c r="F991" s="99"/>
      <c r="G991" s="99"/>
      <c r="H991" s="99"/>
      <c r="I991" s="99"/>
      <c r="J991" s="99"/>
      <c r="K991" s="99"/>
      <c r="L991" s="99"/>
      <c r="M991" s="99"/>
      <c r="N991" s="99"/>
      <c r="O991" s="99"/>
      <c r="P991" s="99"/>
      <c r="Q991" s="99"/>
      <c r="R991" s="99"/>
      <c r="S991" s="99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</row>
    <row r="992" spans="2:33" ht="18.75" customHeight="1">
      <c r="B992" s="14"/>
      <c r="C992" s="98"/>
      <c r="D992" s="98"/>
      <c r="E992" s="14"/>
      <c r="F992" s="99"/>
      <c r="G992" s="99"/>
      <c r="H992" s="99"/>
      <c r="I992" s="99"/>
      <c r="J992" s="99"/>
      <c r="K992" s="99"/>
      <c r="L992" s="99"/>
      <c r="M992" s="99"/>
      <c r="N992" s="99"/>
      <c r="O992" s="99"/>
      <c r="P992" s="99"/>
      <c r="Q992" s="99"/>
      <c r="R992" s="99"/>
      <c r="S992" s="99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</row>
    <row r="993" spans="2:33" ht="18.75" customHeight="1">
      <c r="B993" s="14"/>
      <c r="C993" s="98"/>
      <c r="D993" s="98"/>
      <c r="E993" s="14"/>
      <c r="F993" s="99"/>
      <c r="G993" s="99"/>
      <c r="H993" s="99"/>
      <c r="I993" s="99"/>
      <c r="J993" s="99"/>
      <c r="K993" s="99"/>
      <c r="L993" s="99"/>
      <c r="M993" s="99"/>
      <c r="N993" s="99"/>
      <c r="O993" s="99"/>
      <c r="P993" s="99"/>
      <c r="Q993" s="99"/>
      <c r="R993" s="99"/>
      <c r="S993" s="99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</row>
    <row r="994" spans="2:33" ht="18.75" customHeight="1">
      <c r="B994" s="14"/>
      <c r="C994" s="98"/>
      <c r="D994" s="98"/>
      <c r="E994" s="14"/>
      <c r="F994" s="99"/>
      <c r="G994" s="99"/>
      <c r="H994" s="99"/>
      <c r="I994" s="99"/>
      <c r="J994" s="99"/>
      <c r="K994" s="99"/>
      <c r="L994" s="99"/>
      <c r="M994" s="99"/>
      <c r="N994" s="99"/>
      <c r="O994" s="99"/>
      <c r="P994" s="99"/>
      <c r="Q994" s="99"/>
      <c r="R994" s="99"/>
      <c r="S994" s="99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</row>
    <row r="995" spans="2:33" ht="18.75" customHeight="1">
      <c r="B995" s="14"/>
      <c r="C995" s="98"/>
      <c r="D995" s="98"/>
      <c r="E995" s="14"/>
      <c r="F995" s="99"/>
      <c r="G995" s="99"/>
      <c r="H995" s="99"/>
      <c r="I995" s="99"/>
      <c r="J995" s="99"/>
      <c r="K995" s="99"/>
      <c r="L995" s="99"/>
      <c r="M995" s="99"/>
      <c r="N995" s="99"/>
      <c r="O995" s="99"/>
      <c r="P995" s="99"/>
      <c r="Q995" s="99"/>
      <c r="R995" s="99"/>
      <c r="S995" s="99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</row>
    <row r="996" spans="2:33" ht="18.75" customHeight="1">
      <c r="B996" s="14"/>
      <c r="C996" s="98"/>
      <c r="D996" s="98"/>
      <c r="E996" s="14"/>
      <c r="F996" s="99"/>
      <c r="G996" s="99"/>
      <c r="H996" s="99"/>
      <c r="I996" s="99"/>
      <c r="J996" s="99"/>
      <c r="K996" s="99"/>
      <c r="L996" s="99"/>
      <c r="M996" s="99"/>
      <c r="N996" s="99"/>
      <c r="O996" s="99"/>
      <c r="P996" s="99"/>
      <c r="Q996" s="99"/>
      <c r="R996" s="99"/>
      <c r="S996" s="99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</row>
    <row r="997" spans="2:33" ht="18.75" customHeight="1">
      <c r="B997" s="14"/>
      <c r="C997" s="98"/>
      <c r="D997" s="98"/>
      <c r="E997" s="14"/>
      <c r="F997" s="99"/>
      <c r="G997" s="99"/>
      <c r="H997" s="99"/>
      <c r="I997" s="99"/>
      <c r="J997" s="99"/>
      <c r="K997" s="99"/>
      <c r="L997" s="99"/>
      <c r="M997" s="99"/>
      <c r="N997" s="99"/>
      <c r="O997" s="99"/>
      <c r="P997" s="99"/>
      <c r="Q997" s="99"/>
      <c r="R997" s="99"/>
      <c r="S997" s="99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</row>
    <row r="998" spans="2:33" ht="18.75" customHeight="1">
      <c r="B998" s="14"/>
      <c r="C998" s="98"/>
      <c r="D998" s="98"/>
      <c r="E998" s="14"/>
      <c r="F998" s="99"/>
      <c r="G998" s="99"/>
      <c r="H998" s="99"/>
      <c r="I998" s="99"/>
      <c r="J998" s="99"/>
      <c r="K998" s="99"/>
      <c r="L998" s="99"/>
      <c r="M998" s="99"/>
      <c r="N998" s="99"/>
      <c r="O998" s="99"/>
      <c r="P998" s="99"/>
      <c r="Q998" s="99"/>
      <c r="R998" s="99"/>
      <c r="S998" s="99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</row>
    <row r="999" spans="2:33" ht="18.75" customHeight="1">
      <c r="B999" s="14"/>
      <c r="C999" s="98"/>
      <c r="D999" s="98"/>
      <c r="E999" s="14"/>
      <c r="F999" s="99"/>
      <c r="G999" s="99"/>
      <c r="H999" s="99"/>
      <c r="I999" s="99"/>
      <c r="J999" s="99"/>
      <c r="K999" s="99"/>
      <c r="L999" s="99"/>
      <c r="M999" s="99"/>
      <c r="N999" s="99"/>
      <c r="O999" s="99"/>
      <c r="P999" s="99"/>
      <c r="Q999" s="99"/>
      <c r="R999" s="99"/>
      <c r="S999" s="99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</row>
    <row r="1000" spans="2:33" ht="18.75" customHeight="1">
      <c r="B1000" s="14"/>
      <c r="C1000" s="98"/>
      <c r="D1000" s="98"/>
      <c r="E1000" s="14"/>
      <c r="F1000" s="99"/>
      <c r="G1000" s="99"/>
      <c r="H1000" s="99"/>
      <c r="I1000" s="99"/>
      <c r="J1000" s="99"/>
      <c r="K1000" s="99"/>
      <c r="L1000" s="99"/>
      <c r="M1000" s="99"/>
      <c r="N1000" s="99"/>
      <c r="O1000" s="99"/>
      <c r="P1000" s="99"/>
      <c r="Q1000" s="99"/>
      <c r="R1000" s="99"/>
      <c r="S1000" s="99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</row>
    <row r="1001" spans="2:33" ht="18.75" customHeight="1">
      <c r="B1001" s="14"/>
      <c r="C1001" s="98"/>
      <c r="D1001" s="98"/>
      <c r="E1001" s="14"/>
      <c r="F1001" s="99"/>
      <c r="G1001" s="99"/>
      <c r="H1001" s="99"/>
      <c r="I1001" s="99"/>
      <c r="J1001" s="99"/>
      <c r="K1001" s="99"/>
      <c r="L1001" s="99"/>
      <c r="M1001" s="99"/>
      <c r="N1001" s="99"/>
      <c r="O1001" s="99"/>
      <c r="P1001" s="99"/>
      <c r="Q1001" s="99"/>
      <c r="R1001" s="99"/>
      <c r="S1001" s="99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</row>
    <row r="1002" spans="2:33" ht="18.75" customHeight="1"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</row>
    <row r="1003" spans="2:33" ht="18.75" customHeight="1"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</row>
    <row r="1004" spans="2:33" ht="18.75" customHeight="1"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</row>
    <row r="1005" spans="2:33" ht="18.75" customHeight="1"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</row>
    <row r="1006" spans="2:33" ht="18.75" customHeight="1"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</row>
    <row r="1007" spans="2:33" ht="18.75" customHeight="1"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</row>
    <row r="1008" spans="2:33" ht="18.75" customHeight="1"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</row>
    <row r="1009" spans="20:33" ht="18.75" customHeight="1"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</row>
    <row r="1010" spans="20:33" ht="18.75" customHeight="1"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</row>
    <row r="1011" spans="20:33" ht="18.75" customHeight="1"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</row>
  </sheetData>
  <sortState xmlns:xlrd2="http://schemas.microsoft.com/office/spreadsheetml/2017/richdata2" ref="D6:S38">
    <sortCondition descending="1" ref="Q6:Q38"/>
  </sortState>
  <mergeCells count="41">
    <mergeCell ref="K45:S45"/>
    <mergeCell ref="AC112:AC114"/>
    <mergeCell ref="B39:G39"/>
    <mergeCell ref="B40:G40"/>
    <mergeCell ref="B41:G41"/>
    <mergeCell ref="B42:G42"/>
    <mergeCell ref="B43:G43"/>
    <mergeCell ref="B45:G45"/>
    <mergeCell ref="AD33:AE33"/>
    <mergeCell ref="Z34:AA34"/>
    <mergeCell ref="AD34:AE34"/>
    <mergeCell ref="U37:X37"/>
    <mergeCell ref="AD37:AF37"/>
    <mergeCell ref="Z33:AA33"/>
    <mergeCell ref="B1:S1"/>
    <mergeCell ref="U1:AF1"/>
    <mergeCell ref="B3:D3"/>
    <mergeCell ref="L3:S3"/>
    <mergeCell ref="B4:B5"/>
    <mergeCell ref="C4:C5"/>
    <mergeCell ref="D4:D5"/>
    <mergeCell ref="E4:E5"/>
    <mergeCell ref="F4:F5"/>
    <mergeCell ref="G4:G5"/>
    <mergeCell ref="R4:R5"/>
    <mergeCell ref="S4:S5"/>
    <mergeCell ref="E3:H3"/>
    <mergeCell ref="B2:S2"/>
    <mergeCell ref="AD23:AE23"/>
    <mergeCell ref="AD24:AE24"/>
    <mergeCell ref="AD31:AE31"/>
    <mergeCell ref="Z32:AA32"/>
    <mergeCell ref="AD32:AE32"/>
    <mergeCell ref="AD25:AE25"/>
    <mergeCell ref="AD26:AE26"/>
    <mergeCell ref="AD27:AE27"/>
    <mergeCell ref="AD28:AE28"/>
    <mergeCell ref="AD29:AE29"/>
    <mergeCell ref="AD30:AE30"/>
    <mergeCell ref="Z31:AA31"/>
    <mergeCell ref="AC31:AC32"/>
  </mergeCells>
  <conditionalFormatting sqref="D13:E13">
    <cfRule type="cellIs" dxfId="53" priority="4" operator="equal">
      <formula>"AB"</formula>
    </cfRule>
  </conditionalFormatting>
  <conditionalFormatting sqref="I6:I29 J6:K38">
    <cfRule type="cellIs" dxfId="52" priority="7" operator="lessThan">
      <formula>35</formula>
    </cfRule>
  </conditionalFormatting>
  <conditionalFormatting sqref="I6:I33 H6:H38 O6:O38 I35:I38">
    <cfRule type="cellIs" dxfId="51" priority="9" operator="lessThan">
      <formula>45</formula>
    </cfRule>
  </conditionalFormatting>
  <conditionalFormatting sqref="I6:I33 J6:K38 O6:P38 H6:H38 I35:I38">
    <cfRule type="cellIs" dxfId="50" priority="8" operator="equal">
      <formula>"AB"</formula>
    </cfRule>
  </conditionalFormatting>
  <conditionalFormatting sqref="L6:M38">
    <cfRule type="cellIs" dxfId="49" priority="2" operator="lessThan">
      <formula>18</formula>
    </cfRule>
  </conditionalFormatting>
  <conditionalFormatting sqref="V3:X3 AA3:AB3 AE3:AF3 R4:S4 H4:L5 O4:Q5 M5:N5 P6:Q38 AF23">
    <cfRule type="cellIs" dxfId="48" priority="5" operator="equal">
      <formula>"AB"</formula>
    </cfRule>
  </conditionalFormatting>
  <pageMargins left="0.42" right="0.27" top="0.34" bottom="0.23" header="0" footer="0"/>
  <pageSetup paperSize="5" scale="55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1012"/>
  <sheetViews>
    <sheetView topLeftCell="K1" zoomScale="70" zoomScaleNormal="70" workbookViewId="0">
      <selection activeCell="AE3" sqref="AE3:AE17"/>
    </sheetView>
  </sheetViews>
  <sheetFormatPr defaultColWidth="14.44140625" defaultRowHeight="15" customHeight="1"/>
  <cols>
    <col min="1" max="1" width="2" style="1" customWidth="1"/>
    <col min="2" max="2" width="7.6640625" style="1" customWidth="1"/>
    <col min="3" max="4" width="8.109375" style="95" customWidth="1"/>
    <col min="5" max="5" width="37.33203125" style="1" customWidth="1"/>
    <col min="6" max="16" width="8.6640625" style="1" customWidth="1"/>
    <col min="17" max="17" width="11.33203125" style="1" customWidth="1"/>
    <col min="18" max="18" width="7.109375" style="1" customWidth="1"/>
    <col min="19" max="19" width="9.33203125" style="1" customWidth="1"/>
    <col min="20" max="20" width="4.109375" style="1" customWidth="1"/>
    <col min="21" max="21" width="17.44140625" style="1" bestFit="1" customWidth="1"/>
    <col min="22" max="24" width="15.33203125" style="1" customWidth="1"/>
    <col min="25" max="25" width="5.109375" style="1" customWidth="1"/>
    <col min="26" max="26" width="17.44140625" style="1" bestFit="1" customWidth="1"/>
    <col min="27" max="28" width="15.33203125" style="1" customWidth="1"/>
    <col min="29" max="29" width="6.44140625" style="1" customWidth="1"/>
    <col min="30" max="30" width="17.44140625" style="1" customWidth="1"/>
    <col min="31" max="32" width="15.33203125" style="1" customWidth="1"/>
    <col min="33" max="33" width="8.33203125" style="1" customWidth="1"/>
    <col min="34" max="247" width="14.44140625" style="1"/>
    <col min="248" max="248" width="4.88671875" style="1" customWidth="1"/>
    <col min="249" max="249" width="7.6640625" style="1" customWidth="1"/>
    <col min="250" max="251" width="5.6640625" style="1" customWidth="1"/>
    <col min="252" max="252" width="34.5546875" style="1" customWidth="1"/>
    <col min="253" max="253" width="6.44140625" style="1" customWidth="1"/>
    <col min="254" max="254" width="5.44140625" style="1" customWidth="1"/>
    <col min="255" max="263" width="7.33203125" style="1" customWidth="1"/>
    <col min="264" max="264" width="10" style="1" customWidth="1"/>
    <col min="265" max="265" width="9.5546875" style="1" customWidth="1"/>
    <col min="266" max="266" width="7.5546875" style="1" customWidth="1"/>
    <col min="267" max="267" width="7.33203125" style="1" customWidth="1"/>
    <col min="268" max="268" width="4.6640625" style="1" customWidth="1"/>
    <col min="269" max="269" width="8.44140625" style="1" customWidth="1"/>
    <col min="270" max="270" width="18.5546875" style="1" customWidth="1"/>
    <col min="271" max="272" width="8.109375" style="1" customWidth="1"/>
    <col min="273" max="273" width="1.88671875" style="1" customWidth="1"/>
    <col min="274" max="274" width="18.5546875" style="1" customWidth="1"/>
    <col min="275" max="275" width="10" style="1" customWidth="1"/>
    <col min="276" max="276" width="1.88671875" style="1" customWidth="1"/>
    <col min="277" max="277" width="22.88671875" style="1" customWidth="1"/>
    <col min="278" max="281" width="9.33203125" style="1" customWidth="1"/>
    <col min="282" max="282" width="2.44140625" style="1" customWidth="1"/>
    <col min="283" max="283" width="11.44140625" style="1" customWidth="1"/>
    <col min="284" max="284" width="9.44140625" style="1" customWidth="1"/>
    <col min="285" max="285" width="10.33203125" style="1" customWidth="1"/>
    <col min="286" max="286" width="9.109375" style="1" customWidth="1"/>
    <col min="287" max="503" width="14.44140625" style="1"/>
    <col min="504" max="504" width="4.88671875" style="1" customWidth="1"/>
    <col min="505" max="505" width="7.6640625" style="1" customWidth="1"/>
    <col min="506" max="507" width="5.6640625" style="1" customWidth="1"/>
    <col min="508" max="508" width="34.5546875" style="1" customWidth="1"/>
    <col min="509" max="509" width="6.44140625" style="1" customWidth="1"/>
    <col min="510" max="510" width="5.44140625" style="1" customWidth="1"/>
    <col min="511" max="519" width="7.33203125" style="1" customWidth="1"/>
    <col min="520" max="520" width="10" style="1" customWidth="1"/>
    <col min="521" max="521" width="9.5546875" style="1" customWidth="1"/>
    <col min="522" max="522" width="7.5546875" style="1" customWidth="1"/>
    <col min="523" max="523" width="7.33203125" style="1" customWidth="1"/>
    <col min="524" max="524" width="4.6640625" style="1" customWidth="1"/>
    <col min="525" max="525" width="8.44140625" style="1" customWidth="1"/>
    <col min="526" max="526" width="18.5546875" style="1" customWidth="1"/>
    <col min="527" max="528" width="8.109375" style="1" customWidth="1"/>
    <col min="529" max="529" width="1.88671875" style="1" customWidth="1"/>
    <col min="530" max="530" width="18.5546875" style="1" customWidth="1"/>
    <col min="531" max="531" width="10" style="1" customWidth="1"/>
    <col min="532" max="532" width="1.88671875" style="1" customWidth="1"/>
    <col min="533" max="533" width="22.88671875" style="1" customWidth="1"/>
    <col min="534" max="537" width="9.33203125" style="1" customWidth="1"/>
    <col min="538" max="538" width="2.44140625" style="1" customWidth="1"/>
    <col min="539" max="539" width="11.44140625" style="1" customWidth="1"/>
    <col min="540" max="540" width="9.44140625" style="1" customWidth="1"/>
    <col min="541" max="541" width="10.33203125" style="1" customWidth="1"/>
    <col min="542" max="542" width="9.109375" style="1" customWidth="1"/>
    <col min="543" max="759" width="14.44140625" style="1"/>
    <col min="760" max="760" width="4.88671875" style="1" customWidth="1"/>
    <col min="761" max="761" width="7.6640625" style="1" customWidth="1"/>
    <col min="762" max="763" width="5.6640625" style="1" customWidth="1"/>
    <col min="764" max="764" width="34.5546875" style="1" customWidth="1"/>
    <col min="765" max="765" width="6.44140625" style="1" customWidth="1"/>
    <col min="766" max="766" width="5.44140625" style="1" customWidth="1"/>
    <col min="767" max="775" width="7.33203125" style="1" customWidth="1"/>
    <col min="776" max="776" width="10" style="1" customWidth="1"/>
    <col min="777" max="777" width="9.5546875" style="1" customWidth="1"/>
    <col min="778" max="778" width="7.5546875" style="1" customWidth="1"/>
    <col min="779" max="779" width="7.33203125" style="1" customWidth="1"/>
    <col min="780" max="780" width="4.6640625" style="1" customWidth="1"/>
    <col min="781" max="781" width="8.44140625" style="1" customWidth="1"/>
    <col min="782" max="782" width="18.5546875" style="1" customWidth="1"/>
    <col min="783" max="784" width="8.109375" style="1" customWidth="1"/>
    <col min="785" max="785" width="1.88671875" style="1" customWidth="1"/>
    <col min="786" max="786" width="18.5546875" style="1" customWidth="1"/>
    <col min="787" max="787" width="10" style="1" customWidth="1"/>
    <col min="788" max="788" width="1.88671875" style="1" customWidth="1"/>
    <col min="789" max="789" width="22.88671875" style="1" customWidth="1"/>
    <col min="790" max="793" width="9.33203125" style="1" customWidth="1"/>
    <col min="794" max="794" width="2.44140625" style="1" customWidth="1"/>
    <col min="795" max="795" width="11.44140625" style="1" customWidth="1"/>
    <col min="796" max="796" width="9.44140625" style="1" customWidth="1"/>
    <col min="797" max="797" width="10.33203125" style="1" customWidth="1"/>
    <col min="798" max="798" width="9.109375" style="1" customWidth="1"/>
    <col min="799" max="1015" width="14.44140625" style="1"/>
    <col min="1016" max="1016" width="4.88671875" style="1" customWidth="1"/>
    <col min="1017" max="1017" width="7.6640625" style="1" customWidth="1"/>
    <col min="1018" max="1019" width="5.6640625" style="1" customWidth="1"/>
    <col min="1020" max="1020" width="34.5546875" style="1" customWidth="1"/>
    <col min="1021" max="1021" width="6.44140625" style="1" customWidth="1"/>
    <col min="1022" max="1022" width="5.44140625" style="1" customWidth="1"/>
    <col min="1023" max="1031" width="7.33203125" style="1" customWidth="1"/>
    <col min="1032" max="1032" width="10" style="1" customWidth="1"/>
    <col min="1033" max="1033" width="9.5546875" style="1" customWidth="1"/>
    <col min="1034" max="1034" width="7.5546875" style="1" customWidth="1"/>
    <col min="1035" max="1035" width="7.33203125" style="1" customWidth="1"/>
    <col min="1036" max="1036" width="4.6640625" style="1" customWidth="1"/>
    <col min="1037" max="1037" width="8.44140625" style="1" customWidth="1"/>
    <col min="1038" max="1038" width="18.5546875" style="1" customWidth="1"/>
    <col min="1039" max="1040" width="8.109375" style="1" customWidth="1"/>
    <col min="1041" max="1041" width="1.88671875" style="1" customWidth="1"/>
    <col min="1042" max="1042" width="18.5546875" style="1" customWidth="1"/>
    <col min="1043" max="1043" width="10" style="1" customWidth="1"/>
    <col min="1044" max="1044" width="1.88671875" style="1" customWidth="1"/>
    <col min="1045" max="1045" width="22.88671875" style="1" customWidth="1"/>
    <col min="1046" max="1049" width="9.33203125" style="1" customWidth="1"/>
    <col min="1050" max="1050" width="2.44140625" style="1" customWidth="1"/>
    <col min="1051" max="1051" width="11.44140625" style="1" customWidth="1"/>
    <col min="1052" max="1052" width="9.44140625" style="1" customWidth="1"/>
    <col min="1053" max="1053" width="10.33203125" style="1" customWidth="1"/>
    <col min="1054" max="1054" width="9.109375" style="1" customWidth="1"/>
    <col min="1055" max="1271" width="14.44140625" style="1"/>
    <col min="1272" max="1272" width="4.88671875" style="1" customWidth="1"/>
    <col min="1273" max="1273" width="7.6640625" style="1" customWidth="1"/>
    <col min="1274" max="1275" width="5.6640625" style="1" customWidth="1"/>
    <col min="1276" max="1276" width="34.5546875" style="1" customWidth="1"/>
    <col min="1277" max="1277" width="6.44140625" style="1" customWidth="1"/>
    <col min="1278" max="1278" width="5.44140625" style="1" customWidth="1"/>
    <col min="1279" max="1287" width="7.33203125" style="1" customWidth="1"/>
    <col min="1288" max="1288" width="10" style="1" customWidth="1"/>
    <col min="1289" max="1289" width="9.5546875" style="1" customWidth="1"/>
    <col min="1290" max="1290" width="7.5546875" style="1" customWidth="1"/>
    <col min="1291" max="1291" width="7.33203125" style="1" customWidth="1"/>
    <col min="1292" max="1292" width="4.6640625" style="1" customWidth="1"/>
    <col min="1293" max="1293" width="8.44140625" style="1" customWidth="1"/>
    <col min="1294" max="1294" width="18.5546875" style="1" customWidth="1"/>
    <col min="1295" max="1296" width="8.109375" style="1" customWidth="1"/>
    <col min="1297" max="1297" width="1.88671875" style="1" customWidth="1"/>
    <col min="1298" max="1298" width="18.5546875" style="1" customWidth="1"/>
    <col min="1299" max="1299" width="10" style="1" customWidth="1"/>
    <col min="1300" max="1300" width="1.88671875" style="1" customWidth="1"/>
    <col min="1301" max="1301" width="22.88671875" style="1" customWidth="1"/>
    <col min="1302" max="1305" width="9.33203125" style="1" customWidth="1"/>
    <col min="1306" max="1306" width="2.44140625" style="1" customWidth="1"/>
    <col min="1307" max="1307" width="11.44140625" style="1" customWidth="1"/>
    <col min="1308" max="1308" width="9.44140625" style="1" customWidth="1"/>
    <col min="1309" max="1309" width="10.33203125" style="1" customWidth="1"/>
    <col min="1310" max="1310" width="9.109375" style="1" customWidth="1"/>
    <col min="1311" max="1527" width="14.44140625" style="1"/>
    <col min="1528" max="1528" width="4.88671875" style="1" customWidth="1"/>
    <col min="1529" max="1529" width="7.6640625" style="1" customWidth="1"/>
    <col min="1530" max="1531" width="5.6640625" style="1" customWidth="1"/>
    <col min="1532" max="1532" width="34.5546875" style="1" customWidth="1"/>
    <col min="1533" max="1533" width="6.44140625" style="1" customWidth="1"/>
    <col min="1534" max="1534" width="5.44140625" style="1" customWidth="1"/>
    <col min="1535" max="1543" width="7.33203125" style="1" customWidth="1"/>
    <col min="1544" max="1544" width="10" style="1" customWidth="1"/>
    <col min="1545" max="1545" width="9.5546875" style="1" customWidth="1"/>
    <col min="1546" max="1546" width="7.5546875" style="1" customWidth="1"/>
    <col min="1547" max="1547" width="7.33203125" style="1" customWidth="1"/>
    <col min="1548" max="1548" width="4.6640625" style="1" customWidth="1"/>
    <col min="1549" max="1549" width="8.44140625" style="1" customWidth="1"/>
    <col min="1550" max="1550" width="18.5546875" style="1" customWidth="1"/>
    <col min="1551" max="1552" width="8.109375" style="1" customWidth="1"/>
    <col min="1553" max="1553" width="1.88671875" style="1" customWidth="1"/>
    <col min="1554" max="1554" width="18.5546875" style="1" customWidth="1"/>
    <col min="1555" max="1555" width="10" style="1" customWidth="1"/>
    <col min="1556" max="1556" width="1.88671875" style="1" customWidth="1"/>
    <col min="1557" max="1557" width="22.88671875" style="1" customWidth="1"/>
    <col min="1558" max="1561" width="9.33203125" style="1" customWidth="1"/>
    <col min="1562" max="1562" width="2.44140625" style="1" customWidth="1"/>
    <col min="1563" max="1563" width="11.44140625" style="1" customWidth="1"/>
    <col min="1564" max="1564" width="9.44140625" style="1" customWidth="1"/>
    <col min="1565" max="1565" width="10.33203125" style="1" customWidth="1"/>
    <col min="1566" max="1566" width="9.109375" style="1" customWidth="1"/>
    <col min="1567" max="1783" width="14.44140625" style="1"/>
    <col min="1784" max="1784" width="4.88671875" style="1" customWidth="1"/>
    <col min="1785" max="1785" width="7.6640625" style="1" customWidth="1"/>
    <col min="1786" max="1787" width="5.6640625" style="1" customWidth="1"/>
    <col min="1788" max="1788" width="34.5546875" style="1" customWidth="1"/>
    <col min="1789" max="1789" width="6.44140625" style="1" customWidth="1"/>
    <col min="1790" max="1790" width="5.44140625" style="1" customWidth="1"/>
    <col min="1791" max="1799" width="7.33203125" style="1" customWidth="1"/>
    <col min="1800" max="1800" width="10" style="1" customWidth="1"/>
    <col min="1801" max="1801" width="9.5546875" style="1" customWidth="1"/>
    <col min="1802" max="1802" width="7.5546875" style="1" customWidth="1"/>
    <col min="1803" max="1803" width="7.33203125" style="1" customWidth="1"/>
    <col min="1804" max="1804" width="4.6640625" style="1" customWidth="1"/>
    <col min="1805" max="1805" width="8.44140625" style="1" customWidth="1"/>
    <col min="1806" max="1806" width="18.5546875" style="1" customWidth="1"/>
    <col min="1807" max="1808" width="8.109375" style="1" customWidth="1"/>
    <col min="1809" max="1809" width="1.88671875" style="1" customWidth="1"/>
    <col min="1810" max="1810" width="18.5546875" style="1" customWidth="1"/>
    <col min="1811" max="1811" width="10" style="1" customWidth="1"/>
    <col min="1812" max="1812" width="1.88671875" style="1" customWidth="1"/>
    <col min="1813" max="1813" width="22.88671875" style="1" customWidth="1"/>
    <col min="1814" max="1817" width="9.33203125" style="1" customWidth="1"/>
    <col min="1818" max="1818" width="2.44140625" style="1" customWidth="1"/>
    <col min="1819" max="1819" width="11.44140625" style="1" customWidth="1"/>
    <col min="1820" max="1820" width="9.44140625" style="1" customWidth="1"/>
    <col min="1821" max="1821" width="10.33203125" style="1" customWidth="1"/>
    <col min="1822" max="1822" width="9.109375" style="1" customWidth="1"/>
    <col min="1823" max="2039" width="14.44140625" style="1"/>
    <col min="2040" max="2040" width="4.88671875" style="1" customWidth="1"/>
    <col min="2041" max="2041" width="7.6640625" style="1" customWidth="1"/>
    <col min="2042" max="2043" width="5.6640625" style="1" customWidth="1"/>
    <col min="2044" max="2044" width="34.5546875" style="1" customWidth="1"/>
    <col min="2045" max="2045" width="6.44140625" style="1" customWidth="1"/>
    <col min="2046" max="2046" width="5.44140625" style="1" customWidth="1"/>
    <col min="2047" max="2055" width="7.33203125" style="1" customWidth="1"/>
    <col min="2056" max="2056" width="10" style="1" customWidth="1"/>
    <col min="2057" max="2057" width="9.5546875" style="1" customWidth="1"/>
    <col min="2058" max="2058" width="7.5546875" style="1" customWidth="1"/>
    <col min="2059" max="2059" width="7.33203125" style="1" customWidth="1"/>
    <col min="2060" max="2060" width="4.6640625" style="1" customWidth="1"/>
    <col min="2061" max="2061" width="8.44140625" style="1" customWidth="1"/>
    <col min="2062" max="2062" width="18.5546875" style="1" customWidth="1"/>
    <col min="2063" max="2064" width="8.109375" style="1" customWidth="1"/>
    <col min="2065" max="2065" width="1.88671875" style="1" customWidth="1"/>
    <col min="2066" max="2066" width="18.5546875" style="1" customWidth="1"/>
    <col min="2067" max="2067" width="10" style="1" customWidth="1"/>
    <col min="2068" max="2068" width="1.88671875" style="1" customWidth="1"/>
    <col min="2069" max="2069" width="22.88671875" style="1" customWidth="1"/>
    <col min="2070" max="2073" width="9.33203125" style="1" customWidth="1"/>
    <col min="2074" max="2074" width="2.44140625" style="1" customWidth="1"/>
    <col min="2075" max="2075" width="11.44140625" style="1" customWidth="1"/>
    <col min="2076" max="2076" width="9.44140625" style="1" customWidth="1"/>
    <col min="2077" max="2077" width="10.33203125" style="1" customWidth="1"/>
    <col min="2078" max="2078" width="9.109375" style="1" customWidth="1"/>
    <col min="2079" max="2295" width="14.44140625" style="1"/>
    <col min="2296" max="2296" width="4.88671875" style="1" customWidth="1"/>
    <col min="2297" max="2297" width="7.6640625" style="1" customWidth="1"/>
    <col min="2298" max="2299" width="5.6640625" style="1" customWidth="1"/>
    <col min="2300" max="2300" width="34.5546875" style="1" customWidth="1"/>
    <col min="2301" max="2301" width="6.44140625" style="1" customWidth="1"/>
    <col min="2302" max="2302" width="5.44140625" style="1" customWidth="1"/>
    <col min="2303" max="2311" width="7.33203125" style="1" customWidth="1"/>
    <col min="2312" max="2312" width="10" style="1" customWidth="1"/>
    <col min="2313" max="2313" width="9.5546875" style="1" customWidth="1"/>
    <col min="2314" max="2314" width="7.5546875" style="1" customWidth="1"/>
    <col min="2315" max="2315" width="7.33203125" style="1" customWidth="1"/>
    <col min="2316" max="2316" width="4.6640625" style="1" customWidth="1"/>
    <col min="2317" max="2317" width="8.44140625" style="1" customWidth="1"/>
    <col min="2318" max="2318" width="18.5546875" style="1" customWidth="1"/>
    <col min="2319" max="2320" width="8.109375" style="1" customWidth="1"/>
    <col min="2321" max="2321" width="1.88671875" style="1" customWidth="1"/>
    <col min="2322" max="2322" width="18.5546875" style="1" customWidth="1"/>
    <col min="2323" max="2323" width="10" style="1" customWidth="1"/>
    <col min="2324" max="2324" width="1.88671875" style="1" customWidth="1"/>
    <col min="2325" max="2325" width="22.88671875" style="1" customWidth="1"/>
    <col min="2326" max="2329" width="9.33203125" style="1" customWidth="1"/>
    <col min="2330" max="2330" width="2.44140625" style="1" customWidth="1"/>
    <col min="2331" max="2331" width="11.44140625" style="1" customWidth="1"/>
    <col min="2332" max="2332" width="9.44140625" style="1" customWidth="1"/>
    <col min="2333" max="2333" width="10.33203125" style="1" customWidth="1"/>
    <col min="2334" max="2334" width="9.109375" style="1" customWidth="1"/>
    <col min="2335" max="2551" width="14.44140625" style="1"/>
    <col min="2552" max="2552" width="4.88671875" style="1" customWidth="1"/>
    <col min="2553" max="2553" width="7.6640625" style="1" customWidth="1"/>
    <col min="2554" max="2555" width="5.6640625" style="1" customWidth="1"/>
    <col min="2556" max="2556" width="34.5546875" style="1" customWidth="1"/>
    <col min="2557" max="2557" width="6.44140625" style="1" customWidth="1"/>
    <col min="2558" max="2558" width="5.44140625" style="1" customWidth="1"/>
    <col min="2559" max="2567" width="7.33203125" style="1" customWidth="1"/>
    <col min="2568" max="2568" width="10" style="1" customWidth="1"/>
    <col min="2569" max="2569" width="9.5546875" style="1" customWidth="1"/>
    <col min="2570" max="2570" width="7.5546875" style="1" customWidth="1"/>
    <col min="2571" max="2571" width="7.33203125" style="1" customWidth="1"/>
    <col min="2572" max="2572" width="4.6640625" style="1" customWidth="1"/>
    <col min="2573" max="2573" width="8.44140625" style="1" customWidth="1"/>
    <col min="2574" max="2574" width="18.5546875" style="1" customWidth="1"/>
    <col min="2575" max="2576" width="8.109375" style="1" customWidth="1"/>
    <col min="2577" max="2577" width="1.88671875" style="1" customWidth="1"/>
    <col min="2578" max="2578" width="18.5546875" style="1" customWidth="1"/>
    <col min="2579" max="2579" width="10" style="1" customWidth="1"/>
    <col min="2580" max="2580" width="1.88671875" style="1" customWidth="1"/>
    <col min="2581" max="2581" width="22.88671875" style="1" customWidth="1"/>
    <col min="2582" max="2585" width="9.33203125" style="1" customWidth="1"/>
    <col min="2586" max="2586" width="2.44140625" style="1" customWidth="1"/>
    <col min="2587" max="2587" width="11.44140625" style="1" customWidth="1"/>
    <col min="2588" max="2588" width="9.44140625" style="1" customWidth="1"/>
    <col min="2589" max="2589" width="10.33203125" style="1" customWidth="1"/>
    <col min="2590" max="2590" width="9.109375" style="1" customWidth="1"/>
    <col min="2591" max="2807" width="14.44140625" style="1"/>
    <col min="2808" max="2808" width="4.88671875" style="1" customWidth="1"/>
    <col min="2809" max="2809" width="7.6640625" style="1" customWidth="1"/>
    <col min="2810" max="2811" width="5.6640625" style="1" customWidth="1"/>
    <col min="2812" max="2812" width="34.5546875" style="1" customWidth="1"/>
    <col min="2813" max="2813" width="6.44140625" style="1" customWidth="1"/>
    <col min="2814" max="2814" width="5.44140625" style="1" customWidth="1"/>
    <col min="2815" max="2823" width="7.33203125" style="1" customWidth="1"/>
    <col min="2824" max="2824" width="10" style="1" customWidth="1"/>
    <col min="2825" max="2825" width="9.5546875" style="1" customWidth="1"/>
    <col min="2826" max="2826" width="7.5546875" style="1" customWidth="1"/>
    <col min="2827" max="2827" width="7.33203125" style="1" customWidth="1"/>
    <col min="2828" max="2828" width="4.6640625" style="1" customWidth="1"/>
    <col min="2829" max="2829" width="8.44140625" style="1" customWidth="1"/>
    <col min="2830" max="2830" width="18.5546875" style="1" customWidth="1"/>
    <col min="2831" max="2832" width="8.109375" style="1" customWidth="1"/>
    <col min="2833" max="2833" width="1.88671875" style="1" customWidth="1"/>
    <col min="2834" max="2834" width="18.5546875" style="1" customWidth="1"/>
    <col min="2835" max="2835" width="10" style="1" customWidth="1"/>
    <col min="2836" max="2836" width="1.88671875" style="1" customWidth="1"/>
    <col min="2837" max="2837" width="22.88671875" style="1" customWidth="1"/>
    <col min="2838" max="2841" width="9.33203125" style="1" customWidth="1"/>
    <col min="2842" max="2842" width="2.44140625" style="1" customWidth="1"/>
    <col min="2843" max="2843" width="11.44140625" style="1" customWidth="1"/>
    <col min="2844" max="2844" width="9.44140625" style="1" customWidth="1"/>
    <col min="2845" max="2845" width="10.33203125" style="1" customWidth="1"/>
    <col min="2846" max="2846" width="9.109375" style="1" customWidth="1"/>
    <col min="2847" max="3063" width="14.44140625" style="1"/>
    <col min="3064" max="3064" width="4.88671875" style="1" customWidth="1"/>
    <col min="3065" max="3065" width="7.6640625" style="1" customWidth="1"/>
    <col min="3066" max="3067" width="5.6640625" style="1" customWidth="1"/>
    <col min="3068" max="3068" width="34.5546875" style="1" customWidth="1"/>
    <col min="3069" max="3069" width="6.44140625" style="1" customWidth="1"/>
    <col min="3070" max="3070" width="5.44140625" style="1" customWidth="1"/>
    <col min="3071" max="3079" width="7.33203125" style="1" customWidth="1"/>
    <col min="3080" max="3080" width="10" style="1" customWidth="1"/>
    <col min="3081" max="3081" width="9.5546875" style="1" customWidth="1"/>
    <col min="3082" max="3082" width="7.5546875" style="1" customWidth="1"/>
    <col min="3083" max="3083" width="7.33203125" style="1" customWidth="1"/>
    <col min="3084" max="3084" width="4.6640625" style="1" customWidth="1"/>
    <col min="3085" max="3085" width="8.44140625" style="1" customWidth="1"/>
    <col min="3086" max="3086" width="18.5546875" style="1" customWidth="1"/>
    <col min="3087" max="3088" width="8.109375" style="1" customWidth="1"/>
    <col min="3089" max="3089" width="1.88671875" style="1" customWidth="1"/>
    <col min="3090" max="3090" width="18.5546875" style="1" customWidth="1"/>
    <col min="3091" max="3091" width="10" style="1" customWidth="1"/>
    <col min="3092" max="3092" width="1.88671875" style="1" customWidth="1"/>
    <col min="3093" max="3093" width="22.88671875" style="1" customWidth="1"/>
    <col min="3094" max="3097" width="9.33203125" style="1" customWidth="1"/>
    <col min="3098" max="3098" width="2.44140625" style="1" customWidth="1"/>
    <col min="3099" max="3099" width="11.44140625" style="1" customWidth="1"/>
    <col min="3100" max="3100" width="9.44140625" style="1" customWidth="1"/>
    <col min="3101" max="3101" width="10.33203125" style="1" customWidth="1"/>
    <col min="3102" max="3102" width="9.109375" style="1" customWidth="1"/>
    <col min="3103" max="3319" width="14.44140625" style="1"/>
    <col min="3320" max="3320" width="4.88671875" style="1" customWidth="1"/>
    <col min="3321" max="3321" width="7.6640625" style="1" customWidth="1"/>
    <col min="3322" max="3323" width="5.6640625" style="1" customWidth="1"/>
    <col min="3324" max="3324" width="34.5546875" style="1" customWidth="1"/>
    <col min="3325" max="3325" width="6.44140625" style="1" customWidth="1"/>
    <col min="3326" max="3326" width="5.44140625" style="1" customWidth="1"/>
    <col min="3327" max="3335" width="7.33203125" style="1" customWidth="1"/>
    <col min="3336" max="3336" width="10" style="1" customWidth="1"/>
    <col min="3337" max="3337" width="9.5546875" style="1" customWidth="1"/>
    <col min="3338" max="3338" width="7.5546875" style="1" customWidth="1"/>
    <col min="3339" max="3339" width="7.33203125" style="1" customWidth="1"/>
    <col min="3340" max="3340" width="4.6640625" style="1" customWidth="1"/>
    <col min="3341" max="3341" width="8.44140625" style="1" customWidth="1"/>
    <col min="3342" max="3342" width="18.5546875" style="1" customWidth="1"/>
    <col min="3343" max="3344" width="8.109375" style="1" customWidth="1"/>
    <col min="3345" max="3345" width="1.88671875" style="1" customWidth="1"/>
    <col min="3346" max="3346" width="18.5546875" style="1" customWidth="1"/>
    <col min="3347" max="3347" width="10" style="1" customWidth="1"/>
    <col min="3348" max="3348" width="1.88671875" style="1" customWidth="1"/>
    <col min="3349" max="3349" width="22.88671875" style="1" customWidth="1"/>
    <col min="3350" max="3353" width="9.33203125" style="1" customWidth="1"/>
    <col min="3354" max="3354" width="2.44140625" style="1" customWidth="1"/>
    <col min="3355" max="3355" width="11.44140625" style="1" customWidth="1"/>
    <col min="3356" max="3356" width="9.44140625" style="1" customWidth="1"/>
    <col min="3357" max="3357" width="10.33203125" style="1" customWidth="1"/>
    <col min="3358" max="3358" width="9.109375" style="1" customWidth="1"/>
    <col min="3359" max="3575" width="14.44140625" style="1"/>
    <col min="3576" max="3576" width="4.88671875" style="1" customWidth="1"/>
    <col min="3577" max="3577" width="7.6640625" style="1" customWidth="1"/>
    <col min="3578" max="3579" width="5.6640625" style="1" customWidth="1"/>
    <col min="3580" max="3580" width="34.5546875" style="1" customWidth="1"/>
    <col min="3581" max="3581" width="6.44140625" style="1" customWidth="1"/>
    <col min="3582" max="3582" width="5.44140625" style="1" customWidth="1"/>
    <col min="3583" max="3591" width="7.33203125" style="1" customWidth="1"/>
    <col min="3592" max="3592" width="10" style="1" customWidth="1"/>
    <col min="3593" max="3593" width="9.5546875" style="1" customWidth="1"/>
    <col min="3594" max="3594" width="7.5546875" style="1" customWidth="1"/>
    <col min="3595" max="3595" width="7.33203125" style="1" customWidth="1"/>
    <col min="3596" max="3596" width="4.6640625" style="1" customWidth="1"/>
    <col min="3597" max="3597" width="8.44140625" style="1" customWidth="1"/>
    <col min="3598" max="3598" width="18.5546875" style="1" customWidth="1"/>
    <col min="3599" max="3600" width="8.109375" style="1" customWidth="1"/>
    <col min="3601" max="3601" width="1.88671875" style="1" customWidth="1"/>
    <col min="3602" max="3602" width="18.5546875" style="1" customWidth="1"/>
    <col min="3603" max="3603" width="10" style="1" customWidth="1"/>
    <col min="3604" max="3604" width="1.88671875" style="1" customWidth="1"/>
    <col min="3605" max="3605" width="22.88671875" style="1" customWidth="1"/>
    <col min="3606" max="3609" width="9.33203125" style="1" customWidth="1"/>
    <col min="3610" max="3610" width="2.44140625" style="1" customWidth="1"/>
    <col min="3611" max="3611" width="11.44140625" style="1" customWidth="1"/>
    <col min="3612" max="3612" width="9.44140625" style="1" customWidth="1"/>
    <col min="3613" max="3613" width="10.33203125" style="1" customWidth="1"/>
    <col min="3614" max="3614" width="9.109375" style="1" customWidth="1"/>
    <col min="3615" max="3831" width="14.44140625" style="1"/>
    <col min="3832" max="3832" width="4.88671875" style="1" customWidth="1"/>
    <col min="3833" max="3833" width="7.6640625" style="1" customWidth="1"/>
    <col min="3834" max="3835" width="5.6640625" style="1" customWidth="1"/>
    <col min="3836" max="3836" width="34.5546875" style="1" customWidth="1"/>
    <col min="3837" max="3837" width="6.44140625" style="1" customWidth="1"/>
    <col min="3838" max="3838" width="5.44140625" style="1" customWidth="1"/>
    <col min="3839" max="3847" width="7.33203125" style="1" customWidth="1"/>
    <col min="3848" max="3848" width="10" style="1" customWidth="1"/>
    <col min="3849" max="3849" width="9.5546875" style="1" customWidth="1"/>
    <col min="3850" max="3850" width="7.5546875" style="1" customWidth="1"/>
    <col min="3851" max="3851" width="7.33203125" style="1" customWidth="1"/>
    <col min="3852" max="3852" width="4.6640625" style="1" customWidth="1"/>
    <col min="3853" max="3853" width="8.44140625" style="1" customWidth="1"/>
    <col min="3854" max="3854" width="18.5546875" style="1" customWidth="1"/>
    <col min="3855" max="3856" width="8.109375" style="1" customWidth="1"/>
    <col min="3857" max="3857" width="1.88671875" style="1" customWidth="1"/>
    <col min="3858" max="3858" width="18.5546875" style="1" customWidth="1"/>
    <col min="3859" max="3859" width="10" style="1" customWidth="1"/>
    <col min="3860" max="3860" width="1.88671875" style="1" customWidth="1"/>
    <col min="3861" max="3861" width="22.88671875" style="1" customWidth="1"/>
    <col min="3862" max="3865" width="9.33203125" style="1" customWidth="1"/>
    <col min="3866" max="3866" width="2.44140625" style="1" customWidth="1"/>
    <col min="3867" max="3867" width="11.44140625" style="1" customWidth="1"/>
    <col min="3868" max="3868" width="9.44140625" style="1" customWidth="1"/>
    <col min="3869" max="3869" width="10.33203125" style="1" customWidth="1"/>
    <col min="3870" max="3870" width="9.109375" style="1" customWidth="1"/>
    <col min="3871" max="4087" width="14.44140625" style="1"/>
    <col min="4088" max="4088" width="4.88671875" style="1" customWidth="1"/>
    <col min="4089" max="4089" width="7.6640625" style="1" customWidth="1"/>
    <col min="4090" max="4091" width="5.6640625" style="1" customWidth="1"/>
    <col min="4092" max="4092" width="34.5546875" style="1" customWidth="1"/>
    <col min="4093" max="4093" width="6.44140625" style="1" customWidth="1"/>
    <col min="4094" max="4094" width="5.44140625" style="1" customWidth="1"/>
    <col min="4095" max="4103" width="7.33203125" style="1" customWidth="1"/>
    <col min="4104" max="4104" width="10" style="1" customWidth="1"/>
    <col min="4105" max="4105" width="9.5546875" style="1" customWidth="1"/>
    <col min="4106" max="4106" width="7.5546875" style="1" customWidth="1"/>
    <col min="4107" max="4107" width="7.33203125" style="1" customWidth="1"/>
    <col min="4108" max="4108" width="4.6640625" style="1" customWidth="1"/>
    <col min="4109" max="4109" width="8.44140625" style="1" customWidth="1"/>
    <col min="4110" max="4110" width="18.5546875" style="1" customWidth="1"/>
    <col min="4111" max="4112" width="8.109375" style="1" customWidth="1"/>
    <col min="4113" max="4113" width="1.88671875" style="1" customWidth="1"/>
    <col min="4114" max="4114" width="18.5546875" style="1" customWidth="1"/>
    <col min="4115" max="4115" width="10" style="1" customWidth="1"/>
    <col min="4116" max="4116" width="1.88671875" style="1" customWidth="1"/>
    <col min="4117" max="4117" width="22.88671875" style="1" customWidth="1"/>
    <col min="4118" max="4121" width="9.33203125" style="1" customWidth="1"/>
    <col min="4122" max="4122" width="2.44140625" style="1" customWidth="1"/>
    <col min="4123" max="4123" width="11.44140625" style="1" customWidth="1"/>
    <col min="4124" max="4124" width="9.44140625" style="1" customWidth="1"/>
    <col min="4125" max="4125" width="10.33203125" style="1" customWidth="1"/>
    <col min="4126" max="4126" width="9.109375" style="1" customWidth="1"/>
    <col min="4127" max="4343" width="14.44140625" style="1"/>
    <col min="4344" max="4344" width="4.88671875" style="1" customWidth="1"/>
    <col min="4345" max="4345" width="7.6640625" style="1" customWidth="1"/>
    <col min="4346" max="4347" width="5.6640625" style="1" customWidth="1"/>
    <col min="4348" max="4348" width="34.5546875" style="1" customWidth="1"/>
    <col min="4349" max="4349" width="6.44140625" style="1" customWidth="1"/>
    <col min="4350" max="4350" width="5.44140625" style="1" customWidth="1"/>
    <col min="4351" max="4359" width="7.33203125" style="1" customWidth="1"/>
    <col min="4360" max="4360" width="10" style="1" customWidth="1"/>
    <col min="4361" max="4361" width="9.5546875" style="1" customWidth="1"/>
    <col min="4362" max="4362" width="7.5546875" style="1" customWidth="1"/>
    <col min="4363" max="4363" width="7.33203125" style="1" customWidth="1"/>
    <col min="4364" max="4364" width="4.6640625" style="1" customWidth="1"/>
    <col min="4365" max="4365" width="8.44140625" style="1" customWidth="1"/>
    <col min="4366" max="4366" width="18.5546875" style="1" customWidth="1"/>
    <col min="4367" max="4368" width="8.109375" style="1" customWidth="1"/>
    <col min="4369" max="4369" width="1.88671875" style="1" customWidth="1"/>
    <col min="4370" max="4370" width="18.5546875" style="1" customWidth="1"/>
    <col min="4371" max="4371" width="10" style="1" customWidth="1"/>
    <col min="4372" max="4372" width="1.88671875" style="1" customWidth="1"/>
    <col min="4373" max="4373" width="22.88671875" style="1" customWidth="1"/>
    <col min="4374" max="4377" width="9.33203125" style="1" customWidth="1"/>
    <col min="4378" max="4378" width="2.44140625" style="1" customWidth="1"/>
    <col min="4379" max="4379" width="11.44140625" style="1" customWidth="1"/>
    <col min="4380" max="4380" width="9.44140625" style="1" customWidth="1"/>
    <col min="4381" max="4381" width="10.33203125" style="1" customWidth="1"/>
    <col min="4382" max="4382" width="9.109375" style="1" customWidth="1"/>
    <col min="4383" max="4599" width="14.44140625" style="1"/>
    <col min="4600" max="4600" width="4.88671875" style="1" customWidth="1"/>
    <col min="4601" max="4601" width="7.6640625" style="1" customWidth="1"/>
    <col min="4602" max="4603" width="5.6640625" style="1" customWidth="1"/>
    <col min="4604" max="4604" width="34.5546875" style="1" customWidth="1"/>
    <col min="4605" max="4605" width="6.44140625" style="1" customWidth="1"/>
    <col min="4606" max="4606" width="5.44140625" style="1" customWidth="1"/>
    <col min="4607" max="4615" width="7.33203125" style="1" customWidth="1"/>
    <col min="4616" max="4616" width="10" style="1" customWidth="1"/>
    <col min="4617" max="4617" width="9.5546875" style="1" customWidth="1"/>
    <col min="4618" max="4618" width="7.5546875" style="1" customWidth="1"/>
    <col min="4619" max="4619" width="7.33203125" style="1" customWidth="1"/>
    <col min="4620" max="4620" width="4.6640625" style="1" customWidth="1"/>
    <col min="4621" max="4621" width="8.44140625" style="1" customWidth="1"/>
    <col min="4622" max="4622" width="18.5546875" style="1" customWidth="1"/>
    <col min="4623" max="4624" width="8.109375" style="1" customWidth="1"/>
    <col min="4625" max="4625" width="1.88671875" style="1" customWidth="1"/>
    <col min="4626" max="4626" width="18.5546875" style="1" customWidth="1"/>
    <col min="4627" max="4627" width="10" style="1" customWidth="1"/>
    <col min="4628" max="4628" width="1.88671875" style="1" customWidth="1"/>
    <col min="4629" max="4629" width="22.88671875" style="1" customWidth="1"/>
    <col min="4630" max="4633" width="9.33203125" style="1" customWidth="1"/>
    <col min="4634" max="4634" width="2.44140625" style="1" customWidth="1"/>
    <col min="4635" max="4635" width="11.44140625" style="1" customWidth="1"/>
    <col min="4636" max="4636" width="9.44140625" style="1" customWidth="1"/>
    <col min="4637" max="4637" width="10.33203125" style="1" customWidth="1"/>
    <col min="4638" max="4638" width="9.109375" style="1" customWidth="1"/>
    <col min="4639" max="4855" width="14.44140625" style="1"/>
    <col min="4856" max="4856" width="4.88671875" style="1" customWidth="1"/>
    <col min="4857" max="4857" width="7.6640625" style="1" customWidth="1"/>
    <col min="4858" max="4859" width="5.6640625" style="1" customWidth="1"/>
    <col min="4860" max="4860" width="34.5546875" style="1" customWidth="1"/>
    <col min="4861" max="4861" width="6.44140625" style="1" customWidth="1"/>
    <col min="4862" max="4862" width="5.44140625" style="1" customWidth="1"/>
    <col min="4863" max="4871" width="7.33203125" style="1" customWidth="1"/>
    <col min="4872" max="4872" width="10" style="1" customWidth="1"/>
    <col min="4873" max="4873" width="9.5546875" style="1" customWidth="1"/>
    <col min="4874" max="4874" width="7.5546875" style="1" customWidth="1"/>
    <col min="4875" max="4875" width="7.33203125" style="1" customWidth="1"/>
    <col min="4876" max="4876" width="4.6640625" style="1" customWidth="1"/>
    <col min="4877" max="4877" width="8.44140625" style="1" customWidth="1"/>
    <col min="4878" max="4878" width="18.5546875" style="1" customWidth="1"/>
    <col min="4879" max="4880" width="8.109375" style="1" customWidth="1"/>
    <col min="4881" max="4881" width="1.88671875" style="1" customWidth="1"/>
    <col min="4882" max="4882" width="18.5546875" style="1" customWidth="1"/>
    <col min="4883" max="4883" width="10" style="1" customWidth="1"/>
    <col min="4884" max="4884" width="1.88671875" style="1" customWidth="1"/>
    <col min="4885" max="4885" width="22.88671875" style="1" customWidth="1"/>
    <col min="4886" max="4889" width="9.33203125" style="1" customWidth="1"/>
    <col min="4890" max="4890" width="2.44140625" style="1" customWidth="1"/>
    <col min="4891" max="4891" width="11.44140625" style="1" customWidth="1"/>
    <col min="4892" max="4892" width="9.44140625" style="1" customWidth="1"/>
    <col min="4893" max="4893" width="10.33203125" style="1" customWidth="1"/>
    <col min="4894" max="4894" width="9.109375" style="1" customWidth="1"/>
    <col min="4895" max="5111" width="14.44140625" style="1"/>
    <col min="5112" max="5112" width="4.88671875" style="1" customWidth="1"/>
    <col min="5113" max="5113" width="7.6640625" style="1" customWidth="1"/>
    <col min="5114" max="5115" width="5.6640625" style="1" customWidth="1"/>
    <col min="5116" max="5116" width="34.5546875" style="1" customWidth="1"/>
    <col min="5117" max="5117" width="6.44140625" style="1" customWidth="1"/>
    <col min="5118" max="5118" width="5.44140625" style="1" customWidth="1"/>
    <col min="5119" max="5127" width="7.33203125" style="1" customWidth="1"/>
    <col min="5128" max="5128" width="10" style="1" customWidth="1"/>
    <col min="5129" max="5129" width="9.5546875" style="1" customWidth="1"/>
    <col min="5130" max="5130" width="7.5546875" style="1" customWidth="1"/>
    <col min="5131" max="5131" width="7.33203125" style="1" customWidth="1"/>
    <col min="5132" max="5132" width="4.6640625" style="1" customWidth="1"/>
    <col min="5133" max="5133" width="8.44140625" style="1" customWidth="1"/>
    <col min="5134" max="5134" width="18.5546875" style="1" customWidth="1"/>
    <col min="5135" max="5136" width="8.109375" style="1" customWidth="1"/>
    <col min="5137" max="5137" width="1.88671875" style="1" customWidth="1"/>
    <col min="5138" max="5138" width="18.5546875" style="1" customWidth="1"/>
    <col min="5139" max="5139" width="10" style="1" customWidth="1"/>
    <col min="5140" max="5140" width="1.88671875" style="1" customWidth="1"/>
    <col min="5141" max="5141" width="22.88671875" style="1" customWidth="1"/>
    <col min="5142" max="5145" width="9.33203125" style="1" customWidth="1"/>
    <col min="5146" max="5146" width="2.44140625" style="1" customWidth="1"/>
    <col min="5147" max="5147" width="11.44140625" style="1" customWidth="1"/>
    <col min="5148" max="5148" width="9.44140625" style="1" customWidth="1"/>
    <col min="5149" max="5149" width="10.33203125" style="1" customWidth="1"/>
    <col min="5150" max="5150" width="9.109375" style="1" customWidth="1"/>
    <col min="5151" max="5367" width="14.44140625" style="1"/>
    <col min="5368" max="5368" width="4.88671875" style="1" customWidth="1"/>
    <col min="5369" max="5369" width="7.6640625" style="1" customWidth="1"/>
    <col min="5370" max="5371" width="5.6640625" style="1" customWidth="1"/>
    <col min="5372" max="5372" width="34.5546875" style="1" customWidth="1"/>
    <col min="5373" max="5373" width="6.44140625" style="1" customWidth="1"/>
    <col min="5374" max="5374" width="5.44140625" style="1" customWidth="1"/>
    <col min="5375" max="5383" width="7.33203125" style="1" customWidth="1"/>
    <col min="5384" max="5384" width="10" style="1" customWidth="1"/>
    <col min="5385" max="5385" width="9.5546875" style="1" customWidth="1"/>
    <col min="5386" max="5386" width="7.5546875" style="1" customWidth="1"/>
    <col min="5387" max="5387" width="7.33203125" style="1" customWidth="1"/>
    <col min="5388" max="5388" width="4.6640625" style="1" customWidth="1"/>
    <col min="5389" max="5389" width="8.44140625" style="1" customWidth="1"/>
    <col min="5390" max="5390" width="18.5546875" style="1" customWidth="1"/>
    <col min="5391" max="5392" width="8.109375" style="1" customWidth="1"/>
    <col min="5393" max="5393" width="1.88671875" style="1" customWidth="1"/>
    <col min="5394" max="5394" width="18.5546875" style="1" customWidth="1"/>
    <col min="5395" max="5395" width="10" style="1" customWidth="1"/>
    <col min="5396" max="5396" width="1.88671875" style="1" customWidth="1"/>
    <col min="5397" max="5397" width="22.88671875" style="1" customWidth="1"/>
    <col min="5398" max="5401" width="9.33203125" style="1" customWidth="1"/>
    <col min="5402" max="5402" width="2.44140625" style="1" customWidth="1"/>
    <col min="5403" max="5403" width="11.44140625" style="1" customWidth="1"/>
    <col min="5404" max="5404" width="9.44140625" style="1" customWidth="1"/>
    <col min="5405" max="5405" width="10.33203125" style="1" customWidth="1"/>
    <col min="5406" max="5406" width="9.109375" style="1" customWidth="1"/>
    <col min="5407" max="5623" width="14.44140625" style="1"/>
    <col min="5624" max="5624" width="4.88671875" style="1" customWidth="1"/>
    <col min="5625" max="5625" width="7.6640625" style="1" customWidth="1"/>
    <col min="5626" max="5627" width="5.6640625" style="1" customWidth="1"/>
    <col min="5628" max="5628" width="34.5546875" style="1" customWidth="1"/>
    <col min="5629" max="5629" width="6.44140625" style="1" customWidth="1"/>
    <col min="5630" max="5630" width="5.44140625" style="1" customWidth="1"/>
    <col min="5631" max="5639" width="7.33203125" style="1" customWidth="1"/>
    <col min="5640" max="5640" width="10" style="1" customWidth="1"/>
    <col min="5641" max="5641" width="9.5546875" style="1" customWidth="1"/>
    <col min="5642" max="5642" width="7.5546875" style="1" customWidth="1"/>
    <col min="5643" max="5643" width="7.33203125" style="1" customWidth="1"/>
    <col min="5644" max="5644" width="4.6640625" style="1" customWidth="1"/>
    <col min="5645" max="5645" width="8.44140625" style="1" customWidth="1"/>
    <col min="5646" max="5646" width="18.5546875" style="1" customWidth="1"/>
    <col min="5647" max="5648" width="8.109375" style="1" customWidth="1"/>
    <col min="5649" max="5649" width="1.88671875" style="1" customWidth="1"/>
    <col min="5650" max="5650" width="18.5546875" style="1" customWidth="1"/>
    <col min="5651" max="5651" width="10" style="1" customWidth="1"/>
    <col min="5652" max="5652" width="1.88671875" style="1" customWidth="1"/>
    <col min="5653" max="5653" width="22.88671875" style="1" customWidth="1"/>
    <col min="5654" max="5657" width="9.33203125" style="1" customWidth="1"/>
    <col min="5658" max="5658" width="2.44140625" style="1" customWidth="1"/>
    <col min="5659" max="5659" width="11.44140625" style="1" customWidth="1"/>
    <col min="5660" max="5660" width="9.44140625" style="1" customWidth="1"/>
    <col min="5661" max="5661" width="10.33203125" style="1" customWidth="1"/>
    <col min="5662" max="5662" width="9.109375" style="1" customWidth="1"/>
    <col min="5663" max="5879" width="14.44140625" style="1"/>
    <col min="5880" max="5880" width="4.88671875" style="1" customWidth="1"/>
    <col min="5881" max="5881" width="7.6640625" style="1" customWidth="1"/>
    <col min="5882" max="5883" width="5.6640625" style="1" customWidth="1"/>
    <col min="5884" max="5884" width="34.5546875" style="1" customWidth="1"/>
    <col min="5885" max="5885" width="6.44140625" style="1" customWidth="1"/>
    <col min="5886" max="5886" width="5.44140625" style="1" customWidth="1"/>
    <col min="5887" max="5895" width="7.33203125" style="1" customWidth="1"/>
    <col min="5896" max="5896" width="10" style="1" customWidth="1"/>
    <col min="5897" max="5897" width="9.5546875" style="1" customWidth="1"/>
    <col min="5898" max="5898" width="7.5546875" style="1" customWidth="1"/>
    <col min="5899" max="5899" width="7.33203125" style="1" customWidth="1"/>
    <col min="5900" max="5900" width="4.6640625" style="1" customWidth="1"/>
    <col min="5901" max="5901" width="8.44140625" style="1" customWidth="1"/>
    <col min="5902" max="5902" width="18.5546875" style="1" customWidth="1"/>
    <col min="5903" max="5904" width="8.109375" style="1" customWidth="1"/>
    <col min="5905" max="5905" width="1.88671875" style="1" customWidth="1"/>
    <col min="5906" max="5906" width="18.5546875" style="1" customWidth="1"/>
    <col min="5907" max="5907" width="10" style="1" customWidth="1"/>
    <col min="5908" max="5908" width="1.88671875" style="1" customWidth="1"/>
    <col min="5909" max="5909" width="22.88671875" style="1" customWidth="1"/>
    <col min="5910" max="5913" width="9.33203125" style="1" customWidth="1"/>
    <col min="5914" max="5914" width="2.44140625" style="1" customWidth="1"/>
    <col min="5915" max="5915" width="11.44140625" style="1" customWidth="1"/>
    <col min="5916" max="5916" width="9.44140625" style="1" customWidth="1"/>
    <col min="5917" max="5917" width="10.33203125" style="1" customWidth="1"/>
    <col min="5918" max="5918" width="9.109375" style="1" customWidth="1"/>
    <col min="5919" max="6135" width="14.44140625" style="1"/>
    <col min="6136" max="6136" width="4.88671875" style="1" customWidth="1"/>
    <col min="6137" max="6137" width="7.6640625" style="1" customWidth="1"/>
    <col min="6138" max="6139" width="5.6640625" style="1" customWidth="1"/>
    <col min="6140" max="6140" width="34.5546875" style="1" customWidth="1"/>
    <col min="6141" max="6141" width="6.44140625" style="1" customWidth="1"/>
    <col min="6142" max="6142" width="5.44140625" style="1" customWidth="1"/>
    <col min="6143" max="6151" width="7.33203125" style="1" customWidth="1"/>
    <col min="6152" max="6152" width="10" style="1" customWidth="1"/>
    <col min="6153" max="6153" width="9.5546875" style="1" customWidth="1"/>
    <col min="6154" max="6154" width="7.5546875" style="1" customWidth="1"/>
    <col min="6155" max="6155" width="7.33203125" style="1" customWidth="1"/>
    <col min="6156" max="6156" width="4.6640625" style="1" customWidth="1"/>
    <col min="6157" max="6157" width="8.44140625" style="1" customWidth="1"/>
    <col min="6158" max="6158" width="18.5546875" style="1" customWidth="1"/>
    <col min="6159" max="6160" width="8.109375" style="1" customWidth="1"/>
    <col min="6161" max="6161" width="1.88671875" style="1" customWidth="1"/>
    <col min="6162" max="6162" width="18.5546875" style="1" customWidth="1"/>
    <col min="6163" max="6163" width="10" style="1" customWidth="1"/>
    <col min="6164" max="6164" width="1.88671875" style="1" customWidth="1"/>
    <col min="6165" max="6165" width="22.88671875" style="1" customWidth="1"/>
    <col min="6166" max="6169" width="9.33203125" style="1" customWidth="1"/>
    <col min="6170" max="6170" width="2.44140625" style="1" customWidth="1"/>
    <col min="6171" max="6171" width="11.44140625" style="1" customWidth="1"/>
    <col min="6172" max="6172" width="9.44140625" style="1" customWidth="1"/>
    <col min="6173" max="6173" width="10.33203125" style="1" customWidth="1"/>
    <col min="6174" max="6174" width="9.109375" style="1" customWidth="1"/>
    <col min="6175" max="6391" width="14.44140625" style="1"/>
    <col min="6392" max="6392" width="4.88671875" style="1" customWidth="1"/>
    <col min="6393" max="6393" width="7.6640625" style="1" customWidth="1"/>
    <col min="6394" max="6395" width="5.6640625" style="1" customWidth="1"/>
    <col min="6396" max="6396" width="34.5546875" style="1" customWidth="1"/>
    <col min="6397" max="6397" width="6.44140625" style="1" customWidth="1"/>
    <col min="6398" max="6398" width="5.44140625" style="1" customWidth="1"/>
    <col min="6399" max="6407" width="7.33203125" style="1" customWidth="1"/>
    <col min="6408" max="6408" width="10" style="1" customWidth="1"/>
    <col min="6409" max="6409" width="9.5546875" style="1" customWidth="1"/>
    <col min="6410" max="6410" width="7.5546875" style="1" customWidth="1"/>
    <col min="6411" max="6411" width="7.33203125" style="1" customWidth="1"/>
    <col min="6412" max="6412" width="4.6640625" style="1" customWidth="1"/>
    <col min="6413" max="6413" width="8.44140625" style="1" customWidth="1"/>
    <col min="6414" max="6414" width="18.5546875" style="1" customWidth="1"/>
    <col min="6415" max="6416" width="8.109375" style="1" customWidth="1"/>
    <col min="6417" max="6417" width="1.88671875" style="1" customWidth="1"/>
    <col min="6418" max="6418" width="18.5546875" style="1" customWidth="1"/>
    <col min="6419" max="6419" width="10" style="1" customWidth="1"/>
    <col min="6420" max="6420" width="1.88671875" style="1" customWidth="1"/>
    <col min="6421" max="6421" width="22.88671875" style="1" customWidth="1"/>
    <col min="6422" max="6425" width="9.33203125" style="1" customWidth="1"/>
    <col min="6426" max="6426" width="2.44140625" style="1" customWidth="1"/>
    <col min="6427" max="6427" width="11.44140625" style="1" customWidth="1"/>
    <col min="6428" max="6428" width="9.44140625" style="1" customWidth="1"/>
    <col min="6429" max="6429" width="10.33203125" style="1" customWidth="1"/>
    <col min="6430" max="6430" width="9.109375" style="1" customWidth="1"/>
    <col min="6431" max="6647" width="14.44140625" style="1"/>
    <col min="6648" max="6648" width="4.88671875" style="1" customWidth="1"/>
    <col min="6649" max="6649" width="7.6640625" style="1" customWidth="1"/>
    <col min="6650" max="6651" width="5.6640625" style="1" customWidth="1"/>
    <col min="6652" max="6652" width="34.5546875" style="1" customWidth="1"/>
    <col min="6653" max="6653" width="6.44140625" style="1" customWidth="1"/>
    <col min="6654" max="6654" width="5.44140625" style="1" customWidth="1"/>
    <col min="6655" max="6663" width="7.33203125" style="1" customWidth="1"/>
    <col min="6664" max="6664" width="10" style="1" customWidth="1"/>
    <col min="6665" max="6665" width="9.5546875" style="1" customWidth="1"/>
    <col min="6666" max="6666" width="7.5546875" style="1" customWidth="1"/>
    <col min="6667" max="6667" width="7.33203125" style="1" customWidth="1"/>
    <col min="6668" max="6668" width="4.6640625" style="1" customWidth="1"/>
    <col min="6669" max="6669" width="8.44140625" style="1" customWidth="1"/>
    <col min="6670" max="6670" width="18.5546875" style="1" customWidth="1"/>
    <col min="6671" max="6672" width="8.109375" style="1" customWidth="1"/>
    <col min="6673" max="6673" width="1.88671875" style="1" customWidth="1"/>
    <col min="6674" max="6674" width="18.5546875" style="1" customWidth="1"/>
    <col min="6675" max="6675" width="10" style="1" customWidth="1"/>
    <col min="6676" max="6676" width="1.88671875" style="1" customWidth="1"/>
    <col min="6677" max="6677" width="22.88671875" style="1" customWidth="1"/>
    <col min="6678" max="6681" width="9.33203125" style="1" customWidth="1"/>
    <col min="6682" max="6682" width="2.44140625" style="1" customWidth="1"/>
    <col min="6683" max="6683" width="11.44140625" style="1" customWidth="1"/>
    <col min="6684" max="6684" width="9.44140625" style="1" customWidth="1"/>
    <col min="6685" max="6685" width="10.33203125" style="1" customWidth="1"/>
    <col min="6686" max="6686" width="9.109375" style="1" customWidth="1"/>
    <col min="6687" max="6903" width="14.44140625" style="1"/>
    <col min="6904" max="6904" width="4.88671875" style="1" customWidth="1"/>
    <col min="6905" max="6905" width="7.6640625" style="1" customWidth="1"/>
    <col min="6906" max="6907" width="5.6640625" style="1" customWidth="1"/>
    <col min="6908" max="6908" width="34.5546875" style="1" customWidth="1"/>
    <col min="6909" max="6909" width="6.44140625" style="1" customWidth="1"/>
    <col min="6910" max="6910" width="5.44140625" style="1" customWidth="1"/>
    <col min="6911" max="6919" width="7.33203125" style="1" customWidth="1"/>
    <col min="6920" max="6920" width="10" style="1" customWidth="1"/>
    <col min="6921" max="6921" width="9.5546875" style="1" customWidth="1"/>
    <col min="6922" max="6922" width="7.5546875" style="1" customWidth="1"/>
    <col min="6923" max="6923" width="7.33203125" style="1" customWidth="1"/>
    <col min="6924" max="6924" width="4.6640625" style="1" customWidth="1"/>
    <col min="6925" max="6925" width="8.44140625" style="1" customWidth="1"/>
    <col min="6926" max="6926" width="18.5546875" style="1" customWidth="1"/>
    <col min="6927" max="6928" width="8.109375" style="1" customWidth="1"/>
    <col min="6929" max="6929" width="1.88671875" style="1" customWidth="1"/>
    <col min="6930" max="6930" width="18.5546875" style="1" customWidth="1"/>
    <col min="6931" max="6931" width="10" style="1" customWidth="1"/>
    <col min="6932" max="6932" width="1.88671875" style="1" customWidth="1"/>
    <col min="6933" max="6933" width="22.88671875" style="1" customWidth="1"/>
    <col min="6934" max="6937" width="9.33203125" style="1" customWidth="1"/>
    <col min="6938" max="6938" width="2.44140625" style="1" customWidth="1"/>
    <col min="6939" max="6939" width="11.44140625" style="1" customWidth="1"/>
    <col min="6940" max="6940" width="9.44140625" style="1" customWidth="1"/>
    <col min="6941" max="6941" width="10.33203125" style="1" customWidth="1"/>
    <col min="6942" max="6942" width="9.109375" style="1" customWidth="1"/>
    <col min="6943" max="7159" width="14.44140625" style="1"/>
    <col min="7160" max="7160" width="4.88671875" style="1" customWidth="1"/>
    <col min="7161" max="7161" width="7.6640625" style="1" customWidth="1"/>
    <col min="7162" max="7163" width="5.6640625" style="1" customWidth="1"/>
    <col min="7164" max="7164" width="34.5546875" style="1" customWidth="1"/>
    <col min="7165" max="7165" width="6.44140625" style="1" customWidth="1"/>
    <col min="7166" max="7166" width="5.44140625" style="1" customWidth="1"/>
    <col min="7167" max="7175" width="7.33203125" style="1" customWidth="1"/>
    <col min="7176" max="7176" width="10" style="1" customWidth="1"/>
    <col min="7177" max="7177" width="9.5546875" style="1" customWidth="1"/>
    <col min="7178" max="7178" width="7.5546875" style="1" customWidth="1"/>
    <col min="7179" max="7179" width="7.33203125" style="1" customWidth="1"/>
    <col min="7180" max="7180" width="4.6640625" style="1" customWidth="1"/>
    <col min="7181" max="7181" width="8.44140625" style="1" customWidth="1"/>
    <col min="7182" max="7182" width="18.5546875" style="1" customWidth="1"/>
    <col min="7183" max="7184" width="8.109375" style="1" customWidth="1"/>
    <col min="7185" max="7185" width="1.88671875" style="1" customWidth="1"/>
    <col min="7186" max="7186" width="18.5546875" style="1" customWidth="1"/>
    <col min="7187" max="7187" width="10" style="1" customWidth="1"/>
    <col min="7188" max="7188" width="1.88671875" style="1" customWidth="1"/>
    <col min="7189" max="7189" width="22.88671875" style="1" customWidth="1"/>
    <col min="7190" max="7193" width="9.33203125" style="1" customWidth="1"/>
    <col min="7194" max="7194" width="2.44140625" style="1" customWidth="1"/>
    <col min="7195" max="7195" width="11.44140625" style="1" customWidth="1"/>
    <col min="7196" max="7196" width="9.44140625" style="1" customWidth="1"/>
    <col min="7197" max="7197" width="10.33203125" style="1" customWidth="1"/>
    <col min="7198" max="7198" width="9.109375" style="1" customWidth="1"/>
    <col min="7199" max="7415" width="14.44140625" style="1"/>
    <col min="7416" max="7416" width="4.88671875" style="1" customWidth="1"/>
    <col min="7417" max="7417" width="7.6640625" style="1" customWidth="1"/>
    <col min="7418" max="7419" width="5.6640625" style="1" customWidth="1"/>
    <col min="7420" max="7420" width="34.5546875" style="1" customWidth="1"/>
    <col min="7421" max="7421" width="6.44140625" style="1" customWidth="1"/>
    <col min="7422" max="7422" width="5.44140625" style="1" customWidth="1"/>
    <col min="7423" max="7431" width="7.33203125" style="1" customWidth="1"/>
    <col min="7432" max="7432" width="10" style="1" customWidth="1"/>
    <col min="7433" max="7433" width="9.5546875" style="1" customWidth="1"/>
    <col min="7434" max="7434" width="7.5546875" style="1" customWidth="1"/>
    <col min="7435" max="7435" width="7.33203125" style="1" customWidth="1"/>
    <col min="7436" max="7436" width="4.6640625" style="1" customWidth="1"/>
    <col min="7437" max="7437" width="8.44140625" style="1" customWidth="1"/>
    <col min="7438" max="7438" width="18.5546875" style="1" customWidth="1"/>
    <col min="7439" max="7440" width="8.109375" style="1" customWidth="1"/>
    <col min="7441" max="7441" width="1.88671875" style="1" customWidth="1"/>
    <col min="7442" max="7442" width="18.5546875" style="1" customWidth="1"/>
    <col min="7443" max="7443" width="10" style="1" customWidth="1"/>
    <col min="7444" max="7444" width="1.88671875" style="1" customWidth="1"/>
    <col min="7445" max="7445" width="22.88671875" style="1" customWidth="1"/>
    <col min="7446" max="7449" width="9.33203125" style="1" customWidth="1"/>
    <col min="7450" max="7450" width="2.44140625" style="1" customWidth="1"/>
    <col min="7451" max="7451" width="11.44140625" style="1" customWidth="1"/>
    <col min="7452" max="7452" width="9.44140625" style="1" customWidth="1"/>
    <col min="7453" max="7453" width="10.33203125" style="1" customWidth="1"/>
    <col min="7454" max="7454" width="9.109375" style="1" customWidth="1"/>
    <col min="7455" max="7671" width="14.44140625" style="1"/>
    <col min="7672" max="7672" width="4.88671875" style="1" customWidth="1"/>
    <col min="7673" max="7673" width="7.6640625" style="1" customWidth="1"/>
    <col min="7674" max="7675" width="5.6640625" style="1" customWidth="1"/>
    <col min="7676" max="7676" width="34.5546875" style="1" customWidth="1"/>
    <col min="7677" max="7677" width="6.44140625" style="1" customWidth="1"/>
    <col min="7678" max="7678" width="5.44140625" style="1" customWidth="1"/>
    <col min="7679" max="7687" width="7.33203125" style="1" customWidth="1"/>
    <col min="7688" max="7688" width="10" style="1" customWidth="1"/>
    <col min="7689" max="7689" width="9.5546875" style="1" customWidth="1"/>
    <col min="7690" max="7690" width="7.5546875" style="1" customWidth="1"/>
    <col min="7691" max="7691" width="7.33203125" style="1" customWidth="1"/>
    <col min="7692" max="7692" width="4.6640625" style="1" customWidth="1"/>
    <col min="7693" max="7693" width="8.44140625" style="1" customWidth="1"/>
    <col min="7694" max="7694" width="18.5546875" style="1" customWidth="1"/>
    <col min="7695" max="7696" width="8.109375" style="1" customWidth="1"/>
    <col min="7697" max="7697" width="1.88671875" style="1" customWidth="1"/>
    <col min="7698" max="7698" width="18.5546875" style="1" customWidth="1"/>
    <col min="7699" max="7699" width="10" style="1" customWidth="1"/>
    <col min="7700" max="7700" width="1.88671875" style="1" customWidth="1"/>
    <col min="7701" max="7701" width="22.88671875" style="1" customWidth="1"/>
    <col min="7702" max="7705" width="9.33203125" style="1" customWidth="1"/>
    <col min="7706" max="7706" width="2.44140625" style="1" customWidth="1"/>
    <col min="7707" max="7707" width="11.44140625" style="1" customWidth="1"/>
    <col min="7708" max="7708" width="9.44140625" style="1" customWidth="1"/>
    <col min="7709" max="7709" width="10.33203125" style="1" customWidth="1"/>
    <col min="7710" max="7710" width="9.109375" style="1" customWidth="1"/>
    <col min="7711" max="7927" width="14.44140625" style="1"/>
    <col min="7928" max="7928" width="4.88671875" style="1" customWidth="1"/>
    <col min="7929" max="7929" width="7.6640625" style="1" customWidth="1"/>
    <col min="7930" max="7931" width="5.6640625" style="1" customWidth="1"/>
    <col min="7932" max="7932" width="34.5546875" style="1" customWidth="1"/>
    <col min="7933" max="7933" width="6.44140625" style="1" customWidth="1"/>
    <col min="7934" max="7934" width="5.44140625" style="1" customWidth="1"/>
    <col min="7935" max="7943" width="7.33203125" style="1" customWidth="1"/>
    <col min="7944" max="7944" width="10" style="1" customWidth="1"/>
    <col min="7945" max="7945" width="9.5546875" style="1" customWidth="1"/>
    <col min="7946" max="7946" width="7.5546875" style="1" customWidth="1"/>
    <col min="7947" max="7947" width="7.33203125" style="1" customWidth="1"/>
    <col min="7948" max="7948" width="4.6640625" style="1" customWidth="1"/>
    <col min="7949" max="7949" width="8.44140625" style="1" customWidth="1"/>
    <col min="7950" max="7950" width="18.5546875" style="1" customWidth="1"/>
    <col min="7951" max="7952" width="8.109375" style="1" customWidth="1"/>
    <col min="7953" max="7953" width="1.88671875" style="1" customWidth="1"/>
    <col min="7954" max="7954" width="18.5546875" style="1" customWidth="1"/>
    <col min="7955" max="7955" width="10" style="1" customWidth="1"/>
    <col min="7956" max="7956" width="1.88671875" style="1" customWidth="1"/>
    <col min="7957" max="7957" width="22.88671875" style="1" customWidth="1"/>
    <col min="7958" max="7961" width="9.33203125" style="1" customWidth="1"/>
    <col min="7962" max="7962" width="2.44140625" style="1" customWidth="1"/>
    <col min="7963" max="7963" width="11.44140625" style="1" customWidth="1"/>
    <col min="7964" max="7964" width="9.44140625" style="1" customWidth="1"/>
    <col min="7965" max="7965" width="10.33203125" style="1" customWidth="1"/>
    <col min="7966" max="7966" width="9.109375" style="1" customWidth="1"/>
    <col min="7967" max="8183" width="14.44140625" style="1"/>
    <col min="8184" max="8184" width="4.88671875" style="1" customWidth="1"/>
    <col min="8185" max="8185" width="7.6640625" style="1" customWidth="1"/>
    <col min="8186" max="8187" width="5.6640625" style="1" customWidth="1"/>
    <col min="8188" max="8188" width="34.5546875" style="1" customWidth="1"/>
    <col min="8189" max="8189" width="6.44140625" style="1" customWidth="1"/>
    <col min="8190" max="8190" width="5.44140625" style="1" customWidth="1"/>
    <col min="8191" max="8199" width="7.33203125" style="1" customWidth="1"/>
    <col min="8200" max="8200" width="10" style="1" customWidth="1"/>
    <col min="8201" max="8201" width="9.5546875" style="1" customWidth="1"/>
    <col min="8202" max="8202" width="7.5546875" style="1" customWidth="1"/>
    <col min="8203" max="8203" width="7.33203125" style="1" customWidth="1"/>
    <col min="8204" max="8204" width="4.6640625" style="1" customWidth="1"/>
    <col min="8205" max="8205" width="8.44140625" style="1" customWidth="1"/>
    <col min="8206" max="8206" width="18.5546875" style="1" customWidth="1"/>
    <col min="8207" max="8208" width="8.109375" style="1" customWidth="1"/>
    <col min="8209" max="8209" width="1.88671875" style="1" customWidth="1"/>
    <col min="8210" max="8210" width="18.5546875" style="1" customWidth="1"/>
    <col min="8211" max="8211" width="10" style="1" customWidth="1"/>
    <col min="8212" max="8212" width="1.88671875" style="1" customWidth="1"/>
    <col min="8213" max="8213" width="22.88671875" style="1" customWidth="1"/>
    <col min="8214" max="8217" width="9.33203125" style="1" customWidth="1"/>
    <col min="8218" max="8218" width="2.44140625" style="1" customWidth="1"/>
    <col min="8219" max="8219" width="11.44140625" style="1" customWidth="1"/>
    <col min="8220" max="8220" width="9.44140625" style="1" customWidth="1"/>
    <col min="8221" max="8221" width="10.33203125" style="1" customWidth="1"/>
    <col min="8222" max="8222" width="9.109375" style="1" customWidth="1"/>
    <col min="8223" max="8439" width="14.44140625" style="1"/>
    <col min="8440" max="8440" width="4.88671875" style="1" customWidth="1"/>
    <col min="8441" max="8441" width="7.6640625" style="1" customWidth="1"/>
    <col min="8442" max="8443" width="5.6640625" style="1" customWidth="1"/>
    <col min="8444" max="8444" width="34.5546875" style="1" customWidth="1"/>
    <col min="8445" max="8445" width="6.44140625" style="1" customWidth="1"/>
    <col min="8446" max="8446" width="5.44140625" style="1" customWidth="1"/>
    <col min="8447" max="8455" width="7.33203125" style="1" customWidth="1"/>
    <col min="8456" max="8456" width="10" style="1" customWidth="1"/>
    <col min="8457" max="8457" width="9.5546875" style="1" customWidth="1"/>
    <col min="8458" max="8458" width="7.5546875" style="1" customWidth="1"/>
    <col min="8459" max="8459" width="7.33203125" style="1" customWidth="1"/>
    <col min="8460" max="8460" width="4.6640625" style="1" customWidth="1"/>
    <col min="8461" max="8461" width="8.44140625" style="1" customWidth="1"/>
    <col min="8462" max="8462" width="18.5546875" style="1" customWidth="1"/>
    <col min="8463" max="8464" width="8.109375" style="1" customWidth="1"/>
    <col min="8465" max="8465" width="1.88671875" style="1" customWidth="1"/>
    <col min="8466" max="8466" width="18.5546875" style="1" customWidth="1"/>
    <col min="8467" max="8467" width="10" style="1" customWidth="1"/>
    <col min="8468" max="8468" width="1.88671875" style="1" customWidth="1"/>
    <col min="8469" max="8469" width="22.88671875" style="1" customWidth="1"/>
    <col min="8470" max="8473" width="9.33203125" style="1" customWidth="1"/>
    <col min="8474" max="8474" width="2.44140625" style="1" customWidth="1"/>
    <col min="8475" max="8475" width="11.44140625" style="1" customWidth="1"/>
    <col min="8476" max="8476" width="9.44140625" style="1" customWidth="1"/>
    <col min="8477" max="8477" width="10.33203125" style="1" customWidth="1"/>
    <col min="8478" max="8478" width="9.109375" style="1" customWidth="1"/>
    <col min="8479" max="8695" width="14.44140625" style="1"/>
    <col min="8696" max="8696" width="4.88671875" style="1" customWidth="1"/>
    <col min="8697" max="8697" width="7.6640625" style="1" customWidth="1"/>
    <col min="8698" max="8699" width="5.6640625" style="1" customWidth="1"/>
    <col min="8700" max="8700" width="34.5546875" style="1" customWidth="1"/>
    <col min="8701" max="8701" width="6.44140625" style="1" customWidth="1"/>
    <col min="8702" max="8702" width="5.44140625" style="1" customWidth="1"/>
    <col min="8703" max="8711" width="7.33203125" style="1" customWidth="1"/>
    <col min="8712" max="8712" width="10" style="1" customWidth="1"/>
    <col min="8713" max="8713" width="9.5546875" style="1" customWidth="1"/>
    <col min="8714" max="8714" width="7.5546875" style="1" customWidth="1"/>
    <col min="8715" max="8715" width="7.33203125" style="1" customWidth="1"/>
    <col min="8716" max="8716" width="4.6640625" style="1" customWidth="1"/>
    <col min="8717" max="8717" width="8.44140625" style="1" customWidth="1"/>
    <col min="8718" max="8718" width="18.5546875" style="1" customWidth="1"/>
    <col min="8719" max="8720" width="8.109375" style="1" customWidth="1"/>
    <col min="8721" max="8721" width="1.88671875" style="1" customWidth="1"/>
    <col min="8722" max="8722" width="18.5546875" style="1" customWidth="1"/>
    <col min="8723" max="8723" width="10" style="1" customWidth="1"/>
    <col min="8724" max="8724" width="1.88671875" style="1" customWidth="1"/>
    <col min="8725" max="8725" width="22.88671875" style="1" customWidth="1"/>
    <col min="8726" max="8729" width="9.33203125" style="1" customWidth="1"/>
    <col min="8730" max="8730" width="2.44140625" style="1" customWidth="1"/>
    <col min="8731" max="8731" width="11.44140625" style="1" customWidth="1"/>
    <col min="8732" max="8732" width="9.44140625" style="1" customWidth="1"/>
    <col min="8733" max="8733" width="10.33203125" style="1" customWidth="1"/>
    <col min="8734" max="8734" width="9.109375" style="1" customWidth="1"/>
    <col min="8735" max="8951" width="14.44140625" style="1"/>
    <col min="8952" max="8952" width="4.88671875" style="1" customWidth="1"/>
    <col min="8953" max="8953" width="7.6640625" style="1" customWidth="1"/>
    <col min="8954" max="8955" width="5.6640625" style="1" customWidth="1"/>
    <col min="8956" max="8956" width="34.5546875" style="1" customWidth="1"/>
    <col min="8957" max="8957" width="6.44140625" style="1" customWidth="1"/>
    <col min="8958" max="8958" width="5.44140625" style="1" customWidth="1"/>
    <col min="8959" max="8967" width="7.33203125" style="1" customWidth="1"/>
    <col min="8968" max="8968" width="10" style="1" customWidth="1"/>
    <col min="8969" max="8969" width="9.5546875" style="1" customWidth="1"/>
    <col min="8970" max="8970" width="7.5546875" style="1" customWidth="1"/>
    <col min="8971" max="8971" width="7.33203125" style="1" customWidth="1"/>
    <col min="8972" max="8972" width="4.6640625" style="1" customWidth="1"/>
    <col min="8973" max="8973" width="8.44140625" style="1" customWidth="1"/>
    <col min="8974" max="8974" width="18.5546875" style="1" customWidth="1"/>
    <col min="8975" max="8976" width="8.109375" style="1" customWidth="1"/>
    <col min="8977" max="8977" width="1.88671875" style="1" customWidth="1"/>
    <col min="8978" max="8978" width="18.5546875" style="1" customWidth="1"/>
    <col min="8979" max="8979" width="10" style="1" customWidth="1"/>
    <col min="8980" max="8980" width="1.88671875" style="1" customWidth="1"/>
    <col min="8981" max="8981" width="22.88671875" style="1" customWidth="1"/>
    <col min="8982" max="8985" width="9.33203125" style="1" customWidth="1"/>
    <col min="8986" max="8986" width="2.44140625" style="1" customWidth="1"/>
    <col min="8987" max="8987" width="11.44140625" style="1" customWidth="1"/>
    <col min="8988" max="8988" width="9.44140625" style="1" customWidth="1"/>
    <col min="8989" max="8989" width="10.33203125" style="1" customWidth="1"/>
    <col min="8990" max="8990" width="9.109375" style="1" customWidth="1"/>
    <col min="8991" max="9207" width="14.44140625" style="1"/>
    <col min="9208" max="9208" width="4.88671875" style="1" customWidth="1"/>
    <col min="9209" max="9209" width="7.6640625" style="1" customWidth="1"/>
    <col min="9210" max="9211" width="5.6640625" style="1" customWidth="1"/>
    <col min="9212" max="9212" width="34.5546875" style="1" customWidth="1"/>
    <col min="9213" max="9213" width="6.44140625" style="1" customWidth="1"/>
    <col min="9214" max="9214" width="5.44140625" style="1" customWidth="1"/>
    <col min="9215" max="9223" width="7.33203125" style="1" customWidth="1"/>
    <col min="9224" max="9224" width="10" style="1" customWidth="1"/>
    <col min="9225" max="9225" width="9.5546875" style="1" customWidth="1"/>
    <col min="9226" max="9226" width="7.5546875" style="1" customWidth="1"/>
    <col min="9227" max="9227" width="7.33203125" style="1" customWidth="1"/>
    <col min="9228" max="9228" width="4.6640625" style="1" customWidth="1"/>
    <col min="9229" max="9229" width="8.44140625" style="1" customWidth="1"/>
    <col min="9230" max="9230" width="18.5546875" style="1" customWidth="1"/>
    <col min="9231" max="9232" width="8.109375" style="1" customWidth="1"/>
    <col min="9233" max="9233" width="1.88671875" style="1" customWidth="1"/>
    <col min="9234" max="9234" width="18.5546875" style="1" customWidth="1"/>
    <col min="9235" max="9235" width="10" style="1" customWidth="1"/>
    <col min="9236" max="9236" width="1.88671875" style="1" customWidth="1"/>
    <col min="9237" max="9237" width="22.88671875" style="1" customWidth="1"/>
    <col min="9238" max="9241" width="9.33203125" style="1" customWidth="1"/>
    <col min="9242" max="9242" width="2.44140625" style="1" customWidth="1"/>
    <col min="9243" max="9243" width="11.44140625" style="1" customWidth="1"/>
    <col min="9244" max="9244" width="9.44140625" style="1" customWidth="1"/>
    <col min="9245" max="9245" width="10.33203125" style="1" customWidth="1"/>
    <col min="9246" max="9246" width="9.109375" style="1" customWidth="1"/>
    <col min="9247" max="9463" width="14.44140625" style="1"/>
    <col min="9464" max="9464" width="4.88671875" style="1" customWidth="1"/>
    <col min="9465" max="9465" width="7.6640625" style="1" customWidth="1"/>
    <col min="9466" max="9467" width="5.6640625" style="1" customWidth="1"/>
    <col min="9468" max="9468" width="34.5546875" style="1" customWidth="1"/>
    <col min="9469" max="9469" width="6.44140625" style="1" customWidth="1"/>
    <col min="9470" max="9470" width="5.44140625" style="1" customWidth="1"/>
    <col min="9471" max="9479" width="7.33203125" style="1" customWidth="1"/>
    <col min="9480" max="9480" width="10" style="1" customWidth="1"/>
    <col min="9481" max="9481" width="9.5546875" style="1" customWidth="1"/>
    <col min="9482" max="9482" width="7.5546875" style="1" customWidth="1"/>
    <col min="9483" max="9483" width="7.33203125" style="1" customWidth="1"/>
    <col min="9484" max="9484" width="4.6640625" style="1" customWidth="1"/>
    <col min="9485" max="9485" width="8.44140625" style="1" customWidth="1"/>
    <col min="9486" max="9486" width="18.5546875" style="1" customWidth="1"/>
    <col min="9487" max="9488" width="8.109375" style="1" customWidth="1"/>
    <col min="9489" max="9489" width="1.88671875" style="1" customWidth="1"/>
    <col min="9490" max="9490" width="18.5546875" style="1" customWidth="1"/>
    <col min="9491" max="9491" width="10" style="1" customWidth="1"/>
    <col min="9492" max="9492" width="1.88671875" style="1" customWidth="1"/>
    <col min="9493" max="9493" width="22.88671875" style="1" customWidth="1"/>
    <col min="9494" max="9497" width="9.33203125" style="1" customWidth="1"/>
    <col min="9498" max="9498" width="2.44140625" style="1" customWidth="1"/>
    <col min="9499" max="9499" width="11.44140625" style="1" customWidth="1"/>
    <col min="9500" max="9500" width="9.44140625" style="1" customWidth="1"/>
    <col min="9501" max="9501" width="10.33203125" style="1" customWidth="1"/>
    <col min="9502" max="9502" width="9.109375" style="1" customWidth="1"/>
    <col min="9503" max="9719" width="14.44140625" style="1"/>
    <col min="9720" max="9720" width="4.88671875" style="1" customWidth="1"/>
    <col min="9721" max="9721" width="7.6640625" style="1" customWidth="1"/>
    <col min="9722" max="9723" width="5.6640625" style="1" customWidth="1"/>
    <col min="9724" max="9724" width="34.5546875" style="1" customWidth="1"/>
    <col min="9725" max="9725" width="6.44140625" style="1" customWidth="1"/>
    <col min="9726" max="9726" width="5.44140625" style="1" customWidth="1"/>
    <col min="9727" max="9735" width="7.33203125" style="1" customWidth="1"/>
    <col min="9736" max="9736" width="10" style="1" customWidth="1"/>
    <col min="9737" max="9737" width="9.5546875" style="1" customWidth="1"/>
    <col min="9738" max="9738" width="7.5546875" style="1" customWidth="1"/>
    <col min="9739" max="9739" width="7.33203125" style="1" customWidth="1"/>
    <col min="9740" max="9740" width="4.6640625" style="1" customWidth="1"/>
    <col min="9741" max="9741" width="8.44140625" style="1" customWidth="1"/>
    <col min="9742" max="9742" width="18.5546875" style="1" customWidth="1"/>
    <col min="9743" max="9744" width="8.109375" style="1" customWidth="1"/>
    <col min="9745" max="9745" width="1.88671875" style="1" customWidth="1"/>
    <col min="9746" max="9746" width="18.5546875" style="1" customWidth="1"/>
    <col min="9747" max="9747" width="10" style="1" customWidth="1"/>
    <col min="9748" max="9748" width="1.88671875" style="1" customWidth="1"/>
    <col min="9749" max="9749" width="22.88671875" style="1" customWidth="1"/>
    <col min="9750" max="9753" width="9.33203125" style="1" customWidth="1"/>
    <col min="9754" max="9754" width="2.44140625" style="1" customWidth="1"/>
    <col min="9755" max="9755" width="11.44140625" style="1" customWidth="1"/>
    <col min="9756" max="9756" width="9.44140625" style="1" customWidth="1"/>
    <col min="9757" max="9757" width="10.33203125" style="1" customWidth="1"/>
    <col min="9758" max="9758" width="9.109375" style="1" customWidth="1"/>
    <col min="9759" max="9975" width="14.44140625" style="1"/>
    <col min="9976" max="9976" width="4.88671875" style="1" customWidth="1"/>
    <col min="9977" max="9977" width="7.6640625" style="1" customWidth="1"/>
    <col min="9978" max="9979" width="5.6640625" style="1" customWidth="1"/>
    <col min="9980" max="9980" width="34.5546875" style="1" customWidth="1"/>
    <col min="9981" max="9981" width="6.44140625" style="1" customWidth="1"/>
    <col min="9982" max="9982" width="5.44140625" style="1" customWidth="1"/>
    <col min="9983" max="9991" width="7.33203125" style="1" customWidth="1"/>
    <col min="9992" max="9992" width="10" style="1" customWidth="1"/>
    <col min="9993" max="9993" width="9.5546875" style="1" customWidth="1"/>
    <col min="9994" max="9994" width="7.5546875" style="1" customWidth="1"/>
    <col min="9995" max="9995" width="7.33203125" style="1" customWidth="1"/>
    <col min="9996" max="9996" width="4.6640625" style="1" customWidth="1"/>
    <col min="9997" max="9997" width="8.44140625" style="1" customWidth="1"/>
    <col min="9998" max="9998" width="18.5546875" style="1" customWidth="1"/>
    <col min="9999" max="10000" width="8.109375" style="1" customWidth="1"/>
    <col min="10001" max="10001" width="1.88671875" style="1" customWidth="1"/>
    <col min="10002" max="10002" width="18.5546875" style="1" customWidth="1"/>
    <col min="10003" max="10003" width="10" style="1" customWidth="1"/>
    <col min="10004" max="10004" width="1.88671875" style="1" customWidth="1"/>
    <col min="10005" max="10005" width="22.88671875" style="1" customWidth="1"/>
    <col min="10006" max="10009" width="9.33203125" style="1" customWidth="1"/>
    <col min="10010" max="10010" width="2.44140625" style="1" customWidth="1"/>
    <col min="10011" max="10011" width="11.44140625" style="1" customWidth="1"/>
    <col min="10012" max="10012" width="9.44140625" style="1" customWidth="1"/>
    <col min="10013" max="10013" width="10.33203125" style="1" customWidth="1"/>
    <col min="10014" max="10014" width="9.109375" style="1" customWidth="1"/>
    <col min="10015" max="10231" width="14.44140625" style="1"/>
    <col min="10232" max="10232" width="4.88671875" style="1" customWidth="1"/>
    <col min="10233" max="10233" width="7.6640625" style="1" customWidth="1"/>
    <col min="10234" max="10235" width="5.6640625" style="1" customWidth="1"/>
    <col min="10236" max="10236" width="34.5546875" style="1" customWidth="1"/>
    <col min="10237" max="10237" width="6.44140625" style="1" customWidth="1"/>
    <col min="10238" max="10238" width="5.44140625" style="1" customWidth="1"/>
    <col min="10239" max="10247" width="7.33203125" style="1" customWidth="1"/>
    <col min="10248" max="10248" width="10" style="1" customWidth="1"/>
    <col min="10249" max="10249" width="9.5546875" style="1" customWidth="1"/>
    <col min="10250" max="10250" width="7.5546875" style="1" customWidth="1"/>
    <col min="10251" max="10251" width="7.33203125" style="1" customWidth="1"/>
    <col min="10252" max="10252" width="4.6640625" style="1" customWidth="1"/>
    <col min="10253" max="10253" width="8.44140625" style="1" customWidth="1"/>
    <col min="10254" max="10254" width="18.5546875" style="1" customWidth="1"/>
    <col min="10255" max="10256" width="8.109375" style="1" customWidth="1"/>
    <col min="10257" max="10257" width="1.88671875" style="1" customWidth="1"/>
    <col min="10258" max="10258" width="18.5546875" style="1" customWidth="1"/>
    <col min="10259" max="10259" width="10" style="1" customWidth="1"/>
    <col min="10260" max="10260" width="1.88671875" style="1" customWidth="1"/>
    <col min="10261" max="10261" width="22.88671875" style="1" customWidth="1"/>
    <col min="10262" max="10265" width="9.33203125" style="1" customWidth="1"/>
    <col min="10266" max="10266" width="2.44140625" style="1" customWidth="1"/>
    <col min="10267" max="10267" width="11.44140625" style="1" customWidth="1"/>
    <col min="10268" max="10268" width="9.44140625" style="1" customWidth="1"/>
    <col min="10269" max="10269" width="10.33203125" style="1" customWidth="1"/>
    <col min="10270" max="10270" width="9.109375" style="1" customWidth="1"/>
    <col min="10271" max="10487" width="14.44140625" style="1"/>
    <col min="10488" max="10488" width="4.88671875" style="1" customWidth="1"/>
    <col min="10489" max="10489" width="7.6640625" style="1" customWidth="1"/>
    <col min="10490" max="10491" width="5.6640625" style="1" customWidth="1"/>
    <col min="10492" max="10492" width="34.5546875" style="1" customWidth="1"/>
    <col min="10493" max="10493" width="6.44140625" style="1" customWidth="1"/>
    <col min="10494" max="10494" width="5.44140625" style="1" customWidth="1"/>
    <col min="10495" max="10503" width="7.33203125" style="1" customWidth="1"/>
    <col min="10504" max="10504" width="10" style="1" customWidth="1"/>
    <col min="10505" max="10505" width="9.5546875" style="1" customWidth="1"/>
    <col min="10506" max="10506" width="7.5546875" style="1" customWidth="1"/>
    <col min="10507" max="10507" width="7.33203125" style="1" customWidth="1"/>
    <col min="10508" max="10508" width="4.6640625" style="1" customWidth="1"/>
    <col min="10509" max="10509" width="8.44140625" style="1" customWidth="1"/>
    <col min="10510" max="10510" width="18.5546875" style="1" customWidth="1"/>
    <col min="10511" max="10512" width="8.109375" style="1" customWidth="1"/>
    <col min="10513" max="10513" width="1.88671875" style="1" customWidth="1"/>
    <col min="10514" max="10514" width="18.5546875" style="1" customWidth="1"/>
    <col min="10515" max="10515" width="10" style="1" customWidth="1"/>
    <col min="10516" max="10516" width="1.88671875" style="1" customWidth="1"/>
    <col min="10517" max="10517" width="22.88671875" style="1" customWidth="1"/>
    <col min="10518" max="10521" width="9.33203125" style="1" customWidth="1"/>
    <col min="10522" max="10522" width="2.44140625" style="1" customWidth="1"/>
    <col min="10523" max="10523" width="11.44140625" style="1" customWidth="1"/>
    <col min="10524" max="10524" width="9.44140625" style="1" customWidth="1"/>
    <col min="10525" max="10525" width="10.33203125" style="1" customWidth="1"/>
    <col min="10526" max="10526" width="9.109375" style="1" customWidth="1"/>
    <col min="10527" max="10743" width="14.44140625" style="1"/>
    <col min="10744" max="10744" width="4.88671875" style="1" customWidth="1"/>
    <col min="10745" max="10745" width="7.6640625" style="1" customWidth="1"/>
    <col min="10746" max="10747" width="5.6640625" style="1" customWidth="1"/>
    <col min="10748" max="10748" width="34.5546875" style="1" customWidth="1"/>
    <col min="10749" max="10749" width="6.44140625" style="1" customWidth="1"/>
    <col min="10750" max="10750" width="5.44140625" style="1" customWidth="1"/>
    <col min="10751" max="10759" width="7.33203125" style="1" customWidth="1"/>
    <col min="10760" max="10760" width="10" style="1" customWidth="1"/>
    <col min="10761" max="10761" width="9.5546875" style="1" customWidth="1"/>
    <col min="10762" max="10762" width="7.5546875" style="1" customWidth="1"/>
    <col min="10763" max="10763" width="7.33203125" style="1" customWidth="1"/>
    <col min="10764" max="10764" width="4.6640625" style="1" customWidth="1"/>
    <col min="10765" max="10765" width="8.44140625" style="1" customWidth="1"/>
    <col min="10766" max="10766" width="18.5546875" style="1" customWidth="1"/>
    <col min="10767" max="10768" width="8.109375" style="1" customWidth="1"/>
    <col min="10769" max="10769" width="1.88671875" style="1" customWidth="1"/>
    <col min="10770" max="10770" width="18.5546875" style="1" customWidth="1"/>
    <col min="10771" max="10771" width="10" style="1" customWidth="1"/>
    <col min="10772" max="10772" width="1.88671875" style="1" customWidth="1"/>
    <col min="10773" max="10773" width="22.88671875" style="1" customWidth="1"/>
    <col min="10774" max="10777" width="9.33203125" style="1" customWidth="1"/>
    <col min="10778" max="10778" width="2.44140625" style="1" customWidth="1"/>
    <col min="10779" max="10779" width="11.44140625" style="1" customWidth="1"/>
    <col min="10780" max="10780" width="9.44140625" style="1" customWidth="1"/>
    <col min="10781" max="10781" width="10.33203125" style="1" customWidth="1"/>
    <col min="10782" max="10782" width="9.109375" style="1" customWidth="1"/>
    <col min="10783" max="10999" width="14.44140625" style="1"/>
    <col min="11000" max="11000" width="4.88671875" style="1" customWidth="1"/>
    <col min="11001" max="11001" width="7.6640625" style="1" customWidth="1"/>
    <col min="11002" max="11003" width="5.6640625" style="1" customWidth="1"/>
    <col min="11004" max="11004" width="34.5546875" style="1" customWidth="1"/>
    <col min="11005" max="11005" width="6.44140625" style="1" customWidth="1"/>
    <col min="11006" max="11006" width="5.44140625" style="1" customWidth="1"/>
    <col min="11007" max="11015" width="7.33203125" style="1" customWidth="1"/>
    <col min="11016" max="11016" width="10" style="1" customWidth="1"/>
    <col min="11017" max="11017" width="9.5546875" style="1" customWidth="1"/>
    <col min="11018" max="11018" width="7.5546875" style="1" customWidth="1"/>
    <col min="11019" max="11019" width="7.33203125" style="1" customWidth="1"/>
    <col min="11020" max="11020" width="4.6640625" style="1" customWidth="1"/>
    <col min="11021" max="11021" width="8.44140625" style="1" customWidth="1"/>
    <col min="11022" max="11022" width="18.5546875" style="1" customWidth="1"/>
    <col min="11023" max="11024" width="8.109375" style="1" customWidth="1"/>
    <col min="11025" max="11025" width="1.88671875" style="1" customWidth="1"/>
    <col min="11026" max="11026" width="18.5546875" style="1" customWidth="1"/>
    <col min="11027" max="11027" width="10" style="1" customWidth="1"/>
    <col min="11028" max="11028" width="1.88671875" style="1" customWidth="1"/>
    <col min="11029" max="11029" width="22.88671875" style="1" customWidth="1"/>
    <col min="11030" max="11033" width="9.33203125" style="1" customWidth="1"/>
    <col min="11034" max="11034" width="2.44140625" style="1" customWidth="1"/>
    <col min="11035" max="11035" width="11.44140625" style="1" customWidth="1"/>
    <col min="11036" max="11036" width="9.44140625" style="1" customWidth="1"/>
    <col min="11037" max="11037" width="10.33203125" style="1" customWidth="1"/>
    <col min="11038" max="11038" width="9.109375" style="1" customWidth="1"/>
    <col min="11039" max="11255" width="14.44140625" style="1"/>
    <col min="11256" max="11256" width="4.88671875" style="1" customWidth="1"/>
    <col min="11257" max="11257" width="7.6640625" style="1" customWidth="1"/>
    <col min="11258" max="11259" width="5.6640625" style="1" customWidth="1"/>
    <col min="11260" max="11260" width="34.5546875" style="1" customWidth="1"/>
    <col min="11261" max="11261" width="6.44140625" style="1" customWidth="1"/>
    <col min="11262" max="11262" width="5.44140625" style="1" customWidth="1"/>
    <col min="11263" max="11271" width="7.33203125" style="1" customWidth="1"/>
    <col min="11272" max="11272" width="10" style="1" customWidth="1"/>
    <col min="11273" max="11273" width="9.5546875" style="1" customWidth="1"/>
    <col min="11274" max="11274" width="7.5546875" style="1" customWidth="1"/>
    <col min="11275" max="11275" width="7.33203125" style="1" customWidth="1"/>
    <col min="11276" max="11276" width="4.6640625" style="1" customWidth="1"/>
    <col min="11277" max="11277" width="8.44140625" style="1" customWidth="1"/>
    <col min="11278" max="11278" width="18.5546875" style="1" customWidth="1"/>
    <col min="11279" max="11280" width="8.109375" style="1" customWidth="1"/>
    <col min="11281" max="11281" width="1.88671875" style="1" customWidth="1"/>
    <col min="11282" max="11282" width="18.5546875" style="1" customWidth="1"/>
    <col min="11283" max="11283" width="10" style="1" customWidth="1"/>
    <col min="11284" max="11284" width="1.88671875" style="1" customWidth="1"/>
    <col min="11285" max="11285" width="22.88671875" style="1" customWidth="1"/>
    <col min="11286" max="11289" width="9.33203125" style="1" customWidth="1"/>
    <col min="11290" max="11290" width="2.44140625" style="1" customWidth="1"/>
    <col min="11291" max="11291" width="11.44140625" style="1" customWidth="1"/>
    <col min="11292" max="11292" width="9.44140625" style="1" customWidth="1"/>
    <col min="11293" max="11293" width="10.33203125" style="1" customWidth="1"/>
    <col min="11294" max="11294" width="9.109375" style="1" customWidth="1"/>
    <col min="11295" max="11511" width="14.44140625" style="1"/>
    <col min="11512" max="11512" width="4.88671875" style="1" customWidth="1"/>
    <col min="11513" max="11513" width="7.6640625" style="1" customWidth="1"/>
    <col min="11514" max="11515" width="5.6640625" style="1" customWidth="1"/>
    <col min="11516" max="11516" width="34.5546875" style="1" customWidth="1"/>
    <col min="11517" max="11517" width="6.44140625" style="1" customWidth="1"/>
    <col min="11518" max="11518" width="5.44140625" style="1" customWidth="1"/>
    <col min="11519" max="11527" width="7.33203125" style="1" customWidth="1"/>
    <col min="11528" max="11528" width="10" style="1" customWidth="1"/>
    <col min="11529" max="11529" width="9.5546875" style="1" customWidth="1"/>
    <col min="11530" max="11530" width="7.5546875" style="1" customWidth="1"/>
    <col min="11531" max="11531" width="7.33203125" style="1" customWidth="1"/>
    <col min="11532" max="11532" width="4.6640625" style="1" customWidth="1"/>
    <col min="11533" max="11533" width="8.44140625" style="1" customWidth="1"/>
    <col min="11534" max="11534" width="18.5546875" style="1" customWidth="1"/>
    <col min="11535" max="11536" width="8.109375" style="1" customWidth="1"/>
    <col min="11537" max="11537" width="1.88671875" style="1" customWidth="1"/>
    <col min="11538" max="11538" width="18.5546875" style="1" customWidth="1"/>
    <col min="11539" max="11539" width="10" style="1" customWidth="1"/>
    <col min="11540" max="11540" width="1.88671875" style="1" customWidth="1"/>
    <col min="11541" max="11541" width="22.88671875" style="1" customWidth="1"/>
    <col min="11542" max="11545" width="9.33203125" style="1" customWidth="1"/>
    <col min="11546" max="11546" width="2.44140625" style="1" customWidth="1"/>
    <col min="11547" max="11547" width="11.44140625" style="1" customWidth="1"/>
    <col min="11548" max="11548" width="9.44140625" style="1" customWidth="1"/>
    <col min="11549" max="11549" width="10.33203125" style="1" customWidth="1"/>
    <col min="11550" max="11550" width="9.109375" style="1" customWidth="1"/>
    <col min="11551" max="11767" width="14.44140625" style="1"/>
    <col min="11768" max="11768" width="4.88671875" style="1" customWidth="1"/>
    <col min="11769" max="11769" width="7.6640625" style="1" customWidth="1"/>
    <col min="11770" max="11771" width="5.6640625" style="1" customWidth="1"/>
    <col min="11772" max="11772" width="34.5546875" style="1" customWidth="1"/>
    <col min="11773" max="11773" width="6.44140625" style="1" customWidth="1"/>
    <col min="11774" max="11774" width="5.44140625" style="1" customWidth="1"/>
    <col min="11775" max="11783" width="7.33203125" style="1" customWidth="1"/>
    <col min="11784" max="11784" width="10" style="1" customWidth="1"/>
    <col min="11785" max="11785" width="9.5546875" style="1" customWidth="1"/>
    <col min="11786" max="11786" width="7.5546875" style="1" customWidth="1"/>
    <col min="11787" max="11787" width="7.33203125" style="1" customWidth="1"/>
    <col min="11788" max="11788" width="4.6640625" style="1" customWidth="1"/>
    <col min="11789" max="11789" width="8.44140625" style="1" customWidth="1"/>
    <col min="11790" max="11790" width="18.5546875" style="1" customWidth="1"/>
    <col min="11791" max="11792" width="8.109375" style="1" customWidth="1"/>
    <col min="11793" max="11793" width="1.88671875" style="1" customWidth="1"/>
    <col min="11794" max="11794" width="18.5546875" style="1" customWidth="1"/>
    <col min="11795" max="11795" width="10" style="1" customWidth="1"/>
    <col min="11796" max="11796" width="1.88671875" style="1" customWidth="1"/>
    <col min="11797" max="11797" width="22.88671875" style="1" customWidth="1"/>
    <col min="11798" max="11801" width="9.33203125" style="1" customWidth="1"/>
    <col min="11802" max="11802" width="2.44140625" style="1" customWidth="1"/>
    <col min="11803" max="11803" width="11.44140625" style="1" customWidth="1"/>
    <col min="11804" max="11804" width="9.44140625" style="1" customWidth="1"/>
    <col min="11805" max="11805" width="10.33203125" style="1" customWidth="1"/>
    <col min="11806" max="11806" width="9.109375" style="1" customWidth="1"/>
    <col min="11807" max="12023" width="14.44140625" style="1"/>
    <col min="12024" max="12024" width="4.88671875" style="1" customWidth="1"/>
    <col min="12025" max="12025" width="7.6640625" style="1" customWidth="1"/>
    <col min="12026" max="12027" width="5.6640625" style="1" customWidth="1"/>
    <col min="12028" max="12028" width="34.5546875" style="1" customWidth="1"/>
    <col min="12029" max="12029" width="6.44140625" style="1" customWidth="1"/>
    <col min="12030" max="12030" width="5.44140625" style="1" customWidth="1"/>
    <col min="12031" max="12039" width="7.33203125" style="1" customWidth="1"/>
    <col min="12040" max="12040" width="10" style="1" customWidth="1"/>
    <col min="12041" max="12041" width="9.5546875" style="1" customWidth="1"/>
    <col min="12042" max="12042" width="7.5546875" style="1" customWidth="1"/>
    <col min="12043" max="12043" width="7.33203125" style="1" customWidth="1"/>
    <col min="12044" max="12044" width="4.6640625" style="1" customWidth="1"/>
    <col min="12045" max="12045" width="8.44140625" style="1" customWidth="1"/>
    <col min="12046" max="12046" width="18.5546875" style="1" customWidth="1"/>
    <col min="12047" max="12048" width="8.109375" style="1" customWidth="1"/>
    <col min="12049" max="12049" width="1.88671875" style="1" customWidth="1"/>
    <col min="12050" max="12050" width="18.5546875" style="1" customWidth="1"/>
    <col min="12051" max="12051" width="10" style="1" customWidth="1"/>
    <col min="12052" max="12052" width="1.88671875" style="1" customWidth="1"/>
    <col min="12053" max="12053" width="22.88671875" style="1" customWidth="1"/>
    <col min="12054" max="12057" width="9.33203125" style="1" customWidth="1"/>
    <col min="12058" max="12058" width="2.44140625" style="1" customWidth="1"/>
    <col min="12059" max="12059" width="11.44140625" style="1" customWidth="1"/>
    <col min="12060" max="12060" width="9.44140625" style="1" customWidth="1"/>
    <col min="12061" max="12061" width="10.33203125" style="1" customWidth="1"/>
    <col min="12062" max="12062" width="9.109375" style="1" customWidth="1"/>
    <col min="12063" max="12279" width="14.44140625" style="1"/>
    <col min="12280" max="12280" width="4.88671875" style="1" customWidth="1"/>
    <col min="12281" max="12281" width="7.6640625" style="1" customWidth="1"/>
    <col min="12282" max="12283" width="5.6640625" style="1" customWidth="1"/>
    <col min="12284" max="12284" width="34.5546875" style="1" customWidth="1"/>
    <col min="12285" max="12285" width="6.44140625" style="1" customWidth="1"/>
    <col min="12286" max="12286" width="5.44140625" style="1" customWidth="1"/>
    <col min="12287" max="12295" width="7.33203125" style="1" customWidth="1"/>
    <col min="12296" max="12296" width="10" style="1" customWidth="1"/>
    <col min="12297" max="12297" width="9.5546875" style="1" customWidth="1"/>
    <col min="12298" max="12298" width="7.5546875" style="1" customWidth="1"/>
    <col min="12299" max="12299" width="7.33203125" style="1" customWidth="1"/>
    <col min="12300" max="12300" width="4.6640625" style="1" customWidth="1"/>
    <col min="12301" max="12301" width="8.44140625" style="1" customWidth="1"/>
    <col min="12302" max="12302" width="18.5546875" style="1" customWidth="1"/>
    <col min="12303" max="12304" width="8.109375" style="1" customWidth="1"/>
    <col min="12305" max="12305" width="1.88671875" style="1" customWidth="1"/>
    <col min="12306" max="12306" width="18.5546875" style="1" customWidth="1"/>
    <col min="12307" max="12307" width="10" style="1" customWidth="1"/>
    <col min="12308" max="12308" width="1.88671875" style="1" customWidth="1"/>
    <col min="12309" max="12309" width="22.88671875" style="1" customWidth="1"/>
    <col min="12310" max="12313" width="9.33203125" style="1" customWidth="1"/>
    <col min="12314" max="12314" width="2.44140625" style="1" customWidth="1"/>
    <col min="12315" max="12315" width="11.44140625" style="1" customWidth="1"/>
    <col min="12316" max="12316" width="9.44140625" style="1" customWidth="1"/>
    <col min="12317" max="12317" width="10.33203125" style="1" customWidth="1"/>
    <col min="12318" max="12318" width="9.109375" style="1" customWidth="1"/>
    <col min="12319" max="12535" width="14.44140625" style="1"/>
    <col min="12536" max="12536" width="4.88671875" style="1" customWidth="1"/>
    <col min="12537" max="12537" width="7.6640625" style="1" customWidth="1"/>
    <col min="12538" max="12539" width="5.6640625" style="1" customWidth="1"/>
    <col min="12540" max="12540" width="34.5546875" style="1" customWidth="1"/>
    <col min="12541" max="12541" width="6.44140625" style="1" customWidth="1"/>
    <col min="12542" max="12542" width="5.44140625" style="1" customWidth="1"/>
    <col min="12543" max="12551" width="7.33203125" style="1" customWidth="1"/>
    <col min="12552" max="12552" width="10" style="1" customWidth="1"/>
    <col min="12553" max="12553" width="9.5546875" style="1" customWidth="1"/>
    <col min="12554" max="12554" width="7.5546875" style="1" customWidth="1"/>
    <col min="12555" max="12555" width="7.33203125" style="1" customWidth="1"/>
    <col min="12556" max="12556" width="4.6640625" style="1" customWidth="1"/>
    <col min="12557" max="12557" width="8.44140625" style="1" customWidth="1"/>
    <col min="12558" max="12558" width="18.5546875" style="1" customWidth="1"/>
    <col min="12559" max="12560" width="8.109375" style="1" customWidth="1"/>
    <col min="12561" max="12561" width="1.88671875" style="1" customWidth="1"/>
    <col min="12562" max="12562" width="18.5546875" style="1" customWidth="1"/>
    <col min="12563" max="12563" width="10" style="1" customWidth="1"/>
    <col min="12564" max="12564" width="1.88671875" style="1" customWidth="1"/>
    <col min="12565" max="12565" width="22.88671875" style="1" customWidth="1"/>
    <col min="12566" max="12569" width="9.33203125" style="1" customWidth="1"/>
    <col min="12570" max="12570" width="2.44140625" style="1" customWidth="1"/>
    <col min="12571" max="12571" width="11.44140625" style="1" customWidth="1"/>
    <col min="12572" max="12572" width="9.44140625" style="1" customWidth="1"/>
    <col min="12573" max="12573" width="10.33203125" style="1" customWidth="1"/>
    <col min="12574" max="12574" width="9.109375" style="1" customWidth="1"/>
    <col min="12575" max="12791" width="14.44140625" style="1"/>
    <col min="12792" max="12792" width="4.88671875" style="1" customWidth="1"/>
    <col min="12793" max="12793" width="7.6640625" style="1" customWidth="1"/>
    <col min="12794" max="12795" width="5.6640625" style="1" customWidth="1"/>
    <col min="12796" max="12796" width="34.5546875" style="1" customWidth="1"/>
    <col min="12797" max="12797" width="6.44140625" style="1" customWidth="1"/>
    <col min="12798" max="12798" width="5.44140625" style="1" customWidth="1"/>
    <col min="12799" max="12807" width="7.33203125" style="1" customWidth="1"/>
    <col min="12808" max="12808" width="10" style="1" customWidth="1"/>
    <col min="12809" max="12809" width="9.5546875" style="1" customWidth="1"/>
    <col min="12810" max="12810" width="7.5546875" style="1" customWidth="1"/>
    <col min="12811" max="12811" width="7.33203125" style="1" customWidth="1"/>
    <col min="12812" max="12812" width="4.6640625" style="1" customWidth="1"/>
    <col min="12813" max="12813" width="8.44140625" style="1" customWidth="1"/>
    <col min="12814" max="12814" width="18.5546875" style="1" customWidth="1"/>
    <col min="12815" max="12816" width="8.109375" style="1" customWidth="1"/>
    <col min="12817" max="12817" width="1.88671875" style="1" customWidth="1"/>
    <col min="12818" max="12818" width="18.5546875" style="1" customWidth="1"/>
    <col min="12819" max="12819" width="10" style="1" customWidth="1"/>
    <col min="12820" max="12820" width="1.88671875" style="1" customWidth="1"/>
    <col min="12821" max="12821" width="22.88671875" style="1" customWidth="1"/>
    <col min="12822" max="12825" width="9.33203125" style="1" customWidth="1"/>
    <col min="12826" max="12826" width="2.44140625" style="1" customWidth="1"/>
    <col min="12827" max="12827" width="11.44140625" style="1" customWidth="1"/>
    <col min="12828" max="12828" width="9.44140625" style="1" customWidth="1"/>
    <col min="12829" max="12829" width="10.33203125" style="1" customWidth="1"/>
    <col min="12830" max="12830" width="9.109375" style="1" customWidth="1"/>
    <col min="12831" max="13047" width="14.44140625" style="1"/>
    <col min="13048" max="13048" width="4.88671875" style="1" customWidth="1"/>
    <col min="13049" max="13049" width="7.6640625" style="1" customWidth="1"/>
    <col min="13050" max="13051" width="5.6640625" style="1" customWidth="1"/>
    <col min="13052" max="13052" width="34.5546875" style="1" customWidth="1"/>
    <col min="13053" max="13053" width="6.44140625" style="1" customWidth="1"/>
    <col min="13054" max="13054" width="5.44140625" style="1" customWidth="1"/>
    <col min="13055" max="13063" width="7.33203125" style="1" customWidth="1"/>
    <col min="13064" max="13064" width="10" style="1" customWidth="1"/>
    <col min="13065" max="13065" width="9.5546875" style="1" customWidth="1"/>
    <col min="13066" max="13066" width="7.5546875" style="1" customWidth="1"/>
    <col min="13067" max="13067" width="7.33203125" style="1" customWidth="1"/>
    <col min="13068" max="13068" width="4.6640625" style="1" customWidth="1"/>
    <col min="13069" max="13069" width="8.44140625" style="1" customWidth="1"/>
    <col min="13070" max="13070" width="18.5546875" style="1" customWidth="1"/>
    <col min="13071" max="13072" width="8.109375" style="1" customWidth="1"/>
    <col min="13073" max="13073" width="1.88671875" style="1" customWidth="1"/>
    <col min="13074" max="13074" width="18.5546875" style="1" customWidth="1"/>
    <col min="13075" max="13075" width="10" style="1" customWidth="1"/>
    <col min="13076" max="13076" width="1.88671875" style="1" customWidth="1"/>
    <col min="13077" max="13077" width="22.88671875" style="1" customWidth="1"/>
    <col min="13078" max="13081" width="9.33203125" style="1" customWidth="1"/>
    <col min="13082" max="13082" width="2.44140625" style="1" customWidth="1"/>
    <col min="13083" max="13083" width="11.44140625" style="1" customWidth="1"/>
    <col min="13084" max="13084" width="9.44140625" style="1" customWidth="1"/>
    <col min="13085" max="13085" width="10.33203125" style="1" customWidth="1"/>
    <col min="13086" max="13086" width="9.109375" style="1" customWidth="1"/>
    <col min="13087" max="13303" width="14.44140625" style="1"/>
    <col min="13304" max="13304" width="4.88671875" style="1" customWidth="1"/>
    <col min="13305" max="13305" width="7.6640625" style="1" customWidth="1"/>
    <col min="13306" max="13307" width="5.6640625" style="1" customWidth="1"/>
    <col min="13308" max="13308" width="34.5546875" style="1" customWidth="1"/>
    <col min="13309" max="13309" width="6.44140625" style="1" customWidth="1"/>
    <col min="13310" max="13310" width="5.44140625" style="1" customWidth="1"/>
    <col min="13311" max="13319" width="7.33203125" style="1" customWidth="1"/>
    <col min="13320" max="13320" width="10" style="1" customWidth="1"/>
    <col min="13321" max="13321" width="9.5546875" style="1" customWidth="1"/>
    <col min="13322" max="13322" width="7.5546875" style="1" customWidth="1"/>
    <col min="13323" max="13323" width="7.33203125" style="1" customWidth="1"/>
    <col min="13324" max="13324" width="4.6640625" style="1" customWidth="1"/>
    <col min="13325" max="13325" width="8.44140625" style="1" customWidth="1"/>
    <col min="13326" max="13326" width="18.5546875" style="1" customWidth="1"/>
    <col min="13327" max="13328" width="8.109375" style="1" customWidth="1"/>
    <col min="13329" max="13329" width="1.88671875" style="1" customWidth="1"/>
    <col min="13330" max="13330" width="18.5546875" style="1" customWidth="1"/>
    <col min="13331" max="13331" width="10" style="1" customWidth="1"/>
    <col min="13332" max="13332" width="1.88671875" style="1" customWidth="1"/>
    <col min="13333" max="13333" width="22.88671875" style="1" customWidth="1"/>
    <col min="13334" max="13337" width="9.33203125" style="1" customWidth="1"/>
    <col min="13338" max="13338" width="2.44140625" style="1" customWidth="1"/>
    <col min="13339" max="13339" width="11.44140625" style="1" customWidth="1"/>
    <col min="13340" max="13340" width="9.44140625" style="1" customWidth="1"/>
    <col min="13341" max="13341" width="10.33203125" style="1" customWidth="1"/>
    <col min="13342" max="13342" width="9.109375" style="1" customWidth="1"/>
    <col min="13343" max="13559" width="14.44140625" style="1"/>
    <col min="13560" max="13560" width="4.88671875" style="1" customWidth="1"/>
    <col min="13561" max="13561" width="7.6640625" style="1" customWidth="1"/>
    <col min="13562" max="13563" width="5.6640625" style="1" customWidth="1"/>
    <col min="13564" max="13564" width="34.5546875" style="1" customWidth="1"/>
    <col min="13565" max="13565" width="6.44140625" style="1" customWidth="1"/>
    <col min="13566" max="13566" width="5.44140625" style="1" customWidth="1"/>
    <col min="13567" max="13575" width="7.33203125" style="1" customWidth="1"/>
    <col min="13576" max="13576" width="10" style="1" customWidth="1"/>
    <col min="13577" max="13577" width="9.5546875" style="1" customWidth="1"/>
    <col min="13578" max="13578" width="7.5546875" style="1" customWidth="1"/>
    <col min="13579" max="13579" width="7.33203125" style="1" customWidth="1"/>
    <col min="13580" max="13580" width="4.6640625" style="1" customWidth="1"/>
    <col min="13581" max="13581" width="8.44140625" style="1" customWidth="1"/>
    <col min="13582" max="13582" width="18.5546875" style="1" customWidth="1"/>
    <col min="13583" max="13584" width="8.109375" style="1" customWidth="1"/>
    <col min="13585" max="13585" width="1.88671875" style="1" customWidth="1"/>
    <col min="13586" max="13586" width="18.5546875" style="1" customWidth="1"/>
    <col min="13587" max="13587" width="10" style="1" customWidth="1"/>
    <col min="13588" max="13588" width="1.88671875" style="1" customWidth="1"/>
    <col min="13589" max="13589" width="22.88671875" style="1" customWidth="1"/>
    <col min="13590" max="13593" width="9.33203125" style="1" customWidth="1"/>
    <col min="13594" max="13594" width="2.44140625" style="1" customWidth="1"/>
    <col min="13595" max="13595" width="11.44140625" style="1" customWidth="1"/>
    <col min="13596" max="13596" width="9.44140625" style="1" customWidth="1"/>
    <col min="13597" max="13597" width="10.33203125" style="1" customWidth="1"/>
    <col min="13598" max="13598" width="9.109375" style="1" customWidth="1"/>
    <col min="13599" max="13815" width="14.44140625" style="1"/>
    <col min="13816" max="13816" width="4.88671875" style="1" customWidth="1"/>
    <col min="13817" max="13817" width="7.6640625" style="1" customWidth="1"/>
    <col min="13818" max="13819" width="5.6640625" style="1" customWidth="1"/>
    <col min="13820" max="13820" width="34.5546875" style="1" customWidth="1"/>
    <col min="13821" max="13821" width="6.44140625" style="1" customWidth="1"/>
    <col min="13822" max="13822" width="5.44140625" style="1" customWidth="1"/>
    <col min="13823" max="13831" width="7.33203125" style="1" customWidth="1"/>
    <col min="13832" max="13832" width="10" style="1" customWidth="1"/>
    <col min="13833" max="13833" width="9.5546875" style="1" customWidth="1"/>
    <col min="13834" max="13834" width="7.5546875" style="1" customWidth="1"/>
    <col min="13835" max="13835" width="7.33203125" style="1" customWidth="1"/>
    <col min="13836" max="13836" width="4.6640625" style="1" customWidth="1"/>
    <col min="13837" max="13837" width="8.44140625" style="1" customWidth="1"/>
    <col min="13838" max="13838" width="18.5546875" style="1" customWidth="1"/>
    <col min="13839" max="13840" width="8.109375" style="1" customWidth="1"/>
    <col min="13841" max="13841" width="1.88671875" style="1" customWidth="1"/>
    <col min="13842" max="13842" width="18.5546875" style="1" customWidth="1"/>
    <col min="13843" max="13843" width="10" style="1" customWidth="1"/>
    <col min="13844" max="13844" width="1.88671875" style="1" customWidth="1"/>
    <col min="13845" max="13845" width="22.88671875" style="1" customWidth="1"/>
    <col min="13846" max="13849" width="9.33203125" style="1" customWidth="1"/>
    <col min="13850" max="13850" width="2.44140625" style="1" customWidth="1"/>
    <col min="13851" max="13851" width="11.44140625" style="1" customWidth="1"/>
    <col min="13852" max="13852" width="9.44140625" style="1" customWidth="1"/>
    <col min="13853" max="13853" width="10.33203125" style="1" customWidth="1"/>
    <col min="13854" max="13854" width="9.109375" style="1" customWidth="1"/>
    <col min="13855" max="14071" width="14.44140625" style="1"/>
    <col min="14072" max="14072" width="4.88671875" style="1" customWidth="1"/>
    <col min="14073" max="14073" width="7.6640625" style="1" customWidth="1"/>
    <col min="14074" max="14075" width="5.6640625" style="1" customWidth="1"/>
    <col min="14076" max="14076" width="34.5546875" style="1" customWidth="1"/>
    <col min="14077" max="14077" width="6.44140625" style="1" customWidth="1"/>
    <col min="14078" max="14078" width="5.44140625" style="1" customWidth="1"/>
    <col min="14079" max="14087" width="7.33203125" style="1" customWidth="1"/>
    <col min="14088" max="14088" width="10" style="1" customWidth="1"/>
    <col min="14089" max="14089" width="9.5546875" style="1" customWidth="1"/>
    <col min="14090" max="14090" width="7.5546875" style="1" customWidth="1"/>
    <col min="14091" max="14091" width="7.33203125" style="1" customWidth="1"/>
    <col min="14092" max="14092" width="4.6640625" style="1" customWidth="1"/>
    <col min="14093" max="14093" width="8.44140625" style="1" customWidth="1"/>
    <col min="14094" max="14094" width="18.5546875" style="1" customWidth="1"/>
    <col min="14095" max="14096" width="8.109375" style="1" customWidth="1"/>
    <col min="14097" max="14097" width="1.88671875" style="1" customWidth="1"/>
    <col min="14098" max="14098" width="18.5546875" style="1" customWidth="1"/>
    <col min="14099" max="14099" width="10" style="1" customWidth="1"/>
    <col min="14100" max="14100" width="1.88671875" style="1" customWidth="1"/>
    <col min="14101" max="14101" width="22.88671875" style="1" customWidth="1"/>
    <col min="14102" max="14105" width="9.33203125" style="1" customWidth="1"/>
    <col min="14106" max="14106" width="2.44140625" style="1" customWidth="1"/>
    <col min="14107" max="14107" width="11.44140625" style="1" customWidth="1"/>
    <col min="14108" max="14108" width="9.44140625" style="1" customWidth="1"/>
    <col min="14109" max="14109" width="10.33203125" style="1" customWidth="1"/>
    <col min="14110" max="14110" width="9.109375" style="1" customWidth="1"/>
    <col min="14111" max="14327" width="14.44140625" style="1"/>
    <col min="14328" max="14328" width="4.88671875" style="1" customWidth="1"/>
    <col min="14329" max="14329" width="7.6640625" style="1" customWidth="1"/>
    <col min="14330" max="14331" width="5.6640625" style="1" customWidth="1"/>
    <col min="14332" max="14332" width="34.5546875" style="1" customWidth="1"/>
    <col min="14333" max="14333" width="6.44140625" style="1" customWidth="1"/>
    <col min="14334" max="14334" width="5.44140625" style="1" customWidth="1"/>
    <col min="14335" max="14343" width="7.33203125" style="1" customWidth="1"/>
    <col min="14344" max="14344" width="10" style="1" customWidth="1"/>
    <col min="14345" max="14345" width="9.5546875" style="1" customWidth="1"/>
    <col min="14346" max="14346" width="7.5546875" style="1" customWidth="1"/>
    <col min="14347" max="14347" width="7.33203125" style="1" customWidth="1"/>
    <col min="14348" max="14348" width="4.6640625" style="1" customWidth="1"/>
    <col min="14349" max="14349" width="8.44140625" style="1" customWidth="1"/>
    <col min="14350" max="14350" width="18.5546875" style="1" customWidth="1"/>
    <col min="14351" max="14352" width="8.109375" style="1" customWidth="1"/>
    <col min="14353" max="14353" width="1.88671875" style="1" customWidth="1"/>
    <col min="14354" max="14354" width="18.5546875" style="1" customWidth="1"/>
    <col min="14355" max="14355" width="10" style="1" customWidth="1"/>
    <col min="14356" max="14356" width="1.88671875" style="1" customWidth="1"/>
    <col min="14357" max="14357" width="22.88671875" style="1" customWidth="1"/>
    <col min="14358" max="14361" width="9.33203125" style="1" customWidth="1"/>
    <col min="14362" max="14362" width="2.44140625" style="1" customWidth="1"/>
    <col min="14363" max="14363" width="11.44140625" style="1" customWidth="1"/>
    <col min="14364" max="14364" width="9.44140625" style="1" customWidth="1"/>
    <col min="14365" max="14365" width="10.33203125" style="1" customWidth="1"/>
    <col min="14366" max="14366" width="9.109375" style="1" customWidth="1"/>
    <col min="14367" max="14583" width="14.44140625" style="1"/>
    <col min="14584" max="14584" width="4.88671875" style="1" customWidth="1"/>
    <col min="14585" max="14585" width="7.6640625" style="1" customWidth="1"/>
    <col min="14586" max="14587" width="5.6640625" style="1" customWidth="1"/>
    <col min="14588" max="14588" width="34.5546875" style="1" customWidth="1"/>
    <col min="14589" max="14589" width="6.44140625" style="1" customWidth="1"/>
    <col min="14590" max="14590" width="5.44140625" style="1" customWidth="1"/>
    <col min="14591" max="14599" width="7.33203125" style="1" customWidth="1"/>
    <col min="14600" max="14600" width="10" style="1" customWidth="1"/>
    <col min="14601" max="14601" width="9.5546875" style="1" customWidth="1"/>
    <col min="14602" max="14602" width="7.5546875" style="1" customWidth="1"/>
    <col min="14603" max="14603" width="7.33203125" style="1" customWidth="1"/>
    <col min="14604" max="14604" width="4.6640625" style="1" customWidth="1"/>
    <col min="14605" max="14605" width="8.44140625" style="1" customWidth="1"/>
    <col min="14606" max="14606" width="18.5546875" style="1" customWidth="1"/>
    <col min="14607" max="14608" width="8.109375" style="1" customWidth="1"/>
    <col min="14609" max="14609" width="1.88671875" style="1" customWidth="1"/>
    <col min="14610" max="14610" width="18.5546875" style="1" customWidth="1"/>
    <col min="14611" max="14611" width="10" style="1" customWidth="1"/>
    <col min="14612" max="14612" width="1.88671875" style="1" customWidth="1"/>
    <col min="14613" max="14613" width="22.88671875" style="1" customWidth="1"/>
    <col min="14614" max="14617" width="9.33203125" style="1" customWidth="1"/>
    <col min="14618" max="14618" width="2.44140625" style="1" customWidth="1"/>
    <col min="14619" max="14619" width="11.44140625" style="1" customWidth="1"/>
    <col min="14620" max="14620" width="9.44140625" style="1" customWidth="1"/>
    <col min="14621" max="14621" width="10.33203125" style="1" customWidth="1"/>
    <col min="14622" max="14622" width="9.109375" style="1" customWidth="1"/>
    <col min="14623" max="14839" width="14.44140625" style="1"/>
    <col min="14840" max="14840" width="4.88671875" style="1" customWidth="1"/>
    <col min="14841" max="14841" width="7.6640625" style="1" customWidth="1"/>
    <col min="14842" max="14843" width="5.6640625" style="1" customWidth="1"/>
    <col min="14844" max="14844" width="34.5546875" style="1" customWidth="1"/>
    <col min="14845" max="14845" width="6.44140625" style="1" customWidth="1"/>
    <col min="14846" max="14846" width="5.44140625" style="1" customWidth="1"/>
    <col min="14847" max="14855" width="7.33203125" style="1" customWidth="1"/>
    <col min="14856" max="14856" width="10" style="1" customWidth="1"/>
    <col min="14857" max="14857" width="9.5546875" style="1" customWidth="1"/>
    <col min="14858" max="14858" width="7.5546875" style="1" customWidth="1"/>
    <col min="14859" max="14859" width="7.33203125" style="1" customWidth="1"/>
    <col min="14860" max="14860" width="4.6640625" style="1" customWidth="1"/>
    <col min="14861" max="14861" width="8.44140625" style="1" customWidth="1"/>
    <col min="14862" max="14862" width="18.5546875" style="1" customWidth="1"/>
    <col min="14863" max="14864" width="8.109375" style="1" customWidth="1"/>
    <col min="14865" max="14865" width="1.88671875" style="1" customWidth="1"/>
    <col min="14866" max="14866" width="18.5546875" style="1" customWidth="1"/>
    <col min="14867" max="14867" width="10" style="1" customWidth="1"/>
    <col min="14868" max="14868" width="1.88671875" style="1" customWidth="1"/>
    <col min="14869" max="14869" width="22.88671875" style="1" customWidth="1"/>
    <col min="14870" max="14873" width="9.33203125" style="1" customWidth="1"/>
    <col min="14874" max="14874" width="2.44140625" style="1" customWidth="1"/>
    <col min="14875" max="14875" width="11.44140625" style="1" customWidth="1"/>
    <col min="14876" max="14876" width="9.44140625" style="1" customWidth="1"/>
    <col min="14877" max="14877" width="10.33203125" style="1" customWidth="1"/>
    <col min="14878" max="14878" width="9.109375" style="1" customWidth="1"/>
    <col min="14879" max="15095" width="14.44140625" style="1"/>
    <col min="15096" max="15096" width="4.88671875" style="1" customWidth="1"/>
    <col min="15097" max="15097" width="7.6640625" style="1" customWidth="1"/>
    <col min="15098" max="15099" width="5.6640625" style="1" customWidth="1"/>
    <col min="15100" max="15100" width="34.5546875" style="1" customWidth="1"/>
    <col min="15101" max="15101" width="6.44140625" style="1" customWidth="1"/>
    <col min="15102" max="15102" width="5.44140625" style="1" customWidth="1"/>
    <col min="15103" max="15111" width="7.33203125" style="1" customWidth="1"/>
    <col min="15112" max="15112" width="10" style="1" customWidth="1"/>
    <col min="15113" max="15113" width="9.5546875" style="1" customWidth="1"/>
    <col min="15114" max="15114" width="7.5546875" style="1" customWidth="1"/>
    <col min="15115" max="15115" width="7.33203125" style="1" customWidth="1"/>
    <col min="15116" max="15116" width="4.6640625" style="1" customWidth="1"/>
    <col min="15117" max="15117" width="8.44140625" style="1" customWidth="1"/>
    <col min="15118" max="15118" width="18.5546875" style="1" customWidth="1"/>
    <col min="15119" max="15120" width="8.109375" style="1" customWidth="1"/>
    <col min="15121" max="15121" width="1.88671875" style="1" customWidth="1"/>
    <col min="15122" max="15122" width="18.5546875" style="1" customWidth="1"/>
    <col min="15123" max="15123" width="10" style="1" customWidth="1"/>
    <col min="15124" max="15124" width="1.88671875" style="1" customWidth="1"/>
    <col min="15125" max="15125" width="22.88671875" style="1" customWidth="1"/>
    <col min="15126" max="15129" width="9.33203125" style="1" customWidth="1"/>
    <col min="15130" max="15130" width="2.44140625" style="1" customWidth="1"/>
    <col min="15131" max="15131" width="11.44140625" style="1" customWidth="1"/>
    <col min="15132" max="15132" width="9.44140625" style="1" customWidth="1"/>
    <col min="15133" max="15133" width="10.33203125" style="1" customWidth="1"/>
    <col min="15134" max="15134" width="9.109375" style="1" customWidth="1"/>
    <col min="15135" max="15351" width="14.44140625" style="1"/>
    <col min="15352" max="15352" width="4.88671875" style="1" customWidth="1"/>
    <col min="15353" max="15353" width="7.6640625" style="1" customWidth="1"/>
    <col min="15354" max="15355" width="5.6640625" style="1" customWidth="1"/>
    <col min="15356" max="15356" width="34.5546875" style="1" customWidth="1"/>
    <col min="15357" max="15357" width="6.44140625" style="1" customWidth="1"/>
    <col min="15358" max="15358" width="5.44140625" style="1" customWidth="1"/>
    <col min="15359" max="15367" width="7.33203125" style="1" customWidth="1"/>
    <col min="15368" max="15368" width="10" style="1" customWidth="1"/>
    <col min="15369" max="15369" width="9.5546875" style="1" customWidth="1"/>
    <col min="15370" max="15370" width="7.5546875" style="1" customWidth="1"/>
    <col min="15371" max="15371" width="7.33203125" style="1" customWidth="1"/>
    <col min="15372" max="15372" width="4.6640625" style="1" customWidth="1"/>
    <col min="15373" max="15373" width="8.44140625" style="1" customWidth="1"/>
    <col min="15374" max="15374" width="18.5546875" style="1" customWidth="1"/>
    <col min="15375" max="15376" width="8.109375" style="1" customWidth="1"/>
    <col min="15377" max="15377" width="1.88671875" style="1" customWidth="1"/>
    <col min="15378" max="15378" width="18.5546875" style="1" customWidth="1"/>
    <col min="15379" max="15379" width="10" style="1" customWidth="1"/>
    <col min="15380" max="15380" width="1.88671875" style="1" customWidth="1"/>
    <col min="15381" max="15381" width="22.88671875" style="1" customWidth="1"/>
    <col min="15382" max="15385" width="9.33203125" style="1" customWidth="1"/>
    <col min="15386" max="15386" width="2.44140625" style="1" customWidth="1"/>
    <col min="15387" max="15387" width="11.44140625" style="1" customWidth="1"/>
    <col min="15388" max="15388" width="9.44140625" style="1" customWidth="1"/>
    <col min="15389" max="15389" width="10.33203125" style="1" customWidth="1"/>
    <col min="15390" max="15390" width="9.109375" style="1" customWidth="1"/>
    <col min="15391" max="15607" width="14.44140625" style="1"/>
    <col min="15608" max="15608" width="4.88671875" style="1" customWidth="1"/>
    <col min="15609" max="15609" width="7.6640625" style="1" customWidth="1"/>
    <col min="15610" max="15611" width="5.6640625" style="1" customWidth="1"/>
    <col min="15612" max="15612" width="34.5546875" style="1" customWidth="1"/>
    <col min="15613" max="15613" width="6.44140625" style="1" customWidth="1"/>
    <col min="15614" max="15614" width="5.44140625" style="1" customWidth="1"/>
    <col min="15615" max="15623" width="7.33203125" style="1" customWidth="1"/>
    <col min="15624" max="15624" width="10" style="1" customWidth="1"/>
    <col min="15625" max="15625" width="9.5546875" style="1" customWidth="1"/>
    <col min="15626" max="15626" width="7.5546875" style="1" customWidth="1"/>
    <col min="15627" max="15627" width="7.33203125" style="1" customWidth="1"/>
    <col min="15628" max="15628" width="4.6640625" style="1" customWidth="1"/>
    <col min="15629" max="15629" width="8.44140625" style="1" customWidth="1"/>
    <col min="15630" max="15630" width="18.5546875" style="1" customWidth="1"/>
    <col min="15631" max="15632" width="8.109375" style="1" customWidth="1"/>
    <col min="15633" max="15633" width="1.88671875" style="1" customWidth="1"/>
    <col min="15634" max="15634" width="18.5546875" style="1" customWidth="1"/>
    <col min="15635" max="15635" width="10" style="1" customWidth="1"/>
    <col min="15636" max="15636" width="1.88671875" style="1" customWidth="1"/>
    <col min="15637" max="15637" width="22.88671875" style="1" customWidth="1"/>
    <col min="15638" max="15641" width="9.33203125" style="1" customWidth="1"/>
    <col min="15642" max="15642" width="2.44140625" style="1" customWidth="1"/>
    <col min="15643" max="15643" width="11.44140625" style="1" customWidth="1"/>
    <col min="15644" max="15644" width="9.44140625" style="1" customWidth="1"/>
    <col min="15645" max="15645" width="10.33203125" style="1" customWidth="1"/>
    <col min="15646" max="15646" width="9.109375" style="1" customWidth="1"/>
    <col min="15647" max="15863" width="14.44140625" style="1"/>
    <col min="15864" max="15864" width="4.88671875" style="1" customWidth="1"/>
    <col min="15865" max="15865" width="7.6640625" style="1" customWidth="1"/>
    <col min="15866" max="15867" width="5.6640625" style="1" customWidth="1"/>
    <col min="15868" max="15868" width="34.5546875" style="1" customWidth="1"/>
    <col min="15869" max="15869" width="6.44140625" style="1" customWidth="1"/>
    <col min="15870" max="15870" width="5.44140625" style="1" customWidth="1"/>
    <col min="15871" max="15879" width="7.33203125" style="1" customWidth="1"/>
    <col min="15880" max="15880" width="10" style="1" customWidth="1"/>
    <col min="15881" max="15881" width="9.5546875" style="1" customWidth="1"/>
    <col min="15882" max="15882" width="7.5546875" style="1" customWidth="1"/>
    <col min="15883" max="15883" width="7.33203125" style="1" customWidth="1"/>
    <col min="15884" max="15884" width="4.6640625" style="1" customWidth="1"/>
    <col min="15885" max="15885" width="8.44140625" style="1" customWidth="1"/>
    <col min="15886" max="15886" width="18.5546875" style="1" customWidth="1"/>
    <col min="15887" max="15888" width="8.109375" style="1" customWidth="1"/>
    <col min="15889" max="15889" width="1.88671875" style="1" customWidth="1"/>
    <col min="15890" max="15890" width="18.5546875" style="1" customWidth="1"/>
    <col min="15891" max="15891" width="10" style="1" customWidth="1"/>
    <col min="15892" max="15892" width="1.88671875" style="1" customWidth="1"/>
    <col min="15893" max="15893" width="22.88671875" style="1" customWidth="1"/>
    <col min="15894" max="15897" width="9.33203125" style="1" customWidth="1"/>
    <col min="15898" max="15898" width="2.44140625" style="1" customWidth="1"/>
    <col min="15899" max="15899" width="11.44140625" style="1" customWidth="1"/>
    <col min="15900" max="15900" width="9.44140625" style="1" customWidth="1"/>
    <col min="15901" max="15901" width="10.33203125" style="1" customWidth="1"/>
    <col min="15902" max="15902" width="9.109375" style="1" customWidth="1"/>
    <col min="15903" max="16119" width="14.44140625" style="1"/>
    <col min="16120" max="16120" width="4.88671875" style="1" customWidth="1"/>
    <col min="16121" max="16121" width="7.6640625" style="1" customWidth="1"/>
    <col min="16122" max="16123" width="5.6640625" style="1" customWidth="1"/>
    <col min="16124" max="16124" width="34.5546875" style="1" customWidth="1"/>
    <col min="16125" max="16125" width="6.44140625" style="1" customWidth="1"/>
    <col min="16126" max="16126" width="5.44140625" style="1" customWidth="1"/>
    <col min="16127" max="16135" width="7.33203125" style="1" customWidth="1"/>
    <col min="16136" max="16136" width="10" style="1" customWidth="1"/>
    <col min="16137" max="16137" width="9.5546875" style="1" customWidth="1"/>
    <col min="16138" max="16138" width="7.5546875" style="1" customWidth="1"/>
    <col min="16139" max="16139" width="7.33203125" style="1" customWidth="1"/>
    <col min="16140" max="16140" width="4.6640625" style="1" customWidth="1"/>
    <col min="16141" max="16141" width="8.44140625" style="1" customWidth="1"/>
    <col min="16142" max="16142" width="18.5546875" style="1" customWidth="1"/>
    <col min="16143" max="16144" width="8.109375" style="1" customWidth="1"/>
    <col min="16145" max="16145" width="1.88671875" style="1" customWidth="1"/>
    <col min="16146" max="16146" width="18.5546875" style="1" customWidth="1"/>
    <col min="16147" max="16147" width="10" style="1" customWidth="1"/>
    <col min="16148" max="16148" width="1.88671875" style="1" customWidth="1"/>
    <col min="16149" max="16149" width="22.88671875" style="1" customWidth="1"/>
    <col min="16150" max="16153" width="9.33203125" style="1" customWidth="1"/>
    <col min="16154" max="16154" width="2.44140625" style="1" customWidth="1"/>
    <col min="16155" max="16155" width="11.44140625" style="1" customWidth="1"/>
    <col min="16156" max="16156" width="9.44140625" style="1" customWidth="1"/>
    <col min="16157" max="16157" width="10.33203125" style="1" customWidth="1"/>
    <col min="16158" max="16158" width="9.109375" style="1" customWidth="1"/>
    <col min="16159" max="16384" width="14.44140625" style="1"/>
  </cols>
  <sheetData>
    <row r="1" spans="1:33" ht="29.25" customHeight="1" thickBot="1">
      <c r="B1" s="478" t="s">
        <v>442</v>
      </c>
      <c r="C1" s="478"/>
      <c r="D1" s="478"/>
      <c r="E1" s="478"/>
      <c r="F1" s="478"/>
      <c r="G1" s="478"/>
      <c r="H1" s="478"/>
      <c r="I1" s="478"/>
      <c r="J1" s="478"/>
      <c r="K1" s="478"/>
      <c r="L1" s="478"/>
      <c r="M1" s="478"/>
      <c r="N1" s="478"/>
      <c r="O1" s="478"/>
      <c r="P1" s="478"/>
      <c r="Q1" s="478"/>
      <c r="R1" s="478"/>
      <c r="S1" s="478"/>
      <c r="T1" s="2"/>
      <c r="U1" s="478" t="s">
        <v>75</v>
      </c>
      <c r="V1" s="478"/>
      <c r="W1" s="478"/>
      <c r="X1" s="478"/>
      <c r="Y1" s="478"/>
      <c r="Z1" s="478"/>
      <c r="AA1" s="478"/>
      <c r="AB1" s="478"/>
      <c r="AC1" s="478"/>
      <c r="AD1" s="478"/>
      <c r="AE1" s="478"/>
      <c r="AF1" s="478"/>
      <c r="AG1" s="3"/>
    </row>
    <row r="2" spans="1:33" ht="29.25" customHeight="1" thickBot="1">
      <c r="A2" s="5"/>
      <c r="B2" s="479" t="s">
        <v>276</v>
      </c>
      <c r="C2" s="480"/>
      <c r="D2" s="480"/>
      <c r="E2" s="479" t="s">
        <v>163</v>
      </c>
      <c r="F2" s="480"/>
      <c r="G2" s="480"/>
      <c r="H2" s="480"/>
      <c r="I2" s="480"/>
      <c r="J2" s="480"/>
      <c r="K2" s="480"/>
      <c r="L2" s="480"/>
      <c r="M2" s="480"/>
      <c r="N2" s="481"/>
      <c r="O2" s="479" t="s">
        <v>446</v>
      </c>
      <c r="P2" s="480"/>
      <c r="Q2" s="480"/>
      <c r="R2" s="480" t="s">
        <v>445</v>
      </c>
      <c r="S2" s="481"/>
      <c r="T2" s="5"/>
      <c r="U2" s="6" t="s">
        <v>1</v>
      </c>
      <c r="V2" s="7" t="s">
        <v>2</v>
      </c>
      <c r="W2" s="7" t="s">
        <v>3</v>
      </c>
      <c r="X2" s="8" t="s">
        <v>4</v>
      </c>
      <c r="Y2" s="9"/>
      <c r="Z2" s="10" t="s">
        <v>1</v>
      </c>
      <c r="AA2" s="61" t="s">
        <v>5</v>
      </c>
      <c r="AB2" s="62" t="s">
        <v>6</v>
      </c>
      <c r="AC2" s="9"/>
      <c r="AD2" s="6" t="s">
        <v>1</v>
      </c>
      <c r="AE2" s="7" t="s">
        <v>65</v>
      </c>
      <c r="AF2" s="8" t="s">
        <v>66</v>
      </c>
      <c r="AG2" s="13"/>
    </row>
    <row r="3" spans="1:33" ht="29.25" customHeight="1">
      <c r="A3" s="14"/>
      <c r="B3" s="482" t="s">
        <v>8</v>
      </c>
      <c r="C3" s="486" t="s">
        <v>9</v>
      </c>
      <c r="D3" s="486" t="s">
        <v>10</v>
      </c>
      <c r="E3" s="486" t="s">
        <v>11</v>
      </c>
      <c r="F3" s="489" t="s">
        <v>12</v>
      </c>
      <c r="G3" s="469" t="s">
        <v>13</v>
      </c>
      <c r="H3" s="15" t="s">
        <v>14</v>
      </c>
      <c r="I3" s="16" t="s">
        <v>3</v>
      </c>
      <c r="J3" s="16" t="s">
        <v>5</v>
      </c>
      <c r="K3" s="16" t="s">
        <v>6</v>
      </c>
      <c r="L3" s="16" t="s">
        <v>65</v>
      </c>
      <c r="M3" s="16" t="s">
        <v>66</v>
      </c>
      <c r="N3" s="17" t="s">
        <v>67</v>
      </c>
      <c r="O3" s="16" t="s">
        <v>4</v>
      </c>
      <c r="P3" s="18" t="s">
        <v>15</v>
      </c>
      <c r="Q3" s="105" t="s">
        <v>15</v>
      </c>
      <c r="R3" s="499" t="s">
        <v>16</v>
      </c>
      <c r="S3" s="500" t="s">
        <v>17</v>
      </c>
      <c r="T3" s="14"/>
      <c r="U3" s="20">
        <v>90</v>
      </c>
      <c r="V3" s="21">
        <f>COUNTIF('XII-K1'!H5:H47,"90")</f>
        <v>0</v>
      </c>
      <c r="W3" s="21">
        <f>COUNTIF('XII-K1'!I5:I47,"90")</f>
        <v>0</v>
      </c>
      <c r="X3" s="22">
        <f>COUNTIF('XII-K1'!O5:O47,"90")</f>
        <v>0</v>
      </c>
      <c r="Y3" s="9"/>
      <c r="Z3" s="23">
        <v>70</v>
      </c>
      <c r="AA3" s="65">
        <f>COUNTIF('XII-K1'!J5:J47,"70")</f>
        <v>0</v>
      </c>
      <c r="AB3" s="65">
        <f>COUNTIF('XII-K1'!K5:K47,"70")</f>
        <v>0</v>
      </c>
      <c r="AC3" s="9"/>
      <c r="AD3" s="20">
        <v>35</v>
      </c>
      <c r="AE3" s="21">
        <f>COUNTIF('XII-K1'!L5:L49,"35")</f>
        <v>0</v>
      </c>
      <c r="AF3" s="22">
        <f>COUNTIF('XII-K1'!M5:M47,"35")</f>
        <v>0</v>
      </c>
      <c r="AG3" s="25"/>
    </row>
    <row r="4" spans="1:33" ht="29.25" customHeight="1" thickBot="1">
      <c r="A4" s="14"/>
      <c r="B4" s="483"/>
      <c r="C4" s="487"/>
      <c r="D4" s="487"/>
      <c r="E4" s="488"/>
      <c r="F4" s="488"/>
      <c r="G4" s="470"/>
      <c r="H4" s="26">
        <v>90</v>
      </c>
      <c r="I4" s="27">
        <v>90</v>
      </c>
      <c r="J4" s="27">
        <v>70</v>
      </c>
      <c r="K4" s="27">
        <v>70</v>
      </c>
      <c r="L4" s="27">
        <v>35</v>
      </c>
      <c r="M4" s="27">
        <v>35</v>
      </c>
      <c r="N4" s="27">
        <v>70</v>
      </c>
      <c r="O4" s="27">
        <v>90</v>
      </c>
      <c r="P4" s="28">
        <f>SUM(H4,I4,O4,J4,K4,N4)</f>
        <v>480</v>
      </c>
      <c r="Q4" s="106">
        <f t="shared" ref="Q4:Q49" si="0">P4*600/480</f>
        <v>600</v>
      </c>
      <c r="R4" s="483"/>
      <c r="S4" s="501"/>
      <c r="T4" s="14"/>
      <c r="U4" s="20">
        <v>89</v>
      </c>
      <c r="V4" s="21">
        <f>COUNTIF('XII-K1'!H5:H47,"89")</f>
        <v>0</v>
      </c>
      <c r="W4" s="21">
        <f>COUNTIF('XII-K1'!I5:I47,"89")</f>
        <v>0</v>
      </c>
      <c r="X4" s="22">
        <f>COUNTIF('XII-K1'!O5:O47,"89")</f>
        <v>0</v>
      </c>
      <c r="Y4" s="9"/>
      <c r="Z4" s="23">
        <v>69</v>
      </c>
      <c r="AA4" s="65">
        <f>COUNTIF('XII-K1'!J5:J47,"69")</f>
        <v>0</v>
      </c>
      <c r="AB4" s="65">
        <f>COUNTIF('XII-K1'!K5:K47,"69")</f>
        <v>0</v>
      </c>
      <c r="AC4" s="9"/>
      <c r="AD4" s="20">
        <v>34</v>
      </c>
      <c r="AE4" s="21">
        <f>COUNTIF('XII-K1'!L5:L49,"34")</f>
        <v>0</v>
      </c>
      <c r="AF4" s="22">
        <f>COUNTIF('XII-K1'!M5:M47,"34")</f>
        <v>0</v>
      </c>
      <c r="AG4" s="25"/>
    </row>
    <row r="5" spans="1:33" ht="29.25" customHeight="1">
      <c r="A5" s="3"/>
      <c r="B5" s="30">
        <v>1</v>
      </c>
      <c r="C5" s="107"/>
      <c r="D5" s="312" t="s">
        <v>188</v>
      </c>
      <c r="E5" s="306" t="s">
        <v>277</v>
      </c>
      <c r="F5" s="33">
        <f t="shared" ref="F5:F49" si="1">COUNTIF(H5,"&lt;45")+COUNTIF(I5,"&lt;45")+COUNTIF(J5,"&lt;35")+COUNTIF(K5,"&lt;35")+COUNTIF(L5,"&lt;18")+COUNTIF(M5,"&lt;18")+COUNTIF(O5,"&lt;45")</f>
        <v>2</v>
      </c>
      <c r="G5" s="34">
        <f t="shared" ref="G5:G49" si="2">COUNTIF(H5,"AB")+COUNTIF(I5,"AB")+COUNTIF(J5,"AB")+COUNTIF(K5,"AB")+COUNTIF(L5,"AB")+COUNTIF(M5,"AB")+COUNTIF(O5,"AB")</f>
        <v>0</v>
      </c>
      <c r="H5" s="35">
        <v>60</v>
      </c>
      <c r="I5" s="36">
        <v>63</v>
      </c>
      <c r="J5" s="36">
        <v>30</v>
      </c>
      <c r="K5" s="36">
        <v>38</v>
      </c>
      <c r="L5" s="36">
        <v>18</v>
      </c>
      <c r="M5" s="36"/>
      <c r="N5" s="108"/>
      <c r="O5" s="109">
        <v>38</v>
      </c>
      <c r="P5" s="110">
        <f t="shared" ref="P5:P48" si="3">SUM(H5,I5,J5,K5,N5,O5)</f>
        <v>229</v>
      </c>
      <c r="Q5" s="111">
        <f t="shared" si="0"/>
        <v>286.25</v>
      </c>
      <c r="R5" s="112">
        <f t="shared" ref="R5:R49" si="4">Q5/6</f>
        <v>47.708333333333336</v>
      </c>
      <c r="S5" s="34" t="s">
        <v>18</v>
      </c>
      <c r="T5" s="3"/>
      <c r="U5" s="20">
        <v>88</v>
      </c>
      <c r="V5" s="21">
        <f>COUNTIF('XII-K1'!H5:H47,"88")</f>
        <v>0</v>
      </c>
      <c r="W5" s="21">
        <f>COUNTIF('XII-K1'!I5:I47,"88")</f>
        <v>0</v>
      </c>
      <c r="X5" s="22">
        <f>COUNTIF('XII-K1'!O5:O47,"88")</f>
        <v>0</v>
      </c>
      <c r="Y5" s="9"/>
      <c r="Z5" s="23">
        <v>68</v>
      </c>
      <c r="AA5" s="65">
        <f>COUNTIF('XII-K1'!J5:J47,"68")</f>
        <v>0</v>
      </c>
      <c r="AB5" s="65">
        <f>COUNTIF('XII-K1'!K5:K47,"68")</f>
        <v>0</v>
      </c>
      <c r="AC5" s="9"/>
      <c r="AD5" s="20">
        <v>33</v>
      </c>
      <c r="AE5" s="21">
        <f>COUNTIF('XII-K1'!L5:L49,"33")</f>
        <v>0</v>
      </c>
      <c r="AF5" s="22">
        <f>COUNTIF('XII-K1'!M5:M47,"33")</f>
        <v>0</v>
      </c>
      <c r="AG5" s="4"/>
    </row>
    <row r="6" spans="1:33" ht="29.25" customHeight="1">
      <c r="A6" s="3"/>
      <c r="B6" s="39">
        <v>2</v>
      </c>
      <c r="C6" s="113"/>
      <c r="D6" s="312" t="s">
        <v>188</v>
      </c>
      <c r="E6" s="306" t="s">
        <v>278</v>
      </c>
      <c r="F6" s="42">
        <f t="shared" si="1"/>
        <v>0</v>
      </c>
      <c r="G6" s="43">
        <f t="shared" si="2"/>
        <v>0</v>
      </c>
      <c r="H6" s="35">
        <v>60</v>
      </c>
      <c r="I6" s="36">
        <v>66</v>
      </c>
      <c r="J6" s="36">
        <v>35</v>
      </c>
      <c r="K6" s="36">
        <v>42</v>
      </c>
      <c r="L6" s="36">
        <v>22</v>
      </c>
      <c r="M6" s="36"/>
      <c r="N6" s="108"/>
      <c r="O6" s="109">
        <v>48</v>
      </c>
      <c r="P6" s="87">
        <f t="shared" si="3"/>
        <v>251</v>
      </c>
      <c r="Q6" s="88">
        <f t="shared" si="0"/>
        <v>313.75</v>
      </c>
      <c r="R6" s="112">
        <f t="shared" si="4"/>
        <v>52.291666666666664</v>
      </c>
      <c r="S6" s="43" t="s">
        <v>18</v>
      </c>
      <c r="T6" s="3"/>
      <c r="U6" s="20">
        <v>87</v>
      </c>
      <c r="V6" s="21">
        <f>COUNTIF('XII-K1'!H5:H47,"87")</f>
        <v>0</v>
      </c>
      <c r="W6" s="21">
        <f>COUNTIF('XII-K1'!I5:I47,"87")</f>
        <v>0</v>
      </c>
      <c r="X6" s="22">
        <f>COUNTIF('XII-K1'!O5:O47,"87")</f>
        <v>0</v>
      </c>
      <c r="Y6" s="9"/>
      <c r="Z6" s="23">
        <v>67</v>
      </c>
      <c r="AA6" s="65">
        <f>COUNTIF('XII-K1'!J5:J47,"67")</f>
        <v>0</v>
      </c>
      <c r="AB6" s="65">
        <f>COUNTIF('XII-K1'!K5:K47,"67")</f>
        <v>0</v>
      </c>
      <c r="AC6" s="9"/>
      <c r="AD6" s="20">
        <v>32</v>
      </c>
      <c r="AE6" s="21">
        <f>COUNTIF('XII-K1'!L5:L49,"32")</f>
        <v>0</v>
      </c>
      <c r="AF6" s="22">
        <f>COUNTIF('XII-K1'!M5:M47,"32")</f>
        <v>0</v>
      </c>
      <c r="AG6" s="4"/>
    </row>
    <row r="7" spans="1:33" ht="29.25" customHeight="1">
      <c r="A7" s="3"/>
      <c r="B7" s="39">
        <v>3</v>
      </c>
      <c r="C7" s="113"/>
      <c r="D7" s="312" t="s">
        <v>188</v>
      </c>
      <c r="E7" s="297" t="s">
        <v>279</v>
      </c>
      <c r="F7" s="42">
        <f t="shared" si="1"/>
        <v>0</v>
      </c>
      <c r="G7" s="43">
        <f t="shared" si="2"/>
        <v>0</v>
      </c>
      <c r="H7" s="35">
        <v>67</v>
      </c>
      <c r="I7" s="36">
        <v>68</v>
      </c>
      <c r="J7" s="36">
        <v>46</v>
      </c>
      <c r="K7" s="36">
        <v>53</v>
      </c>
      <c r="L7" s="36">
        <v>20</v>
      </c>
      <c r="M7" s="36"/>
      <c r="N7" s="108"/>
      <c r="O7" s="109">
        <v>59</v>
      </c>
      <c r="P7" s="87">
        <f t="shared" si="3"/>
        <v>293</v>
      </c>
      <c r="Q7" s="88">
        <f t="shared" si="0"/>
        <v>366.25</v>
      </c>
      <c r="R7" s="112">
        <f t="shared" si="4"/>
        <v>61.041666666666664</v>
      </c>
      <c r="S7" s="43" t="s">
        <v>18</v>
      </c>
      <c r="T7" s="3"/>
      <c r="U7" s="20">
        <v>86</v>
      </c>
      <c r="V7" s="21">
        <f>COUNTIF('XII-K1'!H5:H47,"86")</f>
        <v>0</v>
      </c>
      <c r="W7" s="21">
        <f>COUNTIF('XII-K1'!I5:I47,"86")</f>
        <v>0</v>
      </c>
      <c r="X7" s="22">
        <f>COUNTIF('XII-K1'!O5:O47,"86")</f>
        <v>0</v>
      </c>
      <c r="Y7" s="9"/>
      <c r="Z7" s="23">
        <v>66</v>
      </c>
      <c r="AA7" s="65">
        <f>COUNTIF('XII-K1'!J5:J47,"66")</f>
        <v>0</v>
      </c>
      <c r="AB7" s="65">
        <f>COUNTIF('XII-K1'!K5:K47,"66")</f>
        <v>0</v>
      </c>
      <c r="AC7" s="9"/>
      <c r="AD7" s="20">
        <v>31</v>
      </c>
      <c r="AE7" s="21">
        <f>COUNTIF('XII-K1'!L5:L49,"31")</f>
        <v>0</v>
      </c>
      <c r="AF7" s="22">
        <f>COUNTIF('XII-K1'!M5:M47,"31")</f>
        <v>0</v>
      </c>
      <c r="AG7" s="4"/>
    </row>
    <row r="8" spans="1:33" ht="29.25" customHeight="1">
      <c r="A8" s="3"/>
      <c r="B8" s="30">
        <v>4</v>
      </c>
      <c r="C8" s="113"/>
      <c r="D8" s="312" t="s">
        <v>188</v>
      </c>
      <c r="E8" s="297" t="s">
        <v>280</v>
      </c>
      <c r="F8" s="42">
        <f t="shared" si="1"/>
        <v>0</v>
      </c>
      <c r="G8" s="43">
        <f t="shared" si="2"/>
        <v>0</v>
      </c>
      <c r="H8" s="35">
        <v>54</v>
      </c>
      <c r="I8" s="36">
        <v>64</v>
      </c>
      <c r="J8" s="36">
        <v>46</v>
      </c>
      <c r="K8" s="36">
        <v>41</v>
      </c>
      <c r="L8" s="36">
        <v>23</v>
      </c>
      <c r="M8" s="36"/>
      <c r="N8" s="108"/>
      <c r="O8" s="109">
        <v>57</v>
      </c>
      <c r="P8" s="87">
        <f t="shared" si="3"/>
        <v>262</v>
      </c>
      <c r="Q8" s="88">
        <f t="shared" si="0"/>
        <v>327.5</v>
      </c>
      <c r="R8" s="112">
        <f t="shared" si="4"/>
        <v>54.583333333333336</v>
      </c>
      <c r="S8" s="43" t="s">
        <v>18</v>
      </c>
      <c r="T8" s="3"/>
      <c r="U8" s="20">
        <v>85</v>
      </c>
      <c r="V8" s="21">
        <f>COUNTIF('XII-K1'!H5:H47,"85")</f>
        <v>0</v>
      </c>
      <c r="W8" s="21">
        <f>COUNTIF('XII-K1'!I5:I47,"85")</f>
        <v>0</v>
      </c>
      <c r="X8" s="22">
        <f>COUNTIF('XII-K1'!O5:O47,"85")</f>
        <v>0</v>
      </c>
      <c r="Y8" s="9"/>
      <c r="Z8" s="23">
        <v>65</v>
      </c>
      <c r="AA8" s="65">
        <f>COUNTIF('XII-K1'!J5:J47,"65")</f>
        <v>0</v>
      </c>
      <c r="AB8" s="65">
        <f>COUNTIF('XII-K1'!K5:K47,"65")</f>
        <v>0</v>
      </c>
      <c r="AC8" s="9"/>
      <c r="AD8" s="20">
        <v>30</v>
      </c>
      <c r="AE8" s="21">
        <f>COUNTIF('XII-K1'!L5:L47,"30")</f>
        <v>0</v>
      </c>
      <c r="AF8" s="22">
        <f>COUNTIF('XII-K1'!M5:M47,"30")</f>
        <v>0</v>
      </c>
      <c r="AG8" s="4"/>
    </row>
    <row r="9" spans="1:33" ht="29.25" customHeight="1">
      <c r="A9" s="3"/>
      <c r="B9" s="39">
        <v>5</v>
      </c>
      <c r="C9" s="113"/>
      <c r="D9" s="312" t="s">
        <v>188</v>
      </c>
      <c r="E9" s="306" t="s">
        <v>281</v>
      </c>
      <c r="F9" s="42">
        <f t="shared" si="1"/>
        <v>0</v>
      </c>
      <c r="G9" s="43">
        <f t="shared" si="2"/>
        <v>1</v>
      </c>
      <c r="H9" s="35" t="s">
        <v>13</v>
      </c>
      <c r="I9" s="36">
        <v>51</v>
      </c>
      <c r="J9" s="36">
        <v>38</v>
      </c>
      <c r="K9" s="36">
        <v>35</v>
      </c>
      <c r="L9" s="36">
        <v>18</v>
      </c>
      <c r="M9" s="36"/>
      <c r="N9" s="108"/>
      <c r="O9" s="109">
        <v>49</v>
      </c>
      <c r="P9" s="87">
        <f t="shared" si="3"/>
        <v>173</v>
      </c>
      <c r="Q9" s="88">
        <f t="shared" si="0"/>
        <v>216.25</v>
      </c>
      <c r="R9" s="112">
        <f t="shared" si="4"/>
        <v>36.041666666666664</v>
      </c>
      <c r="S9" s="43" t="s">
        <v>18</v>
      </c>
      <c r="T9" s="3"/>
      <c r="U9" s="20" t="s">
        <v>19</v>
      </c>
      <c r="V9" s="21">
        <f>COUNTIF('XII-K1'!H5:H47,"&gt;79")-COUNTIF('XII-K1'!H5:H47,"&gt;84")</f>
        <v>0</v>
      </c>
      <c r="W9" s="21">
        <f>COUNTIF('XII-K1'!I5:I47,"&gt;79")-COUNTIF('XII-K1'!I5:I47,"&gt;84")</f>
        <v>0</v>
      </c>
      <c r="X9" s="22">
        <f>COUNTIF('XII-K1'!O5:O49,"&gt;79")-COUNTIF('XII-K1'!O5:O49,"&gt;84")</f>
        <v>1</v>
      </c>
      <c r="Y9" s="9"/>
      <c r="Z9" s="23" t="s">
        <v>20</v>
      </c>
      <c r="AA9" s="64">
        <f>COUNTIF('XII-K1'!J5:J47,"&gt;59")-COUNTIF('XII-K1'!J5:J47,"&gt;64")</f>
        <v>0</v>
      </c>
      <c r="AB9" s="64">
        <f>COUNTIF('XII-K1'!K5:K47,"&gt;59")-COUNTIF('XII-K1'!K5:K47,"&gt;64")</f>
        <v>0</v>
      </c>
      <c r="AC9" s="9"/>
      <c r="AD9" s="20" t="s">
        <v>69</v>
      </c>
      <c r="AE9" s="45">
        <f>COUNTIF('XII-K1'!L5:L49,"&gt;25")-COUNTIF('XII-K1'!L5:L49,"&gt;29")</f>
        <v>0</v>
      </c>
      <c r="AF9" s="46">
        <f>COUNTIF('XII-K1'!M5:M47,"&gt;25")-COUNTIF('XII-K1'!M5:M47,"&gt;29")</f>
        <v>0</v>
      </c>
      <c r="AG9" s="4"/>
    </row>
    <row r="10" spans="1:33" ht="29.25" customHeight="1">
      <c r="A10" s="3"/>
      <c r="B10" s="39">
        <v>6</v>
      </c>
      <c r="C10" s="113"/>
      <c r="D10" s="312" t="s">
        <v>188</v>
      </c>
      <c r="E10" s="297" t="s">
        <v>282</v>
      </c>
      <c r="F10" s="42">
        <f t="shared" si="1"/>
        <v>0</v>
      </c>
      <c r="G10" s="43">
        <f t="shared" si="2"/>
        <v>0</v>
      </c>
      <c r="H10" s="35">
        <v>69</v>
      </c>
      <c r="I10" s="36">
        <v>64</v>
      </c>
      <c r="J10" s="36">
        <v>44</v>
      </c>
      <c r="K10" s="36">
        <v>35</v>
      </c>
      <c r="L10" s="36">
        <v>19</v>
      </c>
      <c r="M10" s="36"/>
      <c r="N10" s="108"/>
      <c r="O10" s="109">
        <v>59</v>
      </c>
      <c r="P10" s="87">
        <f t="shared" si="3"/>
        <v>271</v>
      </c>
      <c r="Q10" s="88">
        <f t="shared" si="0"/>
        <v>338.75</v>
      </c>
      <c r="R10" s="112">
        <f t="shared" si="4"/>
        <v>56.458333333333336</v>
      </c>
      <c r="S10" s="43" t="s">
        <v>18</v>
      </c>
      <c r="T10" s="3"/>
      <c r="U10" s="20" t="s">
        <v>21</v>
      </c>
      <c r="V10" s="45">
        <f>COUNTIF('XII-K1'!H5:H49,"&gt;69")-COUNTIF('XII-K1'!H5:H49,"&gt;79")</f>
        <v>3</v>
      </c>
      <c r="W10" s="45">
        <f>COUNTIF('XII-K1'!I5:I49,"&gt;69")-COUNTIF('XII-K1'!I5:I49,"&gt;79")</f>
        <v>1</v>
      </c>
      <c r="X10" s="46">
        <f>COUNTIF('XII-K1'!O5:O49,"&gt;69")-COUNTIF('XII-K1'!O5:O49,"&gt;79")</f>
        <v>3</v>
      </c>
      <c r="Y10" s="9"/>
      <c r="Z10" s="23" t="s">
        <v>22</v>
      </c>
      <c r="AA10" s="64">
        <f>COUNTIF('XII-K1'!J5:J49,"&gt;49")-COUNTIF('XII-K1'!J5:J49,"&gt;59")</f>
        <v>5</v>
      </c>
      <c r="AB10" s="64">
        <f>COUNTIF('XII-K1'!K5:K49,"&gt;49")-COUNTIF('XII-K1'!K5:K49,"&gt;59")</f>
        <v>5</v>
      </c>
      <c r="AC10" s="9"/>
      <c r="AD10" s="20" t="s">
        <v>70</v>
      </c>
      <c r="AE10" s="45">
        <f>COUNTIF(L5:L49,"&gt;17")-COUNTIF(L5:L49,"&gt;25")</f>
        <v>37</v>
      </c>
      <c r="AF10" s="46">
        <f>COUNTIF('XII-K1'!M5:M47,"&gt;17")-COUNTIF('XII-K1'!M5:M47,"&gt;25")</f>
        <v>0</v>
      </c>
      <c r="AG10" s="47"/>
    </row>
    <row r="11" spans="1:33" ht="29.25" customHeight="1">
      <c r="A11" s="3"/>
      <c r="B11" s="30">
        <v>7</v>
      </c>
      <c r="C11" s="113"/>
      <c r="D11" s="312" t="s">
        <v>188</v>
      </c>
      <c r="E11" s="306" t="s">
        <v>283</v>
      </c>
      <c r="F11" s="42">
        <f t="shared" si="1"/>
        <v>0</v>
      </c>
      <c r="G11" s="43">
        <f t="shared" si="2"/>
        <v>0</v>
      </c>
      <c r="H11" s="35">
        <v>59</v>
      </c>
      <c r="I11" s="36">
        <v>47</v>
      </c>
      <c r="J11" s="36">
        <v>49</v>
      </c>
      <c r="K11" s="36">
        <v>35</v>
      </c>
      <c r="L11" s="36">
        <v>18</v>
      </c>
      <c r="M11" s="36"/>
      <c r="N11" s="108"/>
      <c r="O11" s="109">
        <v>49</v>
      </c>
      <c r="P11" s="87">
        <f t="shared" si="3"/>
        <v>239</v>
      </c>
      <c r="Q11" s="88">
        <f t="shared" si="0"/>
        <v>298.75</v>
      </c>
      <c r="R11" s="112">
        <f t="shared" si="4"/>
        <v>49.791666666666664</v>
      </c>
      <c r="S11" s="43" t="s">
        <v>18</v>
      </c>
      <c r="T11" s="3"/>
      <c r="U11" s="20" t="s">
        <v>23</v>
      </c>
      <c r="V11" s="21">
        <f>COUNTIF('XII-K1'!H5:H49,"&gt;59")-COUNTIF('XII-K1'!H5:H49,"&gt;69")</f>
        <v>27</v>
      </c>
      <c r="W11" s="21">
        <f>COUNTIF('XII-K1'!I5:I49,"&gt;59")-COUNTIF('XII-K1'!I5:I49,"&gt;69")</f>
        <v>19</v>
      </c>
      <c r="X11" s="21">
        <f>COUNTIF('XII-K1'!O5:O49,"&gt;59")-COUNTIF('XII-K1'!O5:O49,"&gt;69")</f>
        <v>10</v>
      </c>
      <c r="Y11" s="9"/>
      <c r="Z11" s="23" t="s">
        <v>24</v>
      </c>
      <c r="AA11" s="64">
        <f>COUNTIF('XII-K1'!J5:J49,"&gt;39")-COUNTIF('XII-K1'!J5:J49,"&gt;49")</f>
        <v>17</v>
      </c>
      <c r="AB11" s="64">
        <f>COUNTIF('XII-K1'!K5:K49,"&gt;39")-COUNTIF('XII-K1'!K5:K49,"&gt;49")</f>
        <v>24</v>
      </c>
      <c r="AC11" s="9"/>
      <c r="AD11" s="20" t="s">
        <v>71</v>
      </c>
      <c r="AE11" s="45">
        <f>COUNTIF('XII-K1'!L5:L49,"&gt;14")-COUNTIF(L5:L49,"&gt;17")</f>
        <v>4</v>
      </c>
      <c r="AF11" s="46">
        <f>COUNTIF('XII-K1'!M5:M47,"&gt;14")-COUNTIF('XII-K1'!M5:M47,"&gt;17")</f>
        <v>0</v>
      </c>
      <c r="AG11" s="47"/>
    </row>
    <row r="12" spans="1:33" ht="29.25" customHeight="1">
      <c r="A12" s="3"/>
      <c r="B12" s="39">
        <v>8</v>
      </c>
      <c r="C12" s="113"/>
      <c r="D12" s="312" t="s">
        <v>188</v>
      </c>
      <c r="E12" s="306" t="s">
        <v>284</v>
      </c>
      <c r="F12" s="42">
        <f t="shared" si="1"/>
        <v>1</v>
      </c>
      <c r="G12" s="43">
        <f t="shared" si="2"/>
        <v>0</v>
      </c>
      <c r="H12" s="35">
        <v>61</v>
      </c>
      <c r="I12" s="36">
        <v>45</v>
      </c>
      <c r="J12" s="36">
        <v>38</v>
      </c>
      <c r="K12" s="36">
        <v>36</v>
      </c>
      <c r="L12" s="36">
        <v>10</v>
      </c>
      <c r="M12" s="36"/>
      <c r="N12" s="108"/>
      <c r="O12" s="109">
        <v>66</v>
      </c>
      <c r="P12" s="87">
        <f t="shared" si="3"/>
        <v>246</v>
      </c>
      <c r="Q12" s="88">
        <f t="shared" si="0"/>
        <v>307.5</v>
      </c>
      <c r="R12" s="112">
        <f t="shared" si="4"/>
        <v>51.25</v>
      </c>
      <c r="S12" s="43" t="s">
        <v>18</v>
      </c>
      <c r="T12" s="3"/>
      <c r="U12" s="20" t="s">
        <v>22</v>
      </c>
      <c r="V12" s="21">
        <f>COUNTIF('XII-K1'!H5:H49,"&gt;49")-COUNTIF('XII-K1'!H5:H49,"&gt;59")</f>
        <v>11</v>
      </c>
      <c r="W12" s="21">
        <f>COUNTIF('XII-K1'!I5:I49,"&gt;49")-COUNTIF('XII-K1'!I5:I49,"&gt;59")</f>
        <v>18</v>
      </c>
      <c r="X12" s="22">
        <f>COUNTIF('XII-K1'!O5:O49,"&gt;49")-COUNTIF('XII-K1'!O5:O49,"&gt;59")</f>
        <v>15</v>
      </c>
      <c r="Y12" s="9"/>
      <c r="Z12" s="23" t="s">
        <v>25</v>
      </c>
      <c r="AA12" s="64">
        <f>COUNTIF('XII-K1'!J5:J49,"&gt;34")-COUNTIF('XII-K1'!J5:J49,"&gt;39")</f>
        <v>19</v>
      </c>
      <c r="AB12" s="64">
        <v>11</v>
      </c>
      <c r="AC12" s="9"/>
      <c r="AD12" s="20" t="s">
        <v>72</v>
      </c>
      <c r="AE12" s="21">
        <f>COUNTIF(L5:L49,"&lt;15")</f>
        <v>4</v>
      </c>
      <c r="AF12" s="22">
        <f>COUNTIF('XII-K1'!M5:M47,"&lt;15")</f>
        <v>0</v>
      </c>
      <c r="AG12" s="47"/>
    </row>
    <row r="13" spans="1:33" ht="29.25" customHeight="1">
      <c r="A13" s="3"/>
      <c r="B13" s="39">
        <v>9</v>
      </c>
      <c r="C13" s="113"/>
      <c r="D13" s="312" t="s">
        <v>188</v>
      </c>
      <c r="E13" s="306" t="s">
        <v>285</v>
      </c>
      <c r="F13" s="42">
        <f t="shared" si="1"/>
        <v>1</v>
      </c>
      <c r="G13" s="43">
        <f t="shared" si="2"/>
        <v>1</v>
      </c>
      <c r="H13" s="35">
        <v>71</v>
      </c>
      <c r="I13" s="36">
        <v>58</v>
      </c>
      <c r="J13" s="36">
        <v>39</v>
      </c>
      <c r="K13" s="36" t="s">
        <v>13</v>
      </c>
      <c r="L13" s="36">
        <v>15</v>
      </c>
      <c r="M13" s="36"/>
      <c r="N13" s="108"/>
      <c r="O13" s="109">
        <v>50</v>
      </c>
      <c r="P13" s="87">
        <f t="shared" si="3"/>
        <v>218</v>
      </c>
      <c r="Q13" s="88">
        <f t="shared" si="0"/>
        <v>272.5</v>
      </c>
      <c r="R13" s="112">
        <f t="shared" si="4"/>
        <v>45.416666666666664</v>
      </c>
      <c r="S13" s="43" t="s">
        <v>18</v>
      </c>
      <c r="T13" s="3"/>
      <c r="U13" s="20" t="s">
        <v>26</v>
      </c>
      <c r="V13" s="21">
        <f>COUNTIF('XII-K1'!H5:H49,"&gt;44")-COUNTIF('XII-K1'!H5:H49,"&gt;49")</f>
        <v>2</v>
      </c>
      <c r="W13" s="21">
        <f>COUNTIF('XII-K1'!I5:I49,"&gt;44")-COUNTIF('XII-K1'!I5:I49,"&gt;49")</f>
        <v>6</v>
      </c>
      <c r="X13" s="22">
        <f>COUNTIF('XII-K1'!O5:O49,"&gt;44")-COUNTIF('XII-K1'!O5:O49,"&gt;49")</f>
        <v>9</v>
      </c>
      <c r="Y13" s="9"/>
      <c r="Z13" s="23" t="s">
        <v>27</v>
      </c>
      <c r="AA13" s="64">
        <f>COUNTIF('XII-K1'!J5:J49,"&gt;29")-COUNTIF('XII-K1'!J5:J49,"&gt;34")</f>
        <v>2</v>
      </c>
      <c r="AB13" s="64">
        <f>COUNTIF('XII-K1'!K5:K49,"&gt;29")-COUNTIF('XII-K1'!K5:K49,"&gt;34")</f>
        <v>2</v>
      </c>
      <c r="AC13" s="9"/>
      <c r="AD13" s="52" t="s">
        <v>31</v>
      </c>
      <c r="AE13" s="54">
        <f t="shared" ref="AE13:AF17" si="5">L50</f>
        <v>0</v>
      </c>
      <c r="AF13" s="55">
        <f t="shared" si="5"/>
        <v>0</v>
      </c>
      <c r="AG13" s="47"/>
    </row>
    <row r="14" spans="1:33" ht="29.25" customHeight="1">
      <c r="A14" s="3"/>
      <c r="B14" s="30">
        <v>10</v>
      </c>
      <c r="C14" s="113"/>
      <c r="D14" s="312" t="s">
        <v>188</v>
      </c>
      <c r="E14" s="306" t="s">
        <v>286</v>
      </c>
      <c r="F14" s="42">
        <f t="shared" si="1"/>
        <v>0</v>
      </c>
      <c r="G14" s="43">
        <f t="shared" si="2"/>
        <v>0</v>
      </c>
      <c r="H14" s="35">
        <v>68</v>
      </c>
      <c r="I14" s="36">
        <v>65</v>
      </c>
      <c r="J14" s="36">
        <v>43</v>
      </c>
      <c r="K14" s="36">
        <v>42</v>
      </c>
      <c r="L14" s="36">
        <v>18</v>
      </c>
      <c r="M14" s="36"/>
      <c r="N14" s="108"/>
      <c r="O14" s="109">
        <v>58</v>
      </c>
      <c r="P14" s="87">
        <f t="shared" si="3"/>
        <v>276</v>
      </c>
      <c r="Q14" s="88">
        <f t="shared" si="0"/>
        <v>345</v>
      </c>
      <c r="R14" s="112">
        <f t="shared" si="4"/>
        <v>57.5</v>
      </c>
      <c r="S14" s="43" t="s">
        <v>18</v>
      </c>
      <c r="T14" s="3"/>
      <c r="U14" s="20" t="s">
        <v>28</v>
      </c>
      <c r="V14" s="21">
        <f>COUNTIF('XII-K1'!H5:H49,"&gt;39")-COUNTIF('XII-K1'!H5:H49,"&gt;44")</f>
        <v>0</v>
      </c>
      <c r="W14" s="21">
        <f>COUNTIF('XII-K1'!I5:I49,"&gt;39")-COUNTIF('XII-K1'!I5:I49,"&gt;44")</f>
        <v>1</v>
      </c>
      <c r="X14" s="22">
        <f>COUNTIF('XII-K1'!O5:O49,"&gt;39")-COUNTIF('XII-K1'!O5:O49,"&gt;44")</f>
        <v>0</v>
      </c>
      <c r="Y14" s="9"/>
      <c r="Z14" s="49" t="s">
        <v>29</v>
      </c>
      <c r="AA14" s="114">
        <f>COUNTIF('XII-K1'!J5:J49,"&lt;30")</f>
        <v>2</v>
      </c>
      <c r="AB14" s="114">
        <f>COUNTIF('XII-K1'!K5:K49,"&lt;30")</f>
        <v>1</v>
      </c>
      <c r="AC14" s="115"/>
      <c r="AD14" s="52" t="s">
        <v>32</v>
      </c>
      <c r="AE14" s="54">
        <f t="shared" si="5"/>
        <v>19.511627906976745</v>
      </c>
      <c r="AF14" s="55" t="e">
        <f t="shared" si="5"/>
        <v>#DIV/0!</v>
      </c>
      <c r="AG14" s="47"/>
    </row>
    <row r="15" spans="1:33" ht="29.25" customHeight="1">
      <c r="A15" s="3"/>
      <c r="B15" s="39">
        <v>11</v>
      </c>
      <c r="C15" s="113"/>
      <c r="D15" s="312" t="s">
        <v>188</v>
      </c>
      <c r="E15" s="297" t="s">
        <v>287</v>
      </c>
      <c r="F15" s="42">
        <f t="shared" si="1"/>
        <v>0</v>
      </c>
      <c r="G15" s="43">
        <f t="shared" si="2"/>
        <v>0</v>
      </c>
      <c r="H15" s="35">
        <v>65</v>
      </c>
      <c r="I15" s="36">
        <v>59</v>
      </c>
      <c r="J15" s="36">
        <v>56</v>
      </c>
      <c r="K15" s="36">
        <v>55</v>
      </c>
      <c r="L15" s="36">
        <v>22</v>
      </c>
      <c r="M15" s="36"/>
      <c r="N15" s="108"/>
      <c r="O15" s="109">
        <v>71</v>
      </c>
      <c r="P15" s="87">
        <f t="shared" si="3"/>
        <v>306</v>
      </c>
      <c r="Q15" s="88">
        <f t="shared" si="0"/>
        <v>382.5</v>
      </c>
      <c r="R15" s="112">
        <f t="shared" si="4"/>
        <v>63.75</v>
      </c>
      <c r="S15" s="43" t="s">
        <v>18</v>
      </c>
      <c r="T15" s="3"/>
      <c r="U15" s="20" t="s">
        <v>30</v>
      </c>
      <c r="V15" s="21">
        <f>COUNTIF('XII-K1'!H5:H49,"&lt;40")</f>
        <v>0</v>
      </c>
      <c r="W15" s="21">
        <f>COUNTIF('XII-K1'!I5:I49,"&lt;40")</f>
        <v>0</v>
      </c>
      <c r="X15" s="22">
        <f>COUNTIF('XII-K1'!O5:O49,"&lt;40")</f>
        <v>4</v>
      </c>
      <c r="Y15" s="9"/>
      <c r="Z15" s="52" t="s">
        <v>31</v>
      </c>
      <c r="AA15" s="54">
        <f t="shared" ref="AA15:AB19" si="6">J50</f>
        <v>0</v>
      </c>
      <c r="AB15" s="54">
        <f t="shared" si="6"/>
        <v>2</v>
      </c>
      <c r="AC15" s="115"/>
      <c r="AD15" s="52" t="s">
        <v>33</v>
      </c>
      <c r="AE15" s="54">
        <f t="shared" si="5"/>
        <v>25</v>
      </c>
      <c r="AF15" s="55">
        <f t="shared" si="5"/>
        <v>0</v>
      </c>
      <c r="AG15" s="47"/>
    </row>
    <row r="16" spans="1:33" ht="29.25" customHeight="1">
      <c r="A16" s="3"/>
      <c r="B16" s="39">
        <v>12</v>
      </c>
      <c r="C16" s="113"/>
      <c r="D16" s="312" t="s">
        <v>188</v>
      </c>
      <c r="E16" s="306" t="s">
        <v>288</v>
      </c>
      <c r="F16" s="42">
        <f t="shared" si="1"/>
        <v>1</v>
      </c>
      <c r="G16" s="43">
        <f t="shared" si="2"/>
        <v>1</v>
      </c>
      <c r="H16" s="35">
        <v>51</v>
      </c>
      <c r="I16" s="36">
        <v>53</v>
      </c>
      <c r="J16" s="36">
        <v>40</v>
      </c>
      <c r="K16" s="36">
        <v>35</v>
      </c>
      <c r="L16" s="36">
        <v>16</v>
      </c>
      <c r="M16" s="36"/>
      <c r="N16" s="108"/>
      <c r="O16" s="109" t="s">
        <v>13</v>
      </c>
      <c r="P16" s="87">
        <f t="shared" si="3"/>
        <v>179</v>
      </c>
      <c r="Q16" s="88">
        <f t="shared" si="0"/>
        <v>223.75</v>
      </c>
      <c r="R16" s="112">
        <f t="shared" si="4"/>
        <v>37.291666666666664</v>
      </c>
      <c r="S16" s="43" t="s">
        <v>18</v>
      </c>
      <c r="T16" s="3"/>
      <c r="U16" s="52" t="s">
        <v>31</v>
      </c>
      <c r="V16" s="54">
        <f t="shared" ref="V16:W20" si="7">H50</f>
        <v>2</v>
      </c>
      <c r="W16" s="54">
        <f t="shared" si="7"/>
        <v>0</v>
      </c>
      <c r="X16" s="55">
        <f>O50</f>
        <v>3</v>
      </c>
      <c r="Y16" s="9"/>
      <c r="Z16" s="52" t="s">
        <v>32</v>
      </c>
      <c r="AA16" s="54">
        <f t="shared" si="6"/>
        <v>41.697674418604649</v>
      </c>
      <c r="AB16" s="55">
        <f t="shared" si="6"/>
        <v>42.780487804878049</v>
      </c>
      <c r="AC16" s="115"/>
      <c r="AD16" s="52" t="s">
        <v>34</v>
      </c>
      <c r="AE16" s="54">
        <f t="shared" si="5"/>
        <v>10</v>
      </c>
      <c r="AF16" s="55">
        <f t="shared" si="5"/>
        <v>0</v>
      </c>
      <c r="AG16" s="47"/>
    </row>
    <row r="17" spans="1:33" ht="29.25" customHeight="1" thickBot="1">
      <c r="A17" s="3"/>
      <c r="B17" s="30">
        <v>13</v>
      </c>
      <c r="C17" s="113"/>
      <c r="D17" s="312" t="s">
        <v>188</v>
      </c>
      <c r="E17" s="306" t="s">
        <v>289</v>
      </c>
      <c r="F17" s="42">
        <f t="shared" si="1"/>
        <v>0</v>
      </c>
      <c r="G17" s="43">
        <f t="shared" si="2"/>
        <v>1</v>
      </c>
      <c r="H17" s="35">
        <v>70</v>
      </c>
      <c r="I17" s="36">
        <v>70</v>
      </c>
      <c r="J17" s="36">
        <v>46</v>
      </c>
      <c r="K17" s="36" t="s">
        <v>13</v>
      </c>
      <c r="L17" s="36">
        <v>18</v>
      </c>
      <c r="M17" s="36"/>
      <c r="N17" s="108"/>
      <c r="O17" s="109">
        <v>47</v>
      </c>
      <c r="P17" s="87">
        <f t="shared" si="3"/>
        <v>233</v>
      </c>
      <c r="Q17" s="88">
        <f t="shared" si="0"/>
        <v>291.25</v>
      </c>
      <c r="R17" s="112">
        <f t="shared" si="4"/>
        <v>48.541666666666664</v>
      </c>
      <c r="S17" s="43" t="s">
        <v>18</v>
      </c>
      <c r="T17" s="3"/>
      <c r="U17" s="52" t="s">
        <v>32</v>
      </c>
      <c r="V17" s="54">
        <f t="shared" si="7"/>
        <v>61.926829268292686</v>
      </c>
      <c r="W17" s="54">
        <f t="shared" si="7"/>
        <v>58.558139534883722</v>
      </c>
      <c r="X17" s="55">
        <f>O51</f>
        <v>55.725000000000001</v>
      </c>
      <c r="Y17" s="9"/>
      <c r="Z17" s="52" t="s">
        <v>33</v>
      </c>
      <c r="AA17" s="54">
        <f t="shared" si="6"/>
        <v>56</v>
      </c>
      <c r="AB17" s="55">
        <f t="shared" si="6"/>
        <v>55</v>
      </c>
      <c r="AC17" s="56"/>
      <c r="AD17" s="57" t="s">
        <v>35</v>
      </c>
      <c r="AE17" s="59">
        <f t="shared" si="5"/>
        <v>7</v>
      </c>
      <c r="AF17" s="60">
        <f t="shared" si="5"/>
        <v>0</v>
      </c>
      <c r="AG17" s="47"/>
    </row>
    <row r="18" spans="1:33" ht="29.25" customHeight="1">
      <c r="A18" s="3"/>
      <c r="B18" s="39">
        <v>14</v>
      </c>
      <c r="C18" s="113"/>
      <c r="D18" s="312" t="s">
        <v>188</v>
      </c>
      <c r="E18" s="306" t="s">
        <v>290</v>
      </c>
      <c r="F18" s="42">
        <f t="shared" si="1"/>
        <v>0</v>
      </c>
      <c r="G18" s="43">
        <f t="shared" si="2"/>
        <v>0</v>
      </c>
      <c r="H18" s="35">
        <v>47</v>
      </c>
      <c r="I18" s="36">
        <v>45</v>
      </c>
      <c r="J18" s="36">
        <v>37</v>
      </c>
      <c r="K18" s="36">
        <v>39</v>
      </c>
      <c r="L18" s="36">
        <v>20</v>
      </c>
      <c r="M18" s="36"/>
      <c r="N18" s="108"/>
      <c r="O18" s="109">
        <v>51</v>
      </c>
      <c r="P18" s="87">
        <f t="shared" si="3"/>
        <v>219</v>
      </c>
      <c r="Q18" s="88">
        <f t="shared" si="0"/>
        <v>273.75</v>
      </c>
      <c r="R18" s="112">
        <f t="shared" si="4"/>
        <v>45.625</v>
      </c>
      <c r="S18" s="43" t="s">
        <v>18</v>
      </c>
      <c r="T18" s="3"/>
      <c r="U18" s="52" t="s">
        <v>33</v>
      </c>
      <c r="V18" s="54">
        <f t="shared" si="7"/>
        <v>71</v>
      </c>
      <c r="W18" s="54">
        <f t="shared" si="7"/>
        <v>70</v>
      </c>
      <c r="X18" s="55">
        <f>O52</f>
        <v>82</v>
      </c>
      <c r="Y18" s="9"/>
      <c r="Z18" s="52" t="s">
        <v>34</v>
      </c>
      <c r="AA18" s="54">
        <f t="shared" si="6"/>
        <v>30</v>
      </c>
      <c r="AB18" s="55">
        <f t="shared" si="6"/>
        <v>31</v>
      </c>
      <c r="AC18" s="56"/>
      <c r="AD18" s="56"/>
      <c r="AE18" s="56"/>
      <c r="AF18" s="9"/>
      <c r="AG18" s="47"/>
    </row>
    <row r="19" spans="1:33" ht="29.25" customHeight="1" thickBot="1">
      <c r="A19" s="3"/>
      <c r="B19" s="39">
        <v>15</v>
      </c>
      <c r="C19" s="113"/>
      <c r="D19" s="312" t="s">
        <v>188</v>
      </c>
      <c r="E19" s="306" t="s">
        <v>291</v>
      </c>
      <c r="F19" s="42">
        <f t="shared" si="1"/>
        <v>1</v>
      </c>
      <c r="G19" s="43">
        <f t="shared" si="2"/>
        <v>0</v>
      </c>
      <c r="H19" s="35">
        <v>65</v>
      </c>
      <c r="I19" s="36">
        <v>40</v>
      </c>
      <c r="J19" s="36">
        <v>39</v>
      </c>
      <c r="K19" s="36">
        <v>48</v>
      </c>
      <c r="L19" s="36">
        <v>18</v>
      </c>
      <c r="M19" s="36"/>
      <c r="N19" s="108"/>
      <c r="O19" s="109">
        <v>65</v>
      </c>
      <c r="P19" s="87">
        <f t="shared" si="3"/>
        <v>257</v>
      </c>
      <c r="Q19" s="88">
        <f t="shared" si="0"/>
        <v>321.25</v>
      </c>
      <c r="R19" s="112">
        <f t="shared" si="4"/>
        <v>53.541666666666664</v>
      </c>
      <c r="S19" s="43" t="s">
        <v>18</v>
      </c>
      <c r="T19" s="3"/>
      <c r="U19" s="52" t="s">
        <v>34</v>
      </c>
      <c r="V19" s="54">
        <f t="shared" si="7"/>
        <v>45</v>
      </c>
      <c r="W19" s="54">
        <f t="shared" si="7"/>
        <v>40</v>
      </c>
      <c r="X19" s="55">
        <f>O53</f>
        <v>37</v>
      </c>
      <c r="Y19" s="9"/>
      <c r="Z19" s="57" t="s">
        <v>35</v>
      </c>
      <c r="AA19" s="59">
        <f t="shared" si="6"/>
        <v>2</v>
      </c>
      <c r="AB19" s="60">
        <f t="shared" si="6"/>
        <v>2</v>
      </c>
      <c r="AC19" s="56"/>
      <c r="AD19" s="12"/>
      <c r="AE19" s="12"/>
      <c r="AF19" s="12"/>
      <c r="AG19" s="4"/>
    </row>
    <row r="20" spans="1:33" ht="29.25" customHeight="1" thickBot="1">
      <c r="A20" s="3"/>
      <c r="B20" s="30">
        <v>16</v>
      </c>
      <c r="C20" s="113"/>
      <c r="D20" s="312" t="s">
        <v>188</v>
      </c>
      <c r="E20" s="317" t="s">
        <v>292</v>
      </c>
      <c r="F20" s="42">
        <f t="shared" si="1"/>
        <v>0</v>
      </c>
      <c r="G20" s="43">
        <f t="shared" si="2"/>
        <v>0</v>
      </c>
      <c r="H20" s="35">
        <v>62</v>
      </c>
      <c r="I20" s="36">
        <v>55</v>
      </c>
      <c r="J20" s="36">
        <v>45</v>
      </c>
      <c r="K20" s="36">
        <v>44</v>
      </c>
      <c r="L20" s="36">
        <v>19</v>
      </c>
      <c r="M20" s="36"/>
      <c r="N20" s="108"/>
      <c r="O20" s="109">
        <v>57</v>
      </c>
      <c r="P20" s="87">
        <f t="shared" si="3"/>
        <v>263</v>
      </c>
      <c r="Q20" s="88">
        <f t="shared" si="0"/>
        <v>328.75</v>
      </c>
      <c r="R20" s="112">
        <f t="shared" si="4"/>
        <v>54.791666666666664</v>
      </c>
      <c r="S20" s="43" t="s">
        <v>18</v>
      </c>
      <c r="T20" s="3"/>
      <c r="U20" s="57" t="s">
        <v>35</v>
      </c>
      <c r="V20" s="59">
        <f t="shared" si="7"/>
        <v>0</v>
      </c>
      <c r="W20" s="59">
        <f t="shared" si="7"/>
        <v>1</v>
      </c>
      <c r="X20" s="60">
        <f>O54</f>
        <v>2</v>
      </c>
      <c r="Y20" s="56"/>
      <c r="Z20" s="12"/>
      <c r="AA20" s="12"/>
      <c r="AB20" s="12"/>
      <c r="AC20" s="56"/>
      <c r="AD20" s="12"/>
      <c r="AE20" s="12"/>
      <c r="AF20" s="12"/>
      <c r="AG20" s="4"/>
    </row>
    <row r="21" spans="1:33" ht="29.25" customHeight="1" thickBot="1">
      <c r="A21" s="3"/>
      <c r="B21" s="39">
        <v>17</v>
      </c>
      <c r="C21" s="113"/>
      <c r="D21" s="312" t="s">
        <v>188</v>
      </c>
      <c r="E21" s="306" t="s">
        <v>293</v>
      </c>
      <c r="F21" s="42">
        <f t="shared" si="1"/>
        <v>0</v>
      </c>
      <c r="G21" s="43">
        <f t="shared" si="2"/>
        <v>0</v>
      </c>
      <c r="H21" s="35">
        <v>65</v>
      </c>
      <c r="I21" s="36">
        <v>64</v>
      </c>
      <c r="J21" s="36">
        <v>35</v>
      </c>
      <c r="K21" s="36">
        <v>49</v>
      </c>
      <c r="L21" s="36">
        <v>19</v>
      </c>
      <c r="M21" s="36"/>
      <c r="N21" s="108"/>
      <c r="O21" s="109">
        <v>67</v>
      </c>
      <c r="P21" s="87">
        <f t="shared" si="3"/>
        <v>280</v>
      </c>
      <c r="Q21" s="88">
        <f t="shared" si="0"/>
        <v>350</v>
      </c>
      <c r="R21" s="112">
        <f t="shared" si="4"/>
        <v>58.333333333333336</v>
      </c>
      <c r="S21" s="43" t="s">
        <v>18</v>
      </c>
      <c r="T21" s="3"/>
      <c r="U21" s="12"/>
      <c r="V21" s="12"/>
      <c r="W21" s="12"/>
      <c r="X21" s="12"/>
      <c r="Y21" s="56"/>
      <c r="Z21" s="12"/>
      <c r="AA21" s="12"/>
      <c r="AB21" s="12"/>
      <c r="AC21" s="56"/>
      <c r="AD21" s="12"/>
      <c r="AE21" s="12"/>
      <c r="AF21" s="12"/>
      <c r="AG21" s="4"/>
    </row>
    <row r="22" spans="1:33" ht="29.25" customHeight="1">
      <c r="A22" s="3"/>
      <c r="B22" s="39">
        <v>18</v>
      </c>
      <c r="C22" s="113"/>
      <c r="D22" s="312" t="s">
        <v>188</v>
      </c>
      <c r="E22" s="306" t="s">
        <v>294</v>
      </c>
      <c r="F22" s="42">
        <f t="shared" si="1"/>
        <v>0</v>
      </c>
      <c r="G22" s="43">
        <f t="shared" si="2"/>
        <v>1</v>
      </c>
      <c r="H22" s="35" t="s">
        <v>13</v>
      </c>
      <c r="I22" s="36">
        <v>53</v>
      </c>
      <c r="J22" s="36">
        <v>35</v>
      </c>
      <c r="K22" s="36">
        <v>41</v>
      </c>
      <c r="L22" s="36">
        <v>24</v>
      </c>
      <c r="M22" s="36"/>
      <c r="N22" s="108"/>
      <c r="O22" s="109">
        <v>48</v>
      </c>
      <c r="P22" s="87">
        <f t="shared" si="3"/>
        <v>177</v>
      </c>
      <c r="Q22" s="88">
        <f t="shared" si="0"/>
        <v>221.25</v>
      </c>
      <c r="R22" s="112">
        <f t="shared" si="4"/>
        <v>36.875</v>
      </c>
      <c r="S22" s="43" t="s">
        <v>18</v>
      </c>
      <c r="T22" s="3"/>
      <c r="U22" s="10" t="s">
        <v>36</v>
      </c>
      <c r="V22" s="61" t="s">
        <v>35</v>
      </c>
      <c r="W22" s="61" t="s">
        <v>37</v>
      </c>
      <c r="X22" s="62" t="s">
        <v>32</v>
      </c>
      <c r="Y22" s="56"/>
      <c r="Z22" s="63"/>
      <c r="AA22" s="61" t="s">
        <v>35</v>
      </c>
      <c r="AB22" s="62" t="s">
        <v>37</v>
      </c>
      <c r="AC22" s="56"/>
      <c r="AD22" s="475" t="s">
        <v>1</v>
      </c>
      <c r="AE22" s="476"/>
      <c r="AF22" s="62" t="s">
        <v>15</v>
      </c>
      <c r="AG22" s="4"/>
    </row>
    <row r="23" spans="1:33" ht="29.25" customHeight="1">
      <c r="A23" s="3"/>
      <c r="B23" s="30">
        <v>19</v>
      </c>
      <c r="C23" s="113"/>
      <c r="D23" s="312" t="s">
        <v>188</v>
      </c>
      <c r="E23" s="317" t="s">
        <v>295</v>
      </c>
      <c r="F23" s="42">
        <f t="shared" si="1"/>
        <v>2</v>
      </c>
      <c r="G23" s="43">
        <f t="shared" si="2"/>
        <v>0</v>
      </c>
      <c r="H23" s="35">
        <v>45</v>
      </c>
      <c r="I23" s="36">
        <v>58</v>
      </c>
      <c r="J23" s="36">
        <v>36</v>
      </c>
      <c r="K23" s="36">
        <v>31</v>
      </c>
      <c r="L23" s="36">
        <v>22</v>
      </c>
      <c r="M23" s="36"/>
      <c r="N23" s="108"/>
      <c r="O23" s="109">
        <v>37</v>
      </c>
      <c r="P23" s="87">
        <f t="shared" si="3"/>
        <v>207</v>
      </c>
      <c r="Q23" s="88">
        <f t="shared" si="0"/>
        <v>258.75</v>
      </c>
      <c r="R23" s="112">
        <f t="shared" si="4"/>
        <v>43.125</v>
      </c>
      <c r="S23" s="43" t="s">
        <v>18</v>
      </c>
      <c r="T23" s="3"/>
      <c r="U23" s="23" t="s">
        <v>2</v>
      </c>
      <c r="V23" s="64">
        <f>H54</f>
        <v>0</v>
      </c>
      <c r="W23" s="64">
        <f>H50</f>
        <v>2</v>
      </c>
      <c r="X23" s="48">
        <f>V17</f>
        <v>61.926829268292686</v>
      </c>
      <c r="Y23" s="56"/>
      <c r="Z23" s="23" t="s">
        <v>38</v>
      </c>
      <c r="AA23" s="65">
        <f>COUNTIF('XII-K1'!F5:F47,"1")</f>
        <v>10</v>
      </c>
      <c r="AB23" s="66">
        <f>COUNTIF('XII-K1'!G5:G47,"1")</f>
        <v>7</v>
      </c>
      <c r="AC23" s="56"/>
      <c r="AD23" s="459" t="s">
        <v>39</v>
      </c>
      <c r="AE23" s="463"/>
      <c r="AF23" s="66">
        <f>COUNTIF('XII-K1'!Q5:Q47,"&gt;=570")</f>
        <v>0</v>
      </c>
      <c r="AG23" s="4"/>
    </row>
    <row r="24" spans="1:33" ht="29.25" customHeight="1">
      <c r="A24" s="3"/>
      <c r="B24" s="39">
        <v>20</v>
      </c>
      <c r="C24" s="113"/>
      <c r="D24" s="312" t="s">
        <v>188</v>
      </c>
      <c r="E24" s="297" t="s">
        <v>296</v>
      </c>
      <c r="F24" s="42">
        <f t="shared" si="1"/>
        <v>1</v>
      </c>
      <c r="G24" s="43">
        <f t="shared" si="2"/>
        <v>0</v>
      </c>
      <c r="H24" s="35">
        <v>65</v>
      </c>
      <c r="I24" s="36">
        <v>62</v>
      </c>
      <c r="J24" s="36">
        <v>36</v>
      </c>
      <c r="K24" s="36">
        <v>32</v>
      </c>
      <c r="L24" s="36">
        <v>21</v>
      </c>
      <c r="M24" s="36"/>
      <c r="N24" s="108"/>
      <c r="O24" s="109">
        <v>47</v>
      </c>
      <c r="P24" s="87">
        <f t="shared" si="3"/>
        <v>242</v>
      </c>
      <c r="Q24" s="88">
        <f t="shared" si="0"/>
        <v>302.5</v>
      </c>
      <c r="R24" s="112">
        <f t="shared" si="4"/>
        <v>50.416666666666664</v>
      </c>
      <c r="S24" s="43" t="s">
        <v>18</v>
      </c>
      <c r="T24" s="3"/>
      <c r="U24" s="23" t="s">
        <v>3</v>
      </c>
      <c r="V24" s="64">
        <f>I54</f>
        <v>1</v>
      </c>
      <c r="W24" s="64">
        <f>I50</f>
        <v>0</v>
      </c>
      <c r="X24" s="48">
        <f>W17</f>
        <v>58.558139534883722</v>
      </c>
      <c r="Y24" s="56"/>
      <c r="Z24" s="23" t="s">
        <v>40</v>
      </c>
      <c r="AA24" s="65">
        <f>COUNTIF('XII-K1'!F5:F47,"2")</f>
        <v>2</v>
      </c>
      <c r="AB24" s="66">
        <f>COUNTIF('XII-K1'!G5:G47,"2")</f>
        <v>0</v>
      </c>
      <c r="AC24" s="56"/>
      <c r="AD24" s="459" t="s">
        <v>41</v>
      </c>
      <c r="AE24" s="463"/>
      <c r="AF24" s="48">
        <f>COUNTIF('XII-K1'!Q5:Q47,"&gt;559")-COUNTIF('XII-K1'!Q5:Q47,"&gt;569")</f>
        <v>0</v>
      </c>
      <c r="AG24" s="4"/>
    </row>
    <row r="25" spans="1:33" ht="29.25" customHeight="1">
      <c r="A25" s="3"/>
      <c r="B25" s="39">
        <v>21</v>
      </c>
      <c r="C25" s="113"/>
      <c r="D25" s="312" t="s">
        <v>188</v>
      </c>
      <c r="E25" s="297" t="s">
        <v>297</v>
      </c>
      <c r="F25" s="42">
        <f t="shared" si="1"/>
        <v>1</v>
      </c>
      <c r="G25" s="43">
        <f t="shared" si="2"/>
        <v>0</v>
      </c>
      <c r="H25" s="35">
        <v>51</v>
      </c>
      <c r="I25" s="36">
        <v>48</v>
      </c>
      <c r="J25" s="36">
        <v>35</v>
      </c>
      <c r="K25" s="36">
        <v>44</v>
      </c>
      <c r="L25" s="36">
        <v>16</v>
      </c>
      <c r="M25" s="36"/>
      <c r="N25" s="108"/>
      <c r="O25" s="109">
        <v>62</v>
      </c>
      <c r="P25" s="87">
        <f t="shared" si="3"/>
        <v>240</v>
      </c>
      <c r="Q25" s="88">
        <f t="shared" si="0"/>
        <v>300</v>
      </c>
      <c r="R25" s="112">
        <f t="shared" si="4"/>
        <v>50</v>
      </c>
      <c r="S25" s="43" t="s">
        <v>18</v>
      </c>
      <c r="T25" s="3"/>
      <c r="U25" s="23" t="s">
        <v>5</v>
      </c>
      <c r="V25" s="64">
        <f>J54</f>
        <v>2</v>
      </c>
      <c r="W25" s="64">
        <f>J50</f>
        <v>0</v>
      </c>
      <c r="X25" s="48">
        <f>AA16</f>
        <v>41.697674418604649</v>
      </c>
      <c r="Y25" s="56"/>
      <c r="Z25" s="23" t="s">
        <v>42</v>
      </c>
      <c r="AA25" s="65">
        <f>COUNTIF('XII-K1'!F5:F47,"3")</f>
        <v>0</v>
      </c>
      <c r="AB25" s="66">
        <f>COUNTIF('XII-K1'!G5:G47,"3")</f>
        <v>0</v>
      </c>
      <c r="AC25" s="56"/>
      <c r="AD25" s="459" t="s">
        <v>43</v>
      </c>
      <c r="AE25" s="463"/>
      <c r="AF25" s="48">
        <f>COUNTIF('XII-K1'!Q5:Q47,"&gt;549")-COUNTIF('XII-K1'!Q5:Q47,"&gt;559")</f>
        <v>0</v>
      </c>
      <c r="AG25" s="4"/>
    </row>
    <row r="26" spans="1:33" ht="29.25" customHeight="1">
      <c r="A26" s="3"/>
      <c r="B26" s="30">
        <v>22</v>
      </c>
      <c r="C26" s="113"/>
      <c r="D26" s="312" t="s">
        <v>188</v>
      </c>
      <c r="E26" s="306" t="s">
        <v>298</v>
      </c>
      <c r="F26" s="42">
        <f t="shared" si="1"/>
        <v>1</v>
      </c>
      <c r="G26" s="43">
        <f t="shared" si="2"/>
        <v>0</v>
      </c>
      <c r="H26" s="35">
        <v>50</v>
      </c>
      <c r="I26" s="36">
        <v>48</v>
      </c>
      <c r="J26" s="36">
        <v>31</v>
      </c>
      <c r="K26" s="36">
        <v>39</v>
      </c>
      <c r="L26" s="36">
        <v>18</v>
      </c>
      <c r="M26" s="36"/>
      <c r="N26" s="108"/>
      <c r="O26" s="109">
        <v>60</v>
      </c>
      <c r="P26" s="87">
        <f t="shared" si="3"/>
        <v>228</v>
      </c>
      <c r="Q26" s="88">
        <f t="shared" si="0"/>
        <v>285</v>
      </c>
      <c r="R26" s="112">
        <f t="shared" si="4"/>
        <v>47.5</v>
      </c>
      <c r="S26" s="43" t="s">
        <v>18</v>
      </c>
      <c r="T26" s="3"/>
      <c r="U26" s="23" t="s">
        <v>6</v>
      </c>
      <c r="V26" s="64">
        <f>K54</f>
        <v>2</v>
      </c>
      <c r="W26" s="64">
        <f>K50</f>
        <v>2</v>
      </c>
      <c r="X26" s="48">
        <f>AB16</f>
        <v>42.780487804878049</v>
      </c>
      <c r="Y26" s="56"/>
      <c r="Z26" s="23" t="s">
        <v>44</v>
      </c>
      <c r="AA26" s="65">
        <f>COUNTIF('XII-K1'!F5:F47,"4")</f>
        <v>0</v>
      </c>
      <c r="AB26" s="66">
        <f>COUNTIF('XII-K1'!G5:G47,"4")</f>
        <v>0</v>
      </c>
      <c r="AC26" s="56"/>
      <c r="AD26" s="459" t="s">
        <v>45</v>
      </c>
      <c r="AE26" s="463"/>
      <c r="AF26" s="48">
        <f>COUNTIF('XII-K1'!Q5:Q47,"&gt;539")-COUNTIF('XII-K1'!Q5:Q47,"&gt;549")</f>
        <v>0</v>
      </c>
      <c r="AG26" s="4"/>
    </row>
    <row r="27" spans="1:33" ht="29.25" customHeight="1">
      <c r="A27" s="3"/>
      <c r="B27" s="39">
        <v>23</v>
      </c>
      <c r="C27" s="113"/>
      <c r="D27" s="312" t="s">
        <v>188</v>
      </c>
      <c r="E27" s="297" t="s">
        <v>299</v>
      </c>
      <c r="F27" s="42">
        <f t="shared" si="1"/>
        <v>0</v>
      </c>
      <c r="G27" s="43">
        <f t="shared" si="2"/>
        <v>0</v>
      </c>
      <c r="H27" s="35">
        <v>67</v>
      </c>
      <c r="I27" s="36">
        <v>69</v>
      </c>
      <c r="J27" s="36">
        <v>39</v>
      </c>
      <c r="K27" s="36">
        <v>54</v>
      </c>
      <c r="L27" s="36">
        <v>19</v>
      </c>
      <c r="M27" s="36"/>
      <c r="N27" s="108"/>
      <c r="O27" s="109">
        <v>62</v>
      </c>
      <c r="P27" s="87">
        <f t="shared" si="3"/>
        <v>291</v>
      </c>
      <c r="Q27" s="88">
        <f t="shared" si="0"/>
        <v>363.75</v>
      </c>
      <c r="R27" s="112">
        <f t="shared" si="4"/>
        <v>60.625</v>
      </c>
      <c r="S27" s="43" t="s">
        <v>18</v>
      </c>
      <c r="T27" s="3"/>
      <c r="U27" s="23" t="s">
        <v>73</v>
      </c>
      <c r="V27" s="64">
        <f>L54</f>
        <v>7</v>
      </c>
      <c r="W27" s="64">
        <f>L50</f>
        <v>0</v>
      </c>
      <c r="X27" s="48">
        <f>AE14</f>
        <v>19.511627906976745</v>
      </c>
      <c r="Y27" s="56"/>
      <c r="Z27" s="23" t="s">
        <v>46</v>
      </c>
      <c r="AA27" s="65">
        <f>COUNTIF('XII-K1'!F5:F47,"5")</f>
        <v>0</v>
      </c>
      <c r="AB27" s="66">
        <f>COUNTIF('XII-K1'!G5:G47,"5")</f>
        <v>0</v>
      </c>
      <c r="AC27" s="56"/>
      <c r="AD27" s="459" t="s">
        <v>47</v>
      </c>
      <c r="AE27" s="463"/>
      <c r="AF27" s="48">
        <f>COUNTIF('XII-K1'!Q5:Q47,"&gt;529")-COUNTIF('XII-K1'!Q5:Q47,"&gt;539")</f>
        <v>0</v>
      </c>
      <c r="AG27" s="4"/>
    </row>
    <row r="28" spans="1:33" ht="29.25" customHeight="1">
      <c r="A28" s="3"/>
      <c r="B28" s="39">
        <v>24</v>
      </c>
      <c r="C28" s="113"/>
      <c r="D28" s="312" t="s">
        <v>188</v>
      </c>
      <c r="E28" s="306" t="s">
        <v>300</v>
      </c>
      <c r="F28" s="42">
        <f t="shared" si="1"/>
        <v>1</v>
      </c>
      <c r="G28" s="43">
        <f t="shared" si="2"/>
        <v>0</v>
      </c>
      <c r="H28" s="35">
        <v>53</v>
      </c>
      <c r="I28" s="36">
        <v>59</v>
      </c>
      <c r="J28" s="36">
        <v>38</v>
      </c>
      <c r="K28" s="36">
        <v>42</v>
      </c>
      <c r="L28" s="36">
        <v>14</v>
      </c>
      <c r="M28" s="36"/>
      <c r="N28" s="108"/>
      <c r="O28" s="109">
        <v>47</v>
      </c>
      <c r="P28" s="87">
        <f t="shared" si="3"/>
        <v>239</v>
      </c>
      <c r="Q28" s="88">
        <f t="shared" si="0"/>
        <v>298.75</v>
      </c>
      <c r="R28" s="112">
        <f t="shared" si="4"/>
        <v>49.791666666666664</v>
      </c>
      <c r="S28" s="43" t="s">
        <v>18</v>
      </c>
      <c r="T28" s="3"/>
      <c r="U28" s="23" t="s">
        <v>66</v>
      </c>
      <c r="V28" s="64">
        <f>M54</f>
        <v>0</v>
      </c>
      <c r="W28" s="64">
        <f>M50</f>
        <v>0</v>
      </c>
      <c r="X28" s="48" t="e">
        <f>AF14</f>
        <v>#DIV/0!</v>
      </c>
      <c r="Y28" s="56"/>
      <c r="Z28" s="23" t="s">
        <v>48</v>
      </c>
      <c r="AA28" s="65">
        <f>COUNTIF('XII-K1'!F5:F47,"6")</f>
        <v>0</v>
      </c>
      <c r="AB28" s="66">
        <f>COUNTIF('XII-K1'!G5:G47,"6")</f>
        <v>0</v>
      </c>
      <c r="AC28" s="56"/>
      <c r="AD28" s="459" t="s">
        <v>49</v>
      </c>
      <c r="AE28" s="463"/>
      <c r="AF28" s="48">
        <f>COUNTIF('XII-K1'!Q5:Q47,"&gt;499")-COUNTIF('XII-K1'!Q5:Q47,"&gt;529")</f>
        <v>0</v>
      </c>
      <c r="AG28" s="4"/>
    </row>
    <row r="29" spans="1:33" ht="29.25" customHeight="1" thickBot="1">
      <c r="A29" s="3"/>
      <c r="B29" s="30">
        <v>25</v>
      </c>
      <c r="C29" s="113"/>
      <c r="D29" s="312" t="s">
        <v>188</v>
      </c>
      <c r="E29" s="306" t="s">
        <v>301</v>
      </c>
      <c r="F29" s="42">
        <f t="shared" si="1"/>
        <v>0</v>
      </c>
      <c r="G29" s="43">
        <f t="shared" si="2"/>
        <v>0</v>
      </c>
      <c r="H29" s="35">
        <v>60</v>
      </c>
      <c r="I29" s="36">
        <v>56</v>
      </c>
      <c r="J29" s="36">
        <v>45</v>
      </c>
      <c r="K29" s="36">
        <v>41</v>
      </c>
      <c r="L29" s="36">
        <v>21</v>
      </c>
      <c r="M29" s="36"/>
      <c r="N29" s="108"/>
      <c r="O29" s="109">
        <v>51</v>
      </c>
      <c r="P29" s="87">
        <f t="shared" si="3"/>
        <v>253</v>
      </c>
      <c r="Q29" s="88">
        <f t="shared" si="0"/>
        <v>316.25</v>
      </c>
      <c r="R29" s="112">
        <f t="shared" si="4"/>
        <v>52.708333333333336</v>
      </c>
      <c r="S29" s="43" t="s">
        <v>18</v>
      </c>
      <c r="T29" s="3"/>
      <c r="U29" s="67" t="s">
        <v>4</v>
      </c>
      <c r="V29" s="68">
        <f>O54</f>
        <v>2</v>
      </c>
      <c r="W29" s="68">
        <f>O50</f>
        <v>3</v>
      </c>
      <c r="X29" s="69">
        <f>X17</f>
        <v>55.725000000000001</v>
      </c>
      <c r="Y29" s="56"/>
      <c r="Z29" s="67" t="s">
        <v>50</v>
      </c>
      <c r="AA29" s="70">
        <f>COUNTIF('XII-K1'!F5:F47,"7")</f>
        <v>0</v>
      </c>
      <c r="AB29" s="71">
        <f>COUNTIF('XII-K1'!G5:G47,"7")</f>
        <v>0</v>
      </c>
      <c r="AC29" s="56"/>
      <c r="AD29" s="459" t="s">
        <v>51</v>
      </c>
      <c r="AE29" s="463"/>
      <c r="AF29" s="48">
        <f>COUNTIF('XII-K1'!Q5:Q47,"&gt;449")-COUNTIF('XII-K1'!Q5:Q47,"&gt;499")</f>
        <v>0</v>
      </c>
      <c r="AG29" s="4"/>
    </row>
    <row r="30" spans="1:33" ht="29.25" customHeight="1">
      <c r="A30" s="3"/>
      <c r="B30" s="39">
        <v>26</v>
      </c>
      <c r="C30" s="113"/>
      <c r="D30" s="312" t="s">
        <v>188</v>
      </c>
      <c r="E30" s="297" t="s">
        <v>302</v>
      </c>
      <c r="F30" s="42">
        <f t="shared" si="1"/>
        <v>0</v>
      </c>
      <c r="G30" s="43">
        <f t="shared" si="2"/>
        <v>0</v>
      </c>
      <c r="H30" s="35">
        <v>60</v>
      </c>
      <c r="I30" s="36">
        <v>59</v>
      </c>
      <c r="J30" s="36">
        <v>39</v>
      </c>
      <c r="K30" s="36">
        <v>46</v>
      </c>
      <c r="L30" s="36">
        <v>22</v>
      </c>
      <c r="M30" s="36"/>
      <c r="N30" s="108"/>
      <c r="O30" s="109">
        <v>50</v>
      </c>
      <c r="P30" s="87">
        <f t="shared" si="3"/>
        <v>254</v>
      </c>
      <c r="Q30" s="88">
        <f t="shared" si="0"/>
        <v>317.5</v>
      </c>
      <c r="R30" s="112">
        <f t="shared" si="4"/>
        <v>52.916666666666664</v>
      </c>
      <c r="S30" s="43" t="s">
        <v>18</v>
      </c>
      <c r="T30" s="3"/>
      <c r="U30" s="56"/>
      <c r="V30" s="56"/>
      <c r="W30" s="56"/>
      <c r="X30" s="56"/>
      <c r="Y30" s="56"/>
      <c r="Z30" s="461" t="s">
        <v>52</v>
      </c>
      <c r="AA30" s="462"/>
      <c r="AB30" s="72">
        <f>MAX(S5:S47)</f>
        <v>0</v>
      </c>
      <c r="AC30" s="458"/>
      <c r="AD30" s="459" t="s">
        <v>53</v>
      </c>
      <c r="AE30" s="463"/>
      <c r="AF30" s="48">
        <f>COUNTIF('XII-K1'!Q5:Q47,"&gt;399")-COUNTIF('XII-K1'!Q5:Q47,"&gt;449")</f>
        <v>0</v>
      </c>
      <c r="AG30" s="4"/>
    </row>
    <row r="31" spans="1:33" ht="29.25" customHeight="1">
      <c r="A31" s="3"/>
      <c r="B31" s="39">
        <v>27</v>
      </c>
      <c r="C31" s="113"/>
      <c r="D31" s="312" t="s">
        <v>188</v>
      </c>
      <c r="E31" s="306" t="s">
        <v>303</v>
      </c>
      <c r="F31" s="42">
        <f t="shared" si="1"/>
        <v>0</v>
      </c>
      <c r="G31" s="43">
        <f t="shared" si="2"/>
        <v>0</v>
      </c>
      <c r="H31" s="35">
        <v>63</v>
      </c>
      <c r="I31" s="36">
        <v>56</v>
      </c>
      <c r="J31" s="36">
        <v>35</v>
      </c>
      <c r="K31" s="36">
        <v>42</v>
      </c>
      <c r="L31" s="36">
        <v>19</v>
      </c>
      <c r="M31" s="36"/>
      <c r="N31" s="108"/>
      <c r="O31" s="109">
        <v>45</v>
      </c>
      <c r="P31" s="87">
        <f t="shared" si="3"/>
        <v>241</v>
      </c>
      <c r="Q31" s="88">
        <f t="shared" si="0"/>
        <v>301.25</v>
      </c>
      <c r="R31" s="112">
        <f t="shared" si="4"/>
        <v>50.208333333333336</v>
      </c>
      <c r="S31" s="43" t="s">
        <v>18</v>
      </c>
      <c r="T31" s="3"/>
      <c r="U31" s="56"/>
      <c r="V31" s="56"/>
      <c r="W31" s="56"/>
      <c r="X31" s="56"/>
      <c r="Y31" s="56"/>
      <c r="Z31" s="459" t="s">
        <v>54</v>
      </c>
      <c r="AA31" s="460"/>
      <c r="AB31" s="66">
        <f>SUM(AA23:AA29)</f>
        <v>12</v>
      </c>
      <c r="AC31" s="458"/>
      <c r="AD31" s="459" t="s">
        <v>55</v>
      </c>
      <c r="AE31" s="463"/>
      <c r="AF31" s="48">
        <f>COUNTIF('XII-K1'!Q5:Q47,"&gt;349")-COUNTIF('XII-K1'!Q5:Q47,"&gt;399")</f>
        <v>9</v>
      </c>
      <c r="AG31" s="75"/>
    </row>
    <row r="32" spans="1:33" ht="29.25" customHeight="1">
      <c r="A32" s="3"/>
      <c r="B32" s="30">
        <v>28</v>
      </c>
      <c r="C32" s="113"/>
      <c r="D32" s="312" t="s">
        <v>188</v>
      </c>
      <c r="E32" s="297" t="s">
        <v>304</v>
      </c>
      <c r="F32" s="42">
        <f t="shared" si="1"/>
        <v>0</v>
      </c>
      <c r="G32" s="43">
        <f t="shared" si="2"/>
        <v>0</v>
      </c>
      <c r="H32" s="35">
        <v>62</v>
      </c>
      <c r="I32" s="36">
        <v>62</v>
      </c>
      <c r="J32" s="36">
        <v>38</v>
      </c>
      <c r="K32" s="36">
        <v>43</v>
      </c>
      <c r="L32" s="36">
        <v>22</v>
      </c>
      <c r="M32" s="36"/>
      <c r="N32" s="108"/>
      <c r="O32" s="109">
        <v>61</v>
      </c>
      <c r="P32" s="87">
        <f t="shared" si="3"/>
        <v>266</v>
      </c>
      <c r="Q32" s="88">
        <f t="shared" si="0"/>
        <v>332.5</v>
      </c>
      <c r="R32" s="112">
        <f t="shared" si="4"/>
        <v>55.416666666666664</v>
      </c>
      <c r="S32" s="43" t="s">
        <v>18</v>
      </c>
      <c r="T32" s="3"/>
      <c r="U32" s="12"/>
      <c r="V32" s="12"/>
      <c r="W32" s="12"/>
      <c r="X32" s="12"/>
      <c r="Y32" s="76"/>
      <c r="Z32" s="459" t="s">
        <v>56</v>
      </c>
      <c r="AA32" s="460"/>
      <c r="AB32" s="48">
        <f>MAX(B5:B47)-(AB30+AB31)</f>
        <v>31</v>
      </c>
      <c r="AC32" s="76"/>
      <c r="AD32" s="459" t="s">
        <v>57</v>
      </c>
      <c r="AE32" s="463"/>
      <c r="AF32" s="48">
        <f>COUNTIF('XII-K1'!Q5:Q47,"&gt;299")-COUNTIF('XII-K1'!Q5:Q47,"&gt;349")</f>
        <v>21</v>
      </c>
      <c r="AG32" s="3"/>
    </row>
    <row r="33" spans="1:33" ht="29.25" customHeight="1" thickBot="1">
      <c r="A33" s="3"/>
      <c r="B33" s="39">
        <v>29</v>
      </c>
      <c r="C33" s="113"/>
      <c r="D33" s="312" t="s">
        <v>188</v>
      </c>
      <c r="E33" s="306" t="s">
        <v>305</v>
      </c>
      <c r="F33" s="42">
        <f t="shared" ref="F33:F43" si="8">COUNTIF(H33,"&lt;45")+COUNTIF(I34,"&lt;45")+COUNTIF(J33,"&lt;35")+COUNTIF(K33,"&lt;35")+COUNTIF(L33,"&lt;18")+COUNTIF(M33,"&lt;18")+COUNTIF(O33,"&lt;45")</f>
        <v>1</v>
      </c>
      <c r="G33" s="43">
        <f t="shared" ref="G33:G43" si="9">COUNTIF(H33,"AB")+COUNTIF(I34,"AB")+COUNTIF(J33,"AB")+COUNTIF(K33,"AB")+COUNTIF(L33,"AB")+COUNTIF(M33,"AB")+COUNTIF(O33,"AB")</f>
        <v>0</v>
      </c>
      <c r="H33" s="35">
        <v>65</v>
      </c>
      <c r="I33" s="305">
        <v>62</v>
      </c>
      <c r="J33" s="36">
        <v>46</v>
      </c>
      <c r="K33" s="36">
        <v>42</v>
      </c>
      <c r="L33" s="36">
        <v>15</v>
      </c>
      <c r="M33" s="36"/>
      <c r="N33" s="108"/>
      <c r="O33" s="109">
        <v>60</v>
      </c>
      <c r="P33" s="87">
        <f t="shared" ref="P33:P43" si="10">SUM(H33,I34,J33,K33,N33,O33)</f>
        <v>272</v>
      </c>
      <c r="Q33" s="88">
        <f t="shared" si="0"/>
        <v>340</v>
      </c>
      <c r="R33" s="112">
        <f t="shared" si="4"/>
        <v>56.666666666666664</v>
      </c>
      <c r="S33" s="43" t="s">
        <v>18</v>
      </c>
      <c r="T33" s="3"/>
      <c r="U33" s="12"/>
      <c r="V33" s="12"/>
      <c r="W33" s="12"/>
      <c r="X33" s="12"/>
      <c r="Y33" s="12"/>
      <c r="Z33" s="464" t="s">
        <v>58</v>
      </c>
      <c r="AA33" s="465"/>
      <c r="AB33" s="77">
        <f>SUM(AB30:AB32)</f>
        <v>43</v>
      </c>
      <c r="AC33" s="12"/>
      <c r="AD33" s="466" t="s">
        <v>59</v>
      </c>
      <c r="AE33" s="467"/>
      <c r="AF33" s="71">
        <f>COUNTIF('XII-K1'!Q5:Q47,"&lt;300")</f>
        <v>13</v>
      </c>
    </row>
    <row r="34" spans="1:33" ht="29.25" customHeight="1">
      <c r="A34" s="3"/>
      <c r="B34" s="39">
        <v>30</v>
      </c>
      <c r="C34" s="113"/>
      <c r="D34" s="312" t="s">
        <v>188</v>
      </c>
      <c r="E34" s="297" t="s">
        <v>306</v>
      </c>
      <c r="F34" s="42">
        <f t="shared" si="8"/>
        <v>0</v>
      </c>
      <c r="G34" s="43">
        <f t="shared" si="9"/>
        <v>0</v>
      </c>
      <c r="H34" s="35">
        <v>66</v>
      </c>
      <c r="I34" s="36">
        <v>59</v>
      </c>
      <c r="J34" s="36">
        <v>37</v>
      </c>
      <c r="K34" s="36">
        <v>47</v>
      </c>
      <c r="L34" s="36">
        <v>21</v>
      </c>
      <c r="M34" s="36"/>
      <c r="N34" s="108"/>
      <c r="O34" s="109">
        <v>52</v>
      </c>
      <c r="P34" s="87">
        <f t="shared" si="10"/>
        <v>263</v>
      </c>
      <c r="Q34" s="88">
        <f t="shared" si="0"/>
        <v>328.75</v>
      </c>
      <c r="R34" s="112">
        <f t="shared" si="4"/>
        <v>54.791666666666664</v>
      </c>
      <c r="S34" s="43" t="s">
        <v>18</v>
      </c>
      <c r="T34" s="3"/>
      <c r="Y34" s="5"/>
      <c r="Z34" s="5"/>
      <c r="AA34" s="5"/>
      <c r="AC34" s="5"/>
      <c r="AD34" s="5"/>
      <c r="AE34" s="78"/>
      <c r="AF34" s="3"/>
      <c r="AG34" s="3"/>
    </row>
    <row r="35" spans="1:33" ht="29.25" customHeight="1">
      <c r="A35" s="3"/>
      <c r="B35" s="30">
        <v>31</v>
      </c>
      <c r="C35" s="113"/>
      <c r="D35" s="312" t="s">
        <v>188</v>
      </c>
      <c r="E35" s="297" t="s">
        <v>307</v>
      </c>
      <c r="F35" s="42">
        <f t="shared" si="8"/>
        <v>0</v>
      </c>
      <c r="G35" s="43">
        <f t="shared" si="9"/>
        <v>0</v>
      </c>
      <c r="H35" s="35">
        <v>71</v>
      </c>
      <c r="I35" s="36">
        <v>61</v>
      </c>
      <c r="J35" s="36">
        <v>50</v>
      </c>
      <c r="K35" s="36">
        <v>44</v>
      </c>
      <c r="L35" s="36">
        <v>21</v>
      </c>
      <c r="M35" s="36"/>
      <c r="N35" s="108"/>
      <c r="O35" s="109">
        <v>50</v>
      </c>
      <c r="P35" s="87">
        <f t="shared" si="10"/>
        <v>270</v>
      </c>
      <c r="Q35" s="88">
        <f t="shared" si="0"/>
        <v>337.5</v>
      </c>
      <c r="R35" s="112">
        <f t="shared" si="4"/>
        <v>56.25</v>
      </c>
      <c r="S35" s="43" t="s">
        <v>18</v>
      </c>
      <c r="T35" s="3"/>
      <c r="Y35" s="5"/>
      <c r="Z35" s="5"/>
      <c r="AA35" s="5"/>
      <c r="AC35" s="5"/>
      <c r="AD35" s="5"/>
      <c r="AE35" s="78"/>
      <c r="AF35" s="3"/>
      <c r="AG35" s="3"/>
    </row>
    <row r="36" spans="1:33" ht="29.25" customHeight="1">
      <c r="A36" s="3"/>
      <c r="B36" s="39">
        <v>32</v>
      </c>
      <c r="C36" s="113"/>
      <c r="D36" s="312" t="s">
        <v>188</v>
      </c>
      <c r="E36" s="306" t="s">
        <v>308</v>
      </c>
      <c r="F36" s="42">
        <f t="shared" si="8"/>
        <v>0</v>
      </c>
      <c r="G36" s="43">
        <f t="shared" si="9"/>
        <v>0</v>
      </c>
      <c r="H36" s="35">
        <v>67</v>
      </c>
      <c r="I36" s="36">
        <v>55</v>
      </c>
      <c r="J36" s="36">
        <v>44</v>
      </c>
      <c r="K36" s="36">
        <v>45</v>
      </c>
      <c r="L36" s="36">
        <v>24</v>
      </c>
      <c r="M36" s="36"/>
      <c r="N36" s="108"/>
      <c r="O36" s="109">
        <v>51</v>
      </c>
      <c r="P36" s="87">
        <f t="shared" si="10"/>
        <v>261</v>
      </c>
      <c r="Q36" s="88">
        <f t="shared" si="0"/>
        <v>326.25</v>
      </c>
      <c r="R36" s="112">
        <f t="shared" si="4"/>
        <v>54.375</v>
      </c>
      <c r="S36" s="43" t="s">
        <v>18</v>
      </c>
      <c r="T36" s="3"/>
      <c r="U36" s="468" t="s">
        <v>60</v>
      </c>
      <c r="V36" s="468"/>
      <c r="W36" s="468"/>
      <c r="X36" s="468"/>
      <c r="Y36" s="79"/>
      <c r="Z36" s="79"/>
      <c r="AA36" s="79"/>
      <c r="AB36" s="79"/>
      <c r="AC36" s="79"/>
      <c r="AD36" s="468" t="s">
        <v>61</v>
      </c>
      <c r="AE36" s="468"/>
      <c r="AF36" s="468"/>
      <c r="AG36" s="3"/>
    </row>
    <row r="37" spans="1:33" ht="29.25" customHeight="1">
      <c r="A37" s="3"/>
      <c r="B37" s="39">
        <v>33</v>
      </c>
      <c r="C37" s="113"/>
      <c r="D37" s="312" t="s">
        <v>188</v>
      </c>
      <c r="E37" s="297" t="s">
        <v>309</v>
      </c>
      <c r="F37" s="42">
        <f t="shared" si="8"/>
        <v>0</v>
      </c>
      <c r="G37" s="43">
        <f t="shared" si="9"/>
        <v>1</v>
      </c>
      <c r="H37" s="35">
        <v>68</v>
      </c>
      <c r="I37" s="36">
        <v>54</v>
      </c>
      <c r="J37" s="36">
        <v>43</v>
      </c>
      <c r="K37" s="36">
        <v>45</v>
      </c>
      <c r="L37" s="36">
        <v>22</v>
      </c>
      <c r="M37" s="36"/>
      <c r="N37" s="108"/>
      <c r="O37" s="109" t="s">
        <v>13</v>
      </c>
      <c r="P37" s="87">
        <f t="shared" si="10"/>
        <v>219</v>
      </c>
      <c r="Q37" s="88">
        <f t="shared" si="0"/>
        <v>273.75</v>
      </c>
      <c r="R37" s="112">
        <f t="shared" si="4"/>
        <v>45.625</v>
      </c>
      <c r="S37" s="43" t="s">
        <v>18</v>
      </c>
      <c r="T37" s="3"/>
      <c r="Y37" s="5"/>
      <c r="Z37" s="5"/>
      <c r="AA37" s="5"/>
      <c r="AC37" s="5"/>
      <c r="AD37" s="5"/>
      <c r="AE37" s="78"/>
      <c r="AF37" s="3"/>
      <c r="AG37" s="3"/>
    </row>
    <row r="38" spans="1:33" ht="29.25" customHeight="1">
      <c r="A38" s="3"/>
      <c r="B38" s="30">
        <v>34</v>
      </c>
      <c r="C38" s="113"/>
      <c r="D38" s="312" t="s">
        <v>188</v>
      </c>
      <c r="E38" s="297" t="s">
        <v>310</v>
      </c>
      <c r="F38" s="42">
        <f t="shared" si="8"/>
        <v>0</v>
      </c>
      <c r="G38" s="43">
        <f t="shared" si="9"/>
        <v>0</v>
      </c>
      <c r="H38" s="35">
        <v>58</v>
      </c>
      <c r="I38" s="36">
        <v>63</v>
      </c>
      <c r="J38" s="36">
        <v>49</v>
      </c>
      <c r="K38" s="36">
        <v>41</v>
      </c>
      <c r="L38" s="36">
        <v>25</v>
      </c>
      <c r="M38" s="36"/>
      <c r="N38" s="108"/>
      <c r="O38" s="109">
        <v>70</v>
      </c>
      <c r="P38" s="87">
        <f t="shared" si="10"/>
        <v>283</v>
      </c>
      <c r="Q38" s="88">
        <f t="shared" si="0"/>
        <v>353.75</v>
      </c>
      <c r="R38" s="112">
        <f t="shared" si="4"/>
        <v>58.958333333333336</v>
      </c>
      <c r="S38" s="43" t="s">
        <v>18</v>
      </c>
      <c r="T38" s="3"/>
      <c r="Y38" s="5"/>
      <c r="Z38" s="5"/>
      <c r="AA38" s="5"/>
      <c r="AF38" s="3"/>
      <c r="AG38" s="3"/>
    </row>
    <row r="39" spans="1:33" ht="29.25" customHeight="1">
      <c r="A39" s="3"/>
      <c r="B39" s="39">
        <v>35</v>
      </c>
      <c r="C39" s="113"/>
      <c r="D39" s="312" t="s">
        <v>188</v>
      </c>
      <c r="E39" s="317" t="s">
        <v>311</v>
      </c>
      <c r="F39" s="42">
        <f t="shared" si="8"/>
        <v>0</v>
      </c>
      <c r="G39" s="43">
        <f t="shared" si="9"/>
        <v>0</v>
      </c>
      <c r="H39" s="35">
        <v>68</v>
      </c>
      <c r="I39" s="36">
        <v>65</v>
      </c>
      <c r="J39" s="36">
        <v>35</v>
      </c>
      <c r="K39" s="36">
        <v>48</v>
      </c>
      <c r="L39" s="36">
        <v>20</v>
      </c>
      <c r="M39" s="36"/>
      <c r="N39" s="108"/>
      <c r="O39" s="109">
        <v>50</v>
      </c>
      <c r="P39" s="87">
        <f t="shared" si="10"/>
        <v>264</v>
      </c>
      <c r="Q39" s="88">
        <f t="shared" si="0"/>
        <v>330</v>
      </c>
      <c r="R39" s="112">
        <f t="shared" si="4"/>
        <v>55</v>
      </c>
      <c r="S39" s="43" t="s">
        <v>18</v>
      </c>
      <c r="T39" s="3"/>
      <c r="Y39" s="5"/>
      <c r="AF39" s="3"/>
      <c r="AG39" s="3"/>
    </row>
    <row r="40" spans="1:33" ht="29.25" customHeight="1">
      <c r="A40" s="3"/>
      <c r="B40" s="39">
        <v>36</v>
      </c>
      <c r="C40" s="113"/>
      <c r="D40" s="312" t="s">
        <v>188</v>
      </c>
      <c r="E40" s="297" t="s">
        <v>312</v>
      </c>
      <c r="F40" s="42">
        <f t="shared" si="8"/>
        <v>0</v>
      </c>
      <c r="G40" s="43">
        <f t="shared" si="9"/>
        <v>0</v>
      </c>
      <c r="H40" s="35">
        <v>67</v>
      </c>
      <c r="I40" s="36">
        <v>63</v>
      </c>
      <c r="J40" s="36">
        <v>46</v>
      </c>
      <c r="K40" s="36">
        <v>43</v>
      </c>
      <c r="L40" s="36">
        <v>23</v>
      </c>
      <c r="M40" s="36"/>
      <c r="N40" s="108"/>
      <c r="O40" s="109">
        <v>60</v>
      </c>
      <c r="P40" s="87">
        <f t="shared" si="10"/>
        <v>276</v>
      </c>
      <c r="Q40" s="88">
        <f t="shared" si="0"/>
        <v>345</v>
      </c>
      <c r="R40" s="112">
        <f t="shared" si="4"/>
        <v>57.5</v>
      </c>
      <c r="S40" s="43" t="s">
        <v>18</v>
      </c>
      <c r="T40" s="3"/>
      <c r="Y40" s="5"/>
      <c r="AF40" s="3"/>
      <c r="AG40" s="3"/>
    </row>
    <row r="41" spans="1:33" ht="29.25" customHeight="1">
      <c r="A41" s="3"/>
      <c r="B41" s="30">
        <v>37</v>
      </c>
      <c r="C41" s="113"/>
      <c r="D41" s="312" t="s">
        <v>188</v>
      </c>
      <c r="E41" s="298" t="s">
        <v>313</v>
      </c>
      <c r="F41" s="42">
        <f t="shared" si="8"/>
        <v>0</v>
      </c>
      <c r="G41" s="43">
        <f t="shared" si="9"/>
        <v>0</v>
      </c>
      <c r="H41" s="35">
        <v>66</v>
      </c>
      <c r="I41" s="36">
        <v>60</v>
      </c>
      <c r="J41" s="36">
        <v>40</v>
      </c>
      <c r="K41" s="36">
        <v>48</v>
      </c>
      <c r="L41" s="36">
        <v>25</v>
      </c>
      <c r="M41" s="36"/>
      <c r="N41" s="108"/>
      <c r="O41" s="109">
        <v>45</v>
      </c>
      <c r="P41" s="87">
        <f t="shared" si="10"/>
        <v>268</v>
      </c>
      <c r="Q41" s="88">
        <f t="shared" si="0"/>
        <v>335</v>
      </c>
      <c r="R41" s="112">
        <f t="shared" si="4"/>
        <v>55.833333333333336</v>
      </c>
      <c r="S41" s="43" t="s">
        <v>18</v>
      </c>
      <c r="T41" s="3"/>
      <c r="Y41" s="5"/>
      <c r="AF41" s="3"/>
      <c r="AG41" s="3"/>
    </row>
    <row r="42" spans="1:33" ht="29.25" customHeight="1">
      <c r="A42" s="3"/>
      <c r="B42" s="39">
        <v>38</v>
      </c>
      <c r="C42" s="113"/>
      <c r="D42" s="312" t="s">
        <v>188</v>
      </c>
      <c r="E42" s="298" t="s">
        <v>314</v>
      </c>
      <c r="F42" s="42">
        <f t="shared" si="8"/>
        <v>0</v>
      </c>
      <c r="G42" s="43">
        <f t="shared" si="9"/>
        <v>0</v>
      </c>
      <c r="H42" s="35">
        <v>66</v>
      </c>
      <c r="I42" s="36">
        <v>69</v>
      </c>
      <c r="J42" s="36">
        <v>54</v>
      </c>
      <c r="K42" s="36">
        <v>54</v>
      </c>
      <c r="L42" s="36">
        <v>25</v>
      </c>
      <c r="M42" s="36"/>
      <c r="N42" s="108"/>
      <c r="O42" s="109">
        <v>82</v>
      </c>
      <c r="P42" s="87">
        <f t="shared" si="10"/>
        <v>314</v>
      </c>
      <c r="Q42" s="88">
        <f t="shared" si="0"/>
        <v>392.5</v>
      </c>
      <c r="R42" s="112">
        <f t="shared" si="4"/>
        <v>65.416666666666671</v>
      </c>
      <c r="S42" s="43" t="s">
        <v>18</v>
      </c>
      <c r="T42" s="3"/>
      <c r="Y42" s="5"/>
      <c r="AF42" s="3"/>
      <c r="AG42" s="3"/>
    </row>
    <row r="43" spans="1:33" ht="29.25" customHeight="1">
      <c r="A43" s="3"/>
      <c r="B43" s="39">
        <v>39</v>
      </c>
      <c r="C43" s="113"/>
      <c r="D43" s="312" t="s">
        <v>188</v>
      </c>
      <c r="E43" s="298" t="s">
        <v>315</v>
      </c>
      <c r="F43" s="42">
        <f t="shared" si="8"/>
        <v>0</v>
      </c>
      <c r="G43" s="43">
        <f t="shared" si="9"/>
        <v>0</v>
      </c>
      <c r="H43" s="35">
        <v>66</v>
      </c>
      <c r="I43" s="36">
        <v>58</v>
      </c>
      <c r="J43" s="36">
        <v>44</v>
      </c>
      <c r="K43" s="36">
        <v>35</v>
      </c>
      <c r="L43" s="36">
        <v>20</v>
      </c>
      <c r="M43" s="36"/>
      <c r="N43" s="108"/>
      <c r="O43" s="109">
        <v>51</v>
      </c>
      <c r="P43" s="87">
        <f t="shared" si="10"/>
        <v>249</v>
      </c>
      <c r="Q43" s="88">
        <f t="shared" si="0"/>
        <v>311.25</v>
      </c>
      <c r="R43" s="112">
        <f t="shared" si="4"/>
        <v>51.875</v>
      </c>
      <c r="S43" s="43" t="s">
        <v>18</v>
      </c>
      <c r="T43" s="3"/>
      <c r="Y43" s="5"/>
      <c r="AF43" s="3"/>
      <c r="AG43" s="3"/>
    </row>
    <row r="44" spans="1:33" ht="29.25" customHeight="1">
      <c r="A44" s="3"/>
      <c r="B44" s="30">
        <v>40</v>
      </c>
      <c r="C44" s="113"/>
      <c r="D44" s="312" t="s">
        <v>188</v>
      </c>
      <c r="E44" s="297" t="s">
        <v>316</v>
      </c>
      <c r="F44" s="42">
        <f t="shared" si="1"/>
        <v>0</v>
      </c>
      <c r="G44" s="43">
        <f t="shared" si="2"/>
        <v>0</v>
      </c>
      <c r="H44" s="35">
        <v>68</v>
      </c>
      <c r="I44" s="36">
        <v>53</v>
      </c>
      <c r="J44" s="36">
        <v>52</v>
      </c>
      <c r="K44" s="36">
        <v>52</v>
      </c>
      <c r="L44" s="36">
        <v>18</v>
      </c>
      <c r="M44" s="36"/>
      <c r="N44" s="108"/>
      <c r="O44" s="109">
        <v>57</v>
      </c>
      <c r="P44" s="87">
        <f t="shared" si="3"/>
        <v>282</v>
      </c>
      <c r="Q44" s="88">
        <f t="shared" si="0"/>
        <v>352.5</v>
      </c>
      <c r="R44" s="112">
        <f t="shared" si="4"/>
        <v>58.75</v>
      </c>
      <c r="S44" s="43" t="s">
        <v>18</v>
      </c>
      <c r="T44" s="3"/>
      <c r="Y44" s="5"/>
      <c r="AF44" s="3"/>
      <c r="AG44" s="3"/>
    </row>
    <row r="45" spans="1:33" ht="29.25" customHeight="1">
      <c r="A45" s="3"/>
      <c r="B45" s="39">
        <v>41</v>
      </c>
      <c r="C45" s="113"/>
      <c r="D45" s="312" t="s">
        <v>188</v>
      </c>
      <c r="E45" s="306" t="s">
        <v>317</v>
      </c>
      <c r="F45" s="42">
        <f t="shared" si="1"/>
        <v>0</v>
      </c>
      <c r="G45" s="43">
        <f t="shared" si="2"/>
        <v>0</v>
      </c>
      <c r="H45" s="35">
        <v>63</v>
      </c>
      <c r="I45" s="36">
        <v>65</v>
      </c>
      <c r="J45" s="36">
        <v>49</v>
      </c>
      <c r="K45" s="36">
        <v>43</v>
      </c>
      <c r="L45" s="36">
        <v>18</v>
      </c>
      <c r="M45" s="36"/>
      <c r="N45" s="108"/>
      <c r="O45" s="109">
        <v>63</v>
      </c>
      <c r="P45" s="87">
        <f t="shared" si="3"/>
        <v>283</v>
      </c>
      <c r="Q45" s="88">
        <f t="shared" si="0"/>
        <v>353.75</v>
      </c>
      <c r="R45" s="112">
        <f t="shared" si="4"/>
        <v>58.958333333333336</v>
      </c>
      <c r="S45" s="43" t="s">
        <v>18</v>
      </c>
      <c r="T45" s="3"/>
      <c r="Y45" s="5"/>
      <c r="AF45" s="3"/>
      <c r="AG45" s="3"/>
    </row>
    <row r="46" spans="1:33" ht="29.25" customHeight="1">
      <c r="A46" s="3"/>
      <c r="B46" s="39">
        <v>42</v>
      </c>
      <c r="C46" s="113"/>
      <c r="D46" s="312" t="s">
        <v>188</v>
      </c>
      <c r="E46" s="297" t="s">
        <v>318</v>
      </c>
      <c r="F46" s="42">
        <f t="shared" si="1"/>
        <v>0</v>
      </c>
      <c r="G46" s="43">
        <f t="shared" si="2"/>
        <v>0</v>
      </c>
      <c r="H46" s="35">
        <v>57</v>
      </c>
      <c r="I46" s="36">
        <v>58</v>
      </c>
      <c r="J46" s="36">
        <v>55</v>
      </c>
      <c r="K46" s="36">
        <v>47</v>
      </c>
      <c r="L46" s="323">
        <v>20</v>
      </c>
      <c r="M46" s="36"/>
      <c r="N46" s="108"/>
      <c r="O46" s="109">
        <v>77</v>
      </c>
      <c r="P46" s="87">
        <f t="shared" si="3"/>
        <v>294</v>
      </c>
      <c r="Q46" s="88">
        <f t="shared" si="0"/>
        <v>367.5</v>
      </c>
      <c r="R46" s="112">
        <f t="shared" si="4"/>
        <v>61.25</v>
      </c>
      <c r="S46" s="43" t="s">
        <v>18</v>
      </c>
      <c r="T46" s="3"/>
      <c r="Y46" s="5"/>
      <c r="AF46" s="3"/>
      <c r="AG46" s="3"/>
    </row>
    <row r="47" spans="1:33" ht="29.25" customHeight="1">
      <c r="A47" s="3"/>
      <c r="B47" s="30">
        <v>43</v>
      </c>
      <c r="C47" s="113"/>
      <c r="D47" s="312" t="s">
        <v>188</v>
      </c>
      <c r="E47" s="297" t="s">
        <v>319</v>
      </c>
      <c r="F47" s="42">
        <f t="shared" si="1"/>
        <v>1</v>
      </c>
      <c r="G47" s="43">
        <f t="shared" si="2"/>
        <v>1</v>
      </c>
      <c r="H47" s="322">
        <v>53</v>
      </c>
      <c r="I47" s="323">
        <v>66</v>
      </c>
      <c r="J47" s="323">
        <v>36</v>
      </c>
      <c r="K47" s="323">
        <v>38</v>
      </c>
      <c r="L47" s="332">
        <v>11</v>
      </c>
      <c r="M47" s="323"/>
      <c r="N47" s="324"/>
      <c r="O47" s="325" t="s">
        <v>13</v>
      </c>
      <c r="P47" s="326">
        <f t="shared" si="3"/>
        <v>193</v>
      </c>
      <c r="Q47" s="327">
        <f t="shared" si="0"/>
        <v>241.25</v>
      </c>
      <c r="R47" s="318">
        <f t="shared" si="4"/>
        <v>40.208333333333336</v>
      </c>
      <c r="S47" s="328" t="s">
        <v>18</v>
      </c>
      <c r="T47" s="3"/>
      <c r="Y47" s="5"/>
      <c r="AF47" s="3"/>
      <c r="AG47" s="3"/>
    </row>
    <row r="48" spans="1:33" ht="29.25" customHeight="1">
      <c r="A48" s="3"/>
      <c r="B48" s="39">
        <v>44</v>
      </c>
      <c r="C48" s="107"/>
      <c r="D48" s="312" t="s">
        <v>188</v>
      </c>
      <c r="E48" s="317" t="s">
        <v>320</v>
      </c>
      <c r="F48" s="33">
        <f t="shared" si="1"/>
        <v>3</v>
      </c>
      <c r="G48" s="321">
        <f t="shared" si="2"/>
        <v>0</v>
      </c>
      <c r="H48" s="332">
        <v>50</v>
      </c>
      <c r="I48" s="332">
        <v>50</v>
      </c>
      <c r="J48" s="332">
        <v>22</v>
      </c>
      <c r="K48" s="332">
        <v>17</v>
      </c>
      <c r="L48" s="332">
        <v>20</v>
      </c>
      <c r="M48" s="332"/>
      <c r="N48" s="42"/>
      <c r="O48" s="332">
        <v>36</v>
      </c>
      <c r="P48" s="86">
        <f t="shared" si="3"/>
        <v>175</v>
      </c>
      <c r="Q48" s="86">
        <f t="shared" si="0"/>
        <v>218.75</v>
      </c>
      <c r="R48" s="333">
        <f t="shared" si="4"/>
        <v>36.458333333333336</v>
      </c>
      <c r="S48" s="332"/>
      <c r="T48" s="3"/>
      <c r="Y48" s="5"/>
      <c r="AF48" s="3"/>
      <c r="AG48" s="3"/>
    </row>
    <row r="49" spans="1:33" ht="29.25" customHeight="1" thickBot="1">
      <c r="A49" s="3"/>
      <c r="B49" s="39">
        <v>45</v>
      </c>
      <c r="C49" s="107"/>
      <c r="D49" s="319" t="s">
        <v>188</v>
      </c>
      <c r="E49" s="320" t="s">
        <v>321</v>
      </c>
      <c r="F49" s="33">
        <f t="shared" si="1"/>
        <v>3</v>
      </c>
      <c r="G49" s="321">
        <f t="shared" si="2"/>
        <v>1</v>
      </c>
      <c r="H49" s="332">
        <v>51</v>
      </c>
      <c r="I49" s="332">
        <v>45</v>
      </c>
      <c r="J49" s="332">
        <v>26</v>
      </c>
      <c r="K49" s="332" t="s">
        <v>13</v>
      </c>
      <c r="L49" s="332">
        <v>11</v>
      </c>
      <c r="M49" s="332"/>
      <c r="N49" s="42"/>
      <c r="O49" s="332">
        <v>38</v>
      </c>
      <c r="P49" s="86"/>
      <c r="Q49" s="86">
        <f t="shared" si="0"/>
        <v>0</v>
      </c>
      <c r="R49" s="333">
        <f t="shared" si="4"/>
        <v>0</v>
      </c>
      <c r="S49" s="332"/>
      <c r="T49" s="3"/>
      <c r="Y49" s="5"/>
      <c r="AF49" s="3"/>
      <c r="AG49" s="3"/>
    </row>
    <row r="50" spans="1:33" ht="29.25" customHeight="1">
      <c r="A50" s="3"/>
      <c r="B50" s="490" t="s">
        <v>56</v>
      </c>
      <c r="C50" s="491"/>
      <c r="D50" s="491"/>
      <c r="E50" s="491"/>
      <c r="F50" s="491"/>
      <c r="G50" s="492"/>
      <c r="H50" s="329">
        <f t="shared" ref="H50:O50" si="11">COUNTIF(H5:H47,"AB")</f>
        <v>2</v>
      </c>
      <c r="I50" s="329">
        <f t="shared" si="11"/>
        <v>0</v>
      </c>
      <c r="J50" s="329">
        <f t="shared" si="11"/>
        <v>0</v>
      </c>
      <c r="K50" s="329">
        <f t="shared" si="11"/>
        <v>2</v>
      </c>
      <c r="L50" s="329">
        <f t="shared" si="11"/>
        <v>0</v>
      </c>
      <c r="M50" s="329">
        <f t="shared" si="11"/>
        <v>0</v>
      </c>
      <c r="N50" s="329">
        <f t="shared" si="11"/>
        <v>0</v>
      </c>
      <c r="O50" s="329">
        <f t="shared" si="11"/>
        <v>3</v>
      </c>
      <c r="P50" s="110"/>
      <c r="Q50" s="111">
        <f>COUNTIF(Q5:Q47,"AB")</f>
        <v>0</v>
      </c>
      <c r="R50" s="330"/>
      <c r="S50" s="331"/>
      <c r="T50" s="3"/>
    </row>
    <row r="51" spans="1:33" ht="29.25" customHeight="1">
      <c r="A51" s="3"/>
      <c r="B51" s="493" t="s">
        <v>32</v>
      </c>
      <c r="C51" s="494"/>
      <c r="D51" s="494"/>
      <c r="E51" s="494"/>
      <c r="F51" s="494"/>
      <c r="G51" s="495"/>
      <c r="H51" s="85">
        <f t="shared" ref="H51:O51" si="12">AVERAGE(H5:H47)</f>
        <v>61.926829268292686</v>
      </c>
      <c r="I51" s="85">
        <f t="shared" si="12"/>
        <v>58.558139534883722</v>
      </c>
      <c r="J51" s="85">
        <f t="shared" si="12"/>
        <v>41.697674418604649</v>
      </c>
      <c r="K51" s="85">
        <f t="shared" si="12"/>
        <v>42.780487804878049</v>
      </c>
      <c r="L51" s="85">
        <f t="shared" si="12"/>
        <v>19.511627906976745</v>
      </c>
      <c r="M51" s="85" t="e">
        <f t="shared" si="12"/>
        <v>#DIV/0!</v>
      </c>
      <c r="N51" s="85" t="e">
        <f t="shared" si="12"/>
        <v>#DIV/0!</v>
      </c>
      <c r="O51" s="85">
        <f t="shared" si="12"/>
        <v>55.725000000000001</v>
      </c>
      <c r="P51" s="87"/>
      <c r="Q51" s="88">
        <f>AVERAGE(Q5:Q47)</f>
        <v>314.6511627906977</v>
      </c>
      <c r="R51" s="117"/>
      <c r="S51" s="89"/>
      <c r="T51" s="3"/>
      <c r="Y51" s="5"/>
      <c r="Z51" s="5"/>
      <c r="AA51" s="5"/>
      <c r="AF51" s="3"/>
      <c r="AG51" s="3"/>
    </row>
    <row r="52" spans="1:33" ht="29.25" customHeight="1">
      <c r="A52" s="75"/>
      <c r="B52" s="493" t="s">
        <v>33</v>
      </c>
      <c r="C52" s="494"/>
      <c r="D52" s="494"/>
      <c r="E52" s="494"/>
      <c r="F52" s="494"/>
      <c r="G52" s="495"/>
      <c r="H52" s="85">
        <f t="shared" ref="H52:O52" si="13">MAX(H5:H47)</f>
        <v>71</v>
      </c>
      <c r="I52" s="85">
        <f t="shared" si="13"/>
        <v>70</v>
      </c>
      <c r="J52" s="85">
        <f t="shared" si="13"/>
        <v>56</v>
      </c>
      <c r="K52" s="85">
        <f t="shared" si="13"/>
        <v>55</v>
      </c>
      <c r="L52" s="85">
        <f t="shared" si="13"/>
        <v>25</v>
      </c>
      <c r="M52" s="85">
        <f t="shared" si="13"/>
        <v>0</v>
      </c>
      <c r="N52" s="85">
        <f t="shared" si="13"/>
        <v>0</v>
      </c>
      <c r="O52" s="85">
        <f t="shared" si="13"/>
        <v>82</v>
      </c>
      <c r="P52" s="87"/>
      <c r="Q52" s="88">
        <f>MAX(Q5:Q47)</f>
        <v>392.5</v>
      </c>
      <c r="R52" s="117"/>
      <c r="S52" s="89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</row>
    <row r="53" spans="1:33" ht="29.25" customHeight="1">
      <c r="A53" s="75"/>
      <c r="B53" s="493" t="s">
        <v>34</v>
      </c>
      <c r="C53" s="494"/>
      <c r="D53" s="494"/>
      <c r="E53" s="494"/>
      <c r="F53" s="494"/>
      <c r="G53" s="495"/>
      <c r="H53" s="85">
        <f t="shared" ref="H53:O53" si="14">MIN(H5:H47)</f>
        <v>45</v>
      </c>
      <c r="I53" s="85">
        <f t="shared" si="14"/>
        <v>40</v>
      </c>
      <c r="J53" s="85">
        <f t="shared" si="14"/>
        <v>30</v>
      </c>
      <c r="K53" s="85">
        <f t="shared" si="14"/>
        <v>31</v>
      </c>
      <c r="L53" s="85">
        <f t="shared" si="14"/>
        <v>10</v>
      </c>
      <c r="M53" s="85">
        <f t="shared" si="14"/>
        <v>0</v>
      </c>
      <c r="N53" s="85">
        <f t="shared" si="14"/>
        <v>0</v>
      </c>
      <c r="O53" s="85">
        <f t="shared" si="14"/>
        <v>37</v>
      </c>
      <c r="P53" s="87"/>
      <c r="Q53" s="88">
        <f>MIN(Q5:Q47)</f>
        <v>216.25</v>
      </c>
      <c r="R53" s="117"/>
      <c r="S53" s="89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</row>
    <row r="54" spans="1:33" ht="29.25" customHeight="1" thickBot="1">
      <c r="A54" s="75"/>
      <c r="B54" s="496" t="s">
        <v>62</v>
      </c>
      <c r="C54" s="497"/>
      <c r="D54" s="497"/>
      <c r="E54" s="497"/>
      <c r="F54" s="497"/>
      <c r="G54" s="498"/>
      <c r="H54" s="90">
        <f>COUNTIF(H5:H47,"&lt;45")</f>
        <v>0</v>
      </c>
      <c r="I54" s="90">
        <f>COUNTIF(I5:I47,"&lt;45")</f>
        <v>1</v>
      </c>
      <c r="J54" s="90">
        <f>COUNTIF(J5:J47,"&lt;35")</f>
        <v>2</v>
      </c>
      <c r="K54" s="90">
        <f>COUNTIF(K5:K47,"&lt;35")</f>
        <v>2</v>
      </c>
      <c r="L54" s="90">
        <f>COUNTIF(L5:L47,"&lt;18")</f>
        <v>7</v>
      </c>
      <c r="M54" s="90">
        <f>COUNTIF(M5:M47,"&lt;18")</f>
        <v>0</v>
      </c>
      <c r="N54" s="90"/>
      <c r="O54" s="90">
        <f>COUNTIF(O5:O47,"&lt;45")</f>
        <v>2</v>
      </c>
      <c r="P54" s="92"/>
      <c r="Q54" s="93"/>
      <c r="R54" s="118"/>
      <c r="S54" s="94"/>
      <c r="T54" s="75"/>
      <c r="U54" s="75"/>
      <c r="V54" s="75"/>
      <c r="W54" s="75"/>
      <c r="X54" s="75"/>
      <c r="Y54" s="75"/>
      <c r="Z54" s="75"/>
      <c r="AA54" s="75"/>
      <c r="AB54" s="75"/>
      <c r="AC54" s="75"/>
      <c r="AD54" s="75"/>
      <c r="AE54" s="75"/>
      <c r="AF54" s="75"/>
      <c r="AG54" s="75"/>
    </row>
    <row r="55" spans="1:33" ht="29.25" customHeight="1">
      <c r="A55" s="75"/>
      <c r="C55" s="1"/>
      <c r="T55" s="75"/>
      <c r="U55" s="75"/>
      <c r="V55" s="75"/>
      <c r="W55" s="75"/>
      <c r="X55" s="75"/>
      <c r="Y55" s="75"/>
      <c r="Z55" s="75"/>
      <c r="AA55" s="75"/>
      <c r="AB55" s="75"/>
      <c r="AC55" s="75"/>
      <c r="AD55" s="75"/>
      <c r="AE55" s="75"/>
      <c r="AF55" s="75"/>
      <c r="AG55" s="75"/>
    </row>
    <row r="56" spans="1:33" ht="29.25" customHeight="1">
      <c r="A56" s="96"/>
      <c r="B56" s="458" t="s">
        <v>60</v>
      </c>
      <c r="C56" s="458"/>
      <c r="D56" s="458"/>
      <c r="E56" s="458"/>
      <c r="F56" s="458"/>
      <c r="G56" s="458"/>
      <c r="H56" s="73"/>
      <c r="I56" s="73"/>
      <c r="J56" s="56"/>
      <c r="K56" s="458" t="s">
        <v>61</v>
      </c>
      <c r="L56" s="458"/>
      <c r="M56" s="458"/>
      <c r="N56" s="458"/>
      <c r="O56" s="458"/>
      <c r="P56" s="458"/>
      <c r="Q56" s="458"/>
      <c r="R56" s="458"/>
      <c r="S56" s="458"/>
      <c r="T56" s="96"/>
      <c r="AG56" s="96"/>
    </row>
    <row r="57" spans="1:33" ht="18.75" customHeight="1">
      <c r="B57" s="14"/>
      <c r="C57" s="98"/>
      <c r="D57" s="98"/>
      <c r="E57" s="14"/>
      <c r="F57" s="99"/>
      <c r="G57" s="99"/>
      <c r="H57" s="99"/>
      <c r="I57" s="99"/>
      <c r="J57" s="99"/>
      <c r="K57" s="99"/>
      <c r="L57" s="99"/>
      <c r="M57" s="99"/>
      <c r="N57" s="99"/>
      <c r="O57" s="99"/>
      <c r="P57" s="99"/>
      <c r="Q57" s="99"/>
      <c r="R57" s="99"/>
      <c r="S57" s="99"/>
      <c r="T57" s="3"/>
      <c r="AG57" s="3"/>
    </row>
    <row r="58" spans="1:33" ht="15.75" customHeight="1">
      <c r="A58" s="5"/>
      <c r="B58" s="14"/>
      <c r="C58" s="98"/>
      <c r="D58" s="98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5"/>
      <c r="AG58" s="5"/>
    </row>
    <row r="59" spans="1:33" ht="15.75" customHeight="1">
      <c r="A59" s="5"/>
      <c r="B59" s="14"/>
      <c r="C59" s="98"/>
      <c r="D59" s="98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5"/>
      <c r="AG59" s="5"/>
    </row>
    <row r="60" spans="1:33" ht="15.75" customHeight="1">
      <c r="A60" s="5"/>
      <c r="B60" s="14"/>
      <c r="C60" s="98"/>
      <c r="D60" s="98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5"/>
      <c r="AG60" s="5"/>
    </row>
    <row r="61" spans="1:33" ht="15.75" customHeight="1">
      <c r="A61" s="5"/>
      <c r="B61" s="14"/>
      <c r="C61" s="98"/>
      <c r="D61" s="98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5"/>
      <c r="AG61" s="5"/>
    </row>
    <row r="62" spans="1:33" ht="15.75" customHeight="1">
      <c r="A62" s="5"/>
      <c r="B62" s="14"/>
      <c r="C62" s="98"/>
      <c r="D62" s="98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5"/>
      <c r="AG62" s="5"/>
    </row>
    <row r="63" spans="1:33" ht="15.75" customHeight="1">
      <c r="A63" s="5"/>
      <c r="B63" s="14"/>
      <c r="C63" s="98"/>
      <c r="D63" s="98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5"/>
      <c r="AG63" s="5"/>
    </row>
    <row r="64" spans="1:33" ht="15.75" customHeight="1">
      <c r="A64" s="5"/>
      <c r="B64" s="14"/>
      <c r="C64" s="98"/>
      <c r="D64" s="98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5"/>
      <c r="AG64" s="5"/>
    </row>
    <row r="65" spans="1:33" ht="15.75" customHeight="1">
      <c r="A65" s="5"/>
      <c r="B65" s="14"/>
      <c r="C65" s="98"/>
      <c r="D65" s="98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5"/>
      <c r="AG65" s="5"/>
    </row>
    <row r="66" spans="1:33" ht="15.75" customHeight="1">
      <c r="A66" s="5"/>
      <c r="B66" s="14"/>
      <c r="C66" s="98"/>
      <c r="D66" s="98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5"/>
      <c r="AG66" s="5"/>
    </row>
    <row r="67" spans="1:33" ht="15.75" customHeight="1">
      <c r="A67" s="5"/>
      <c r="B67" s="14"/>
      <c r="C67" s="98"/>
      <c r="D67" s="98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5"/>
      <c r="AG67" s="5"/>
    </row>
    <row r="68" spans="1:33" ht="15.75" customHeight="1">
      <c r="A68" s="5"/>
      <c r="B68" s="14"/>
      <c r="C68" s="98"/>
      <c r="D68" s="98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5"/>
      <c r="AG68" s="5"/>
    </row>
    <row r="69" spans="1:33" ht="18.75" customHeight="1">
      <c r="B69" s="14"/>
      <c r="C69" s="98"/>
      <c r="D69" s="98"/>
      <c r="E69" s="14"/>
      <c r="F69" s="99"/>
      <c r="G69" s="99"/>
      <c r="H69" s="99"/>
      <c r="I69" s="99"/>
      <c r="J69" s="99"/>
      <c r="K69" s="99"/>
      <c r="L69" s="99"/>
      <c r="M69" s="99"/>
      <c r="N69" s="99"/>
      <c r="O69" s="99"/>
      <c r="P69" s="99"/>
      <c r="Q69" s="99"/>
      <c r="R69" s="99"/>
      <c r="S69" s="99"/>
      <c r="T69" s="3"/>
      <c r="AG69" s="3"/>
    </row>
    <row r="70" spans="1:33" ht="18.75" customHeight="1">
      <c r="B70" s="14"/>
      <c r="C70" s="98"/>
      <c r="D70" s="98"/>
      <c r="E70" s="14"/>
      <c r="F70" s="99"/>
      <c r="G70" s="99"/>
      <c r="H70" s="99"/>
      <c r="I70" s="99"/>
      <c r="J70" s="99"/>
      <c r="K70" s="99"/>
      <c r="L70" s="99"/>
      <c r="M70" s="99"/>
      <c r="N70" s="99"/>
      <c r="O70" s="99"/>
      <c r="P70" s="99"/>
      <c r="Q70" s="99"/>
      <c r="R70" s="99"/>
      <c r="S70" s="99"/>
      <c r="T70" s="3"/>
      <c r="AG70" s="3"/>
    </row>
    <row r="71" spans="1:33" ht="18.75" customHeight="1">
      <c r="B71" s="14"/>
      <c r="C71" s="98"/>
      <c r="D71" s="98"/>
      <c r="E71" s="14"/>
      <c r="F71" s="99"/>
      <c r="G71" s="99"/>
      <c r="H71" s="99"/>
      <c r="I71" s="99"/>
      <c r="J71" s="99"/>
      <c r="K71" s="99"/>
      <c r="L71" s="99"/>
      <c r="M71" s="99"/>
      <c r="N71" s="99"/>
      <c r="O71" s="99"/>
      <c r="P71" s="99"/>
      <c r="Q71" s="99"/>
      <c r="R71" s="99"/>
      <c r="S71" s="99"/>
      <c r="T71" s="3"/>
      <c r="AG71" s="3"/>
    </row>
    <row r="72" spans="1:33" ht="18.75" customHeight="1">
      <c r="B72" s="14"/>
      <c r="C72" s="98"/>
      <c r="D72" s="98"/>
      <c r="E72" s="14"/>
      <c r="F72" s="99"/>
      <c r="G72" s="99"/>
      <c r="H72" s="99"/>
      <c r="I72" s="99"/>
      <c r="J72" s="99"/>
      <c r="K72" s="99"/>
      <c r="L72" s="99"/>
      <c r="M72" s="99"/>
      <c r="N72" s="99"/>
      <c r="O72" s="99"/>
      <c r="P72" s="99"/>
      <c r="Q72" s="99"/>
      <c r="R72" s="99"/>
      <c r="S72" s="99"/>
      <c r="T72" s="3"/>
      <c r="AG72" s="3"/>
    </row>
    <row r="73" spans="1:33" ht="18.75" customHeight="1">
      <c r="B73" s="14"/>
      <c r="C73" s="98"/>
      <c r="D73" s="98"/>
      <c r="E73" s="14"/>
      <c r="F73" s="99"/>
      <c r="G73" s="99"/>
      <c r="H73" s="99"/>
      <c r="I73" s="99"/>
      <c r="J73" s="99"/>
      <c r="K73" s="99"/>
      <c r="L73" s="99"/>
      <c r="M73" s="99"/>
      <c r="N73" s="99"/>
      <c r="O73" s="99"/>
      <c r="P73" s="99"/>
      <c r="Q73" s="99"/>
      <c r="R73" s="99"/>
      <c r="S73" s="99"/>
      <c r="T73" s="3"/>
      <c r="AG73" s="3"/>
    </row>
    <row r="74" spans="1:33" ht="18.75" customHeight="1">
      <c r="B74" s="14"/>
      <c r="C74" s="98"/>
      <c r="D74" s="98"/>
      <c r="E74" s="14"/>
      <c r="F74" s="99"/>
      <c r="G74" s="99"/>
      <c r="H74" s="99"/>
      <c r="I74" s="99"/>
      <c r="J74" s="99"/>
      <c r="K74" s="99"/>
      <c r="L74" s="99"/>
      <c r="M74" s="99"/>
      <c r="N74" s="99"/>
      <c r="O74" s="99"/>
      <c r="P74" s="99"/>
      <c r="Q74" s="99"/>
      <c r="R74" s="99"/>
      <c r="S74" s="99"/>
      <c r="T74" s="3"/>
      <c r="AG74" s="3"/>
    </row>
    <row r="75" spans="1:33" ht="18.75" customHeight="1">
      <c r="B75" s="14"/>
      <c r="C75" s="98"/>
      <c r="D75" s="98"/>
      <c r="E75" s="14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99"/>
      <c r="T75" s="3"/>
      <c r="AG75" s="3"/>
    </row>
    <row r="76" spans="1:33" ht="18.75" customHeight="1">
      <c r="B76" s="14"/>
      <c r="C76" s="98"/>
      <c r="D76" s="98"/>
      <c r="E76" s="14"/>
      <c r="F76" s="99"/>
      <c r="G76" s="99"/>
      <c r="H76" s="99"/>
      <c r="I76" s="99"/>
      <c r="J76" s="99"/>
      <c r="K76" s="99"/>
      <c r="L76" s="99"/>
      <c r="M76" s="99"/>
      <c r="N76" s="99"/>
      <c r="O76" s="99"/>
      <c r="P76" s="99"/>
      <c r="Q76" s="99"/>
      <c r="R76" s="99"/>
      <c r="S76" s="99"/>
      <c r="T76" s="3"/>
      <c r="AG76" s="3"/>
    </row>
    <row r="77" spans="1:33" ht="18.75" customHeight="1">
      <c r="B77" s="14"/>
      <c r="C77" s="98"/>
      <c r="D77" s="98"/>
      <c r="E77" s="14"/>
      <c r="F77" s="99"/>
      <c r="G77" s="99"/>
      <c r="H77" s="99"/>
      <c r="I77" s="99"/>
      <c r="J77" s="99"/>
      <c r="K77" s="99"/>
      <c r="L77" s="99"/>
      <c r="M77" s="99"/>
      <c r="N77" s="99"/>
      <c r="O77" s="99"/>
      <c r="P77" s="99"/>
      <c r="Q77" s="99"/>
      <c r="R77" s="99"/>
      <c r="S77" s="99"/>
      <c r="T77" s="3"/>
      <c r="AG77" s="3"/>
    </row>
    <row r="78" spans="1:33" ht="18.75" customHeight="1">
      <c r="B78" s="14"/>
      <c r="C78" s="98"/>
      <c r="D78" s="98"/>
      <c r="E78" s="14"/>
      <c r="F78" s="99"/>
      <c r="G78" s="99"/>
      <c r="H78" s="99"/>
      <c r="I78" s="99"/>
      <c r="J78" s="99"/>
      <c r="K78" s="99"/>
      <c r="L78" s="99"/>
      <c r="M78" s="99"/>
      <c r="N78" s="99"/>
      <c r="O78" s="99"/>
      <c r="P78" s="99"/>
      <c r="Q78" s="99"/>
      <c r="R78" s="99"/>
      <c r="S78" s="99"/>
      <c r="T78" s="3"/>
      <c r="AG78" s="3"/>
    </row>
    <row r="79" spans="1:33" ht="18.75" customHeight="1">
      <c r="B79" s="14"/>
      <c r="C79" s="98"/>
      <c r="D79" s="98"/>
      <c r="E79" s="14"/>
      <c r="F79" s="99"/>
      <c r="G79" s="99"/>
      <c r="H79" s="99"/>
      <c r="I79" s="99"/>
      <c r="J79" s="99"/>
      <c r="K79" s="99"/>
      <c r="L79" s="99"/>
      <c r="M79" s="99"/>
      <c r="N79" s="99"/>
      <c r="O79" s="99"/>
      <c r="P79" s="99"/>
      <c r="Q79" s="99"/>
      <c r="R79" s="99"/>
      <c r="S79" s="99"/>
      <c r="T79" s="3"/>
      <c r="AG79" s="3"/>
    </row>
    <row r="80" spans="1:33" ht="18.75" customHeight="1">
      <c r="B80" s="14"/>
      <c r="C80" s="98"/>
      <c r="D80" s="98"/>
      <c r="E80" s="14"/>
      <c r="F80" s="99"/>
      <c r="G80" s="99"/>
      <c r="H80" s="99"/>
      <c r="I80" s="99"/>
      <c r="J80" s="99"/>
      <c r="K80" s="99"/>
      <c r="L80" s="99"/>
      <c r="M80" s="99"/>
      <c r="N80" s="99"/>
      <c r="O80" s="99"/>
      <c r="P80" s="99"/>
      <c r="Q80" s="99"/>
      <c r="R80" s="99"/>
      <c r="S80" s="99"/>
      <c r="T80" s="3"/>
      <c r="AG80" s="3"/>
    </row>
    <row r="81" spans="1:33" ht="18.75" customHeight="1">
      <c r="B81" s="14"/>
      <c r="C81" s="98"/>
      <c r="D81" s="98"/>
      <c r="E81" s="14"/>
      <c r="F81" s="99"/>
      <c r="G81" s="99"/>
      <c r="H81" s="99"/>
      <c r="I81" s="99"/>
      <c r="J81" s="99"/>
      <c r="K81" s="99"/>
      <c r="L81" s="99"/>
      <c r="M81" s="99"/>
      <c r="N81" s="99"/>
      <c r="O81" s="99"/>
      <c r="P81" s="99"/>
      <c r="Q81" s="99"/>
      <c r="R81" s="99"/>
      <c r="S81" s="99"/>
      <c r="T81" s="3"/>
      <c r="AG81" s="3"/>
    </row>
    <row r="82" spans="1:33" ht="18.75" customHeight="1">
      <c r="A82" s="99"/>
      <c r="B82" s="14"/>
      <c r="C82" s="98"/>
      <c r="D82" s="98"/>
      <c r="E82" s="14"/>
      <c r="F82" s="99"/>
      <c r="G82" s="99"/>
      <c r="H82" s="99"/>
      <c r="I82" s="14"/>
      <c r="J82" s="99"/>
      <c r="K82" s="99"/>
      <c r="L82" s="99"/>
      <c r="M82" s="99"/>
      <c r="N82" s="99"/>
      <c r="O82" s="99"/>
      <c r="P82" s="99"/>
      <c r="Q82" s="99"/>
      <c r="R82" s="99"/>
      <c r="S82" s="99"/>
      <c r="T82" s="3"/>
      <c r="AG82" s="99"/>
    </row>
    <row r="83" spans="1:33" ht="18.75" customHeight="1">
      <c r="B83" s="14"/>
      <c r="C83" s="98"/>
      <c r="D83" s="98"/>
      <c r="E83" s="14"/>
      <c r="F83" s="99"/>
      <c r="G83" s="99"/>
      <c r="H83" s="99"/>
      <c r="I83" s="99"/>
      <c r="J83" s="99"/>
      <c r="K83" s="99"/>
      <c r="L83" s="99"/>
      <c r="M83" s="99"/>
      <c r="N83" s="99"/>
      <c r="O83" s="99"/>
      <c r="P83" s="99"/>
      <c r="Q83" s="99"/>
      <c r="R83" s="99"/>
      <c r="S83" s="99"/>
      <c r="T83" s="3"/>
      <c r="AG83" s="3"/>
    </row>
    <row r="84" spans="1:33" ht="18.75" customHeight="1">
      <c r="B84" s="14"/>
      <c r="C84" s="98"/>
      <c r="D84" s="98"/>
      <c r="E84" s="14"/>
      <c r="F84" s="99"/>
      <c r="G84" s="99"/>
      <c r="H84" s="99"/>
      <c r="I84" s="99"/>
      <c r="J84" s="99"/>
      <c r="K84" s="99"/>
      <c r="L84" s="99"/>
      <c r="M84" s="99"/>
      <c r="N84" s="99"/>
      <c r="O84" s="99"/>
      <c r="P84" s="99"/>
      <c r="Q84" s="99"/>
      <c r="R84" s="99"/>
      <c r="S84" s="99"/>
      <c r="T84" s="3"/>
      <c r="AG84" s="3"/>
    </row>
    <row r="85" spans="1:33" ht="18.75" customHeight="1">
      <c r="B85" s="14"/>
      <c r="C85" s="98"/>
      <c r="D85" s="98"/>
      <c r="E85" s="14"/>
      <c r="F85" s="99"/>
      <c r="G85" s="99"/>
      <c r="H85" s="99"/>
      <c r="I85" s="99"/>
      <c r="J85" s="99"/>
      <c r="K85" s="99"/>
      <c r="L85" s="99"/>
      <c r="M85" s="99"/>
      <c r="N85" s="99"/>
      <c r="O85" s="99"/>
      <c r="P85" s="99"/>
      <c r="Q85" s="99"/>
      <c r="R85" s="99"/>
      <c r="S85" s="99"/>
      <c r="T85" s="3"/>
      <c r="AG85" s="3"/>
    </row>
    <row r="86" spans="1:33" ht="18.75" customHeight="1">
      <c r="B86" s="14"/>
      <c r="C86" s="98"/>
      <c r="D86" s="98"/>
      <c r="E86" s="14"/>
      <c r="F86" s="99"/>
      <c r="G86" s="99"/>
      <c r="H86" s="99"/>
      <c r="I86" s="99"/>
      <c r="J86" s="99"/>
      <c r="K86" s="99"/>
      <c r="L86" s="99"/>
      <c r="M86" s="99"/>
      <c r="N86" s="99"/>
      <c r="O86" s="99"/>
      <c r="P86" s="99"/>
      <c r="Q86" s="99"/>
      <c r="R86" s="99"/>
      <c r="S86" s="99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</row>
    <row r="87" spans="1:33" ht="18.75" customHeight="1">
      <c r="B87" s="14"/>
      <c r="C87" s="98"/>
      <c r="D87" s="98"/>
      <c r="E87" s="14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99"/>
      <c r="R87" s="99"/>
      <c r="S87" s="99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</row>
    <row r="88" spans="1:33" ht="18.75" customHeight="1">
      <c r="A88" s="3"/>
      <c r="B88" s="14"/>
      <c r="C88" s="98"/>
      <c r="D88" s="98"/>
      <c r="E88" s="14"/>
      <c r="F88" s="99"/>
      <c r="G88" s="99"/>
      <c r="H88" s="99"/>
      <c r="I88" s="99"/>
      <c r="J88" s="99"/>
      <c r="K88" s="99"/>
      <c r="L88" s="99"/>
      <c r="M88" s="99"/>
      <c r="N88" s="99"/>
      <c r="O88" s="99"/>
      <c r="P88" s="99"/>
      <c r="Q88" s="99"/>
      <c r="R88" s="99"/>
      <c r="S88" s="99"/>
      <c r="T88" s="3"/>
      <c r="U88" s="3"/>
      <c r="V88" s="3"/>
      <c r="W88" s="3"/>
      <c r="X88" s="3"/>
      <c r="Y88" s="100"/>
      <c r="Z88" s="3"/>
      <c r="AA88" s="3"/>
      <c r="AB88" s="3"/>
      <c r="AC88" s="3"/>
      <c r="AD88" s="3"/>
      <c r="AE88" s="3"/>
      <c r="AF88" s="5"/>
      <c r="AG88" s="3"/>
    </row>
    <row r="89" spans="1:33" ht="18.75" customHeight="1">
      <c r="A89" s="3"/>
      <c r="B89" s="14"/>
      <c r="C89" s="98"/>
      <c r="D89" s="98"/>
      <c r="E89" s="14"/>
      <c r="F89" s="99"/>
      <c r="G89" s="99"/>
      <c r="H89" s="99"/>
      <c r="I89" s="99"/>
      <c r="J89" s="99"/>
      <c r="K89" s="99"/>
      <c r="L89" s="99"/>
      <c r="M89" s="99"/>
      <c r="N89" s="99"/>
      <c r="O89" s="99"/>
      <c r="P89" s="99"/>
      <c r="Q89" s="99"/>
      <c r="R89" s="99"/>
      <c r="S89" s="99"/>
      <c r="T89" s="3"/>
      <c r="U89" s="3"/>
      <c r="V89" s="3"/>
      <c r="W89" s="3"/>
      <c r="X89" s="3"/>
      <c r="Y89" s="100"/>
      <c r="Z89" s="3"/>
      <c r="AA89" s="3"/>
      <c r="AB89" s="3"/>
      <c r="AC89" s="3"/>
      <c r="AD89" s="3"/>
      <c r="AE89" s="3"/>
      <c r="AF89" s="14"/>
      <c r="AG89" s="3"/>
    </row>
    <row r="90" spans="1:33" ht="18.75" customHeight="1">
      <c r="A90" s="3"/>
      <c r="B90" s="14"/>
      <c r="C90" s="98"/>
      <c r="D90" s="98"/>
      <c r="E90" s="14"/>
      <c r="F90" s="99"/>
      <c r="G90" s="99"/>
      <c r="H90" s="99"/>
      <c r="I90" s="99"/>
      <c r="J90" s="99"/>
      <c r="K90" s="99"/>
      <c r="L90" s="99"/>
      <c r="M90" s="99"/>
      <c r="N90" s="99"/>
      <c r="O90" s="99"/>
      <c r="P90" s="99"/>
      <c r="Q90" s="99"/>
      <c r="R90" s="99"/>
      <c r="S90" s="99"/>
      <c r="T90" s="3"/>
      <c r="U90" s="3"/>
      <c r="V90" s="3"/>
      <c r="W90" s="3"/>
      <c r="X90" s="3"/>
      <c r="Y90" s="100"/>
      <c r="Z90" s="3"/>
      <c r="AA90" s="3"/>
      <c r="AB90" s="3"/>
      <c r="AC90" s="3"/>
      <c r="AD90" s="3"/>
      <c r="AE90" s="3"/>
      <c r="AF90" s="14"/>
      <c r="AG90" s="3"/>
    </row>
    <row r="91" spans="1:33" ht="18.75" customHeight="1">
      <c r="A91" s="3"/>
      <c r="B91" s="14"/>
      <c r="C91" s="98"/>
      <c r="D91" s="98"/>
      <c r="E91" s="14"/>
      <c r="F91" s="99"/>
      <c r="G91" s="99"/>
      <c r="H91" s="99"/>
      <c r="I91" s="99"/>
      <c r="J91" s="99"/>
      <c r="K91" s="99"/>
      <c r="L91" s="99"/>
      <c r="M91" s="99"/>
      <c r="N91" s="99"/>
      <c r="O91" s="99"/>
      <c r="P91" s="99"/>
      <c r="Q91" s="99"/>
      <c r="R91" s="99"/>
      <c r="S91" s="99"/>
      <c r="T91" s="3"/>
      <c r="U91" s="3"/>
      <c r="V91" s="3"/>
      <c r="W91" s="3"/>
      <c r="X91" s="3"/>
      <c r="Y91" s="100"/>
      <c r="Z91" s="3"/>
      <c r="AA91" s="3"/>
      <c r="AB91" s="3"/>
      <c r="AC91" s="3"/>
      <c r="AD91" s="3"/>
      <c r="AE91" s="3"/>
      <c r="AF91" s="3"/>
      <c r="AG91" s="3"/>
    </row>
    <row r="92" spans="1:33" ht="18.75" customHeight="1">
      <c r="A92" s="3"/>
      <c r="B92" s="14"/>
      <c r="C92" s="98"/>
      <c r="D92" s="98"/>
      <c r="E92" s="14"/>
      <c r="F92" s="99"/>
      <c r="G92" s="99"/>
      <c r="H92" s="99"/>
      <c r="I92" s="99"/>
      <c r="J92" s="99"/>
      <c r="K92" s="99"/>
      <c r="L92" s="99"/>
      <c r="M92" s="99"/>
      <c r="N92" s="99"/>
      <c r="O92" s="99"/>
      <c r="P92" s="99"/>
      <c r="Q92" s="99"/>
      <c r="R92" s="99"/>
      <c r="S92" s="99"/>
      <c r="T92" s="3"/>
      <c r="U92" s="3"/>
      <c r="V92" s="3"/>
      <c r="W92" s="3"/>
      <c r="X92" s="3"/>
      <c r="Y92" s="100"/>
      <c r="Z92" s="3"/>
      <c r="AA92" s="3"/>
      <c r="AB92" s="3"/>
      <c r="AC92" s="3"/>
      <c r="AD92" s="3"/>
      <c r="AE92" s="3"/>
      <c r="AF92" s="3"/>
      <c r="AG92" s="3"/>
    </row>
    <row r="93" spans="1:33" ht="18.75" customHeight="1">
      <c r="A93" s="3"/>
      <c r="B93" s="14"/>
      <c r="C93" s="98"/>
      <c r="D93" s="98"/>
      <c r="E93" s="14"/>
      <c r="F93" s="99"/>
      <c r="G93" s="99"/>
      <c r="H93" s="99"/>
      <c r="I93" s="99"/>
      <c r="J93" s="99"/>
      <c r="K93" s="99"/>
      <c r="L93" s="99"/>
      <c r="M93" s="99"/>
      <c r="N93" s="99"/>
      <c r="O93" s="99"/>
      <c r="P93" s="99"/>
      <c r="Q93" s="99"/>
      <c r="R93" s="99"/>
      <c r="S93" s="99"/>
      <c r="T93" s="3"/>
      <c r="U93" s="3"/>
      <c r="V93" s="3"/>
      <c r="W93" s="3"/>
      <c r="X93" s="3"/>
      <c r="Y93" s="100"/>
      <c r="Z93" s="3"/>
      <c r="AA93" s="3"/>
      <c r="AB93" s="3"/>
      <c r="AC93" s="3"/>
      <c r="AD93" s="3"/>
      <c r="AE93" s="3"/>
      <c r="AF93" s="3"/>
      <c r="AG93" s="3"/>
    </row>
    <row r="94" spans="1:33" ht="18.75" customHeight="1">
      <c r="A94" s="3"/>
      <c r="B94" s="14"/>
      <c r="C94" s="98"/>
      <c r="D94" s="98"/>
      <c r="E94" s="14"/>
      <c r="F94" s="99"/>
      <c r="G94" s="99"/>
      <c r="H94" s="99"/>
      <c r="I94" s="99"/>
      <c r="J94" s="99"/>
      <c r="K94" s="99"/>
      <c r="L94" s="99"/>
      <c r="M94" s="99"/>
      <c r="N94" s="99"/>
      <c r="O94" s="99"/>
      <c r="P94" s="99"/>
      <c r="Q94" s="99"/>
      <c r="R94" s="99"/>
      <c r="S94" s="99"/>
      <c r="T94" s="3"/>
      <c r="U94" s="3"/>
      <c r="V94" s="3"/>
      <c r="W94" s="3"/>
      <c r="X94" s="3"/>
      <c r="Y94" s="100"/>
      <c r="Z94" s="3"/>
      <c r="AA94" s="3"/>
      <c r="AB94" s="3"/>
      <c r="AC94" s="3"/>
      <c r="AD94" s="3"/>
      <c r="AE94" s="3"/>
      <c r="AF94" s="3"/>
      <c r="AG94" s="3"/>
    </row>
    <row r="95" spans="1:33" ht="18.75" customHeight="1">
      <c r="A95" s="3"/>
      <c r="B95" s="14"/>
      <c r="C95" s="98"/>
      <c r="D95" s="98"/>
      <c r="E95" s="14"/>
      <c r="F95" s="99"/>
      <c r="G95" s="99"/>
      <c r="H95" s="99"/>
      <c r="I95" s="99"/>
      <c r="J95" s="99"/>
      <c r="K95" s="99"/>
      <c r="L95" s="99"/>
      <c r="M95" s="99"/>
      <c r="N95" s="99"/>
      <c r="O95" s="99"/>
      <c r="P95" s="99"/>
      <c r="Q95" s="99"/>
      <c r="R95" s="99"/>
      <c r="S95" s="99"/>
      <c r="T95" s="3"/>
      <c r="U95" s="3"/>
      <c r="V95" s="3"/>
      <c r="W95" s="3"/>
      <c r="X95" s="3"/>
      <c r="Y95" s="100"/>
      <c r="Z95" s="3"/>
      <c r="AA95" s="3"/>
      <c r="AB95" s="3"/>
      <c r="AC95" s="3"/>
      <c r="AD95" s="3"/>
      <c r="AE95" s="3"/>
      <c r="AF95" s="3"/>
      <c r="AG95" s="3"/>
    </row>
    <row r="96" spans="1:33" ht="18.75" customHeight="1">
      <c r="A96" s="3"/>
      <c r="B96" s="14"/>
      <c r="C96" s="98"/>
      <c r="D96" s="98"/>
      <c r="E96" s="14"/>
      <c r="F96" s="99"/>
      <c r="G96" s="99"/>
      <c r="H96" s="99"/>
      <c r="I96" s="99"/>
      <c r="J96" s="99"/>
      <c r="K96" s="99"/>
      <c r="L96" s="99"/>
      <c r="M96" s="99"/>
      <c r="N96" s="99"/>
      <c r="O96" s="99"/>
      <c r="P96" s="99"/>
      <c r="Q96" s="99"/>
      <c r="R96" s="99"/>
      <c r="S96" s="99"/>
      <c r="T96" s="3"/>
      <c r="U96" s="3"/>
      <c r="V96" s="3"/>
      <c r="W96" s="3"/>
      <c r="X96" s="3"/>
      <c r="Y96" s="100"/>
      <c r="Z96" s="3"/>
      <c r="AA96" s="3"/>
      <c r="AB96" s="3"/>
      <c r="AC96" s="3"/>
      <c r="AD96" s="3"/>
      <c r="AE96" s="3"/>
      <c r="AF96" s="3"/>
      <c r="AG96" s="3"/>
    </row>
    <row r="97" spans="1:33" ht="18.75" customHeight="1">
      <c r="A97" s="3"/>
      <c r="B97" s="14"/>
      <c r="C97" s="98"/>
      <c r="D97" s="98"/>
      <c r="E97" s="14"/>
      <c r="F97" s="99"/>
      <c r="G97" s="99"/>
      <c r="H97" s="99"/>
      <c r="I97" s="99"/>
      <c r="J97" s="99"/>
      <c r="K97" s="99"/>
      <c r="L97" s="99"/>
      <c r="M97" s="99"/>
      <c r="N97" s="99"/>
      <c r="O97" s="99"/>
      <c r="P97" s="99"/>
      <c r="Q97" s="99"/>
      <c r="R97" s="99"/>
      <c r="S97" s="99"/>
      <c r="T97" s="3"/>
      <c r="U97" s="3"/>
      <c r="V97" s="3"/>
      <c r="W97" s="3"/>
      <c r="X97" s="3"/>
      <c r="Y97" s="100"/>
      <c r="Z97" s="3"/>
      <c r="AA97" s="3"/>
      <c r="AB97" s="3"/>
      <c r="AC97" s="3"/>
      <c r="AD97" s="3"/>
      <c r="AE97" s="3"/>
      <c r="AF97" s="3"/>
      <c r="AG97" s="3"/>
    </row>
    <row r="98" spans="1:33" ht="18.75" customHeight="1">
      <c r="A98" s="3"/>
      <c r="B98" s="14"/>
      <c r="C98" s="98"/>
      <c r="D98" s="98"/>
      <c r="E98" s="14"/>
      <c r="F98" s="99"/>
      <c r="G98" s="99"/>
      <c r="H98" s="99"/>
      <c r="I98" s="99"/>
      <c r="J98" s="99"/>
      <c r="K98" s="99"/>
      <c r="L98" s="99"/>
      <c r="M98" s="99"/>
      <c r="N98" s="99"/>
      <c r="O98" s="99"/>
      <c r="P98" s="99"/>
      <c r="Q98" s="99"/>
      <c r="R98" s="99"/>
      <c r="S98" s="99"/>
      <c r="T98" s="3"/>
      <c r="U98" s="3"/>
      <c r="V98" s="3"/>
      <c r="W98" s="3"/>
      <c r="X98" s="3"/>
      <c r="Y98" s="101"/>
      <c r="Z98" s="3"/>
      <c r="AA98" s="3"/>
      <c r="AB98" s="3"/>
      <c r="AC98" s="3"/>
      <c r="AD98" s="3"/>
      <c r="AE98" s="3"/>
      <c r="AF98" s="3"/>
      <c r="AG98" s="3"/>
    </row>
    <row r="99" spans="1:33" ht="18.75" customHeight="1">
      <c r="A99" s="3"/>
      <c r="B99" s="14"/>
      <c r="C99" s="98"/>
      <c r="D99" s="98"/>
      <c r="E99" s="14"/>
      <c r="F99" s="99"/>
      <c r="G99" s="99"/>
      <c r="H99" s="99"/>
      <c r="I99" s="99"/>
      <c r="J99" s="99"/>
      <c r="K99" s="99"/>
      <c r="L99" s="99"/>
      <c r="M99" s="99"/>
      <c r="N99" s="99"/>
      <c r="O99" s="99"/>
      <c r="P99" s="99"/>
      <c r="Q99" s="99"/>
      <c r="R99" s="99"/>
      <c r="S99" s="99"/>
      <c r="T99" s="3"/>
      <c r="U99" s="3"/>
      <c r="V99" s="3"/>
      <c r="W99" s="3"/>
      <c r="X99" s="3"/>
      <c r="Y99" s="100"/>
      <c r="Z99" s="3"/>
      <c r="AA99" s="3"/>
      <c r="AB99" s="3"/>
      <c r="AC99" s="3"/>
      <c r="AD99" s="3"/>
      <c r="AE99" s="3"/>
      <c r="AF99" s="3"/>
      <c r="AG99" s="3"/>
    </row>
    <row r="100" spans="1:33" ht="18.75" customHeight="1">
      <c r="A100" s="3"/>
      <c r="B100" s="14"/>
      <c r="C100" s="98"/>
      <c r="D100" s="98"/>
      <c r="E100" s="14"/>
      <c r="F100" s="99"/>
      <c r="G100" s="99"/>
      <c r="H100" s="99"/>
      <c r="I100" s="99"/>
      <c r="J100" s="99"/>
      <c r="K100" s="99"/>
      <c r="L100" s="99"/>
      <c r="M100" s="99"/>
      <c r="N100" s="99"/>
      <c r="O100" s="99"/>
      <c r="P100" s="99"/>
      <c r="Q100" s="99"/>
      <c r="R100" s="99"/>
      <c r="S100" s="99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</row>
    <row r="101" spans="1:33" ht="18.75" customHeight="1">
      <c r="A101" s="3"/>
      <c r="B101" s="14"/>
      <c r="C101" s="98"/>
      <c r="D101" s="98"/>
      <c r="E101" s="14"/>
      <c r="F101" s="99"/>
      <c r="G101" s="99"/>
      <c r="H101" s="99"/>
      <c r="I101" s="99"/>
      <c r="J101" s="99"/>
      <c r="K101" s="99"/>
      <c r="L101" s="99"/>
      <c r="M101" s="99"/>
      <c r="N101" s="99"/>
      <c r="O101" s="99"/>
      <c r="P101" s="99"/>
      <c r="Q101" s="99"/>
      <c r="R101" s="99"/>
      <c r="S101" s="99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</row>
    <row r="102" spans="1:33" ht="18.75" customHeight="1">
      <c r="A102" s="3"/>
      <c r="B102" s="14"/>
      <c r="C102" s="98"/>
      <c r="D102" s="98"/>
      <c r="E102" s="14"/>
      <c r="F102" s="99"/>
      <c r="G102" s="99"/>
      <c r="H102" s="99"/>
      <c r="I102" s="99"/>
      <c r="J102" s="99"/>
      <c r="K102" s="99"/>
      <c r="L102" s="99"/>
      <c r="M102" s="99"/>
      <c r="N102" s="99"/>
      <c r="O102" s="99"/>
      <c r="P102" s="99"/>
      <c r="Q102" s="99"/>
      <c r="R102" s="99"/>
      <c r="S102" s="99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</row>
    <row r="103" spans="1:33" ht="18.75" customHeight="1">
      <c r="A103" s="3"/>
      <c r="B103" s="14"/>
      <c r="C103" s="98"/>
      <c r="D103" s="98"/>
      <c r="E103" s="14"/>
      <c r="F103" s="99"/>
      <c r="G103" s="99"/>
      <c r="H103" s="99"/>
      <c r="I103" s="99"/>
      <c r="J103" s="99"/>
      <c r="K103" s="99"/>
      <c r="L103" s="99"/>
      <c r="M103" s="99"/>
      <c r="N103" s="99"/>
      <c r="O103" s="99"/>
      <c r="P103" s="99"/>
      <c r="Q103" s="99"/>
      <c r="R103" s="99"/>
      <c r="S103" s="99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</row>
    <row r="104" spans="1:33" ht="18.75" customHeight="1">
      <c r="A104" s="3"/>
      <c r="B104" s="14"/>
      <c r="C104" s="98"/>
      <c r="D104" s="98"/>
      <c r="E104" s="14"/>
      <c r="F104" s="99"/>
      <c r="G104" s="99"/>
      <c r="H104" s="99"/>
      <c r="I104" s="99"/>
      <c r="J104" s="99"/>
      <c r="K104" s="99"/>
      <c r="L104" s="99"/>
      <c r="M104" s="99"/>
      <c r="N104" s="99"/>
      <c r="O104" s="99"/>
      <c r="P104" s="99"/>
      <c r="Q104" s="99"/>
      <c r="R104" s="99"/>
      <c r="S104" s="99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</row>
    <row r="105" spans="1:33" ht="18.75" customHeight="1">
      <c r="A105" s="3"/>
      <c r="B105" s="14"/>
      <c r="C105" s="98"/>
      <c r="D105" s="98"/>
      <c r="E105" s="14"/>
      <c r="F105" s="99"/>
      <c r="G105" s="99"/>
      <c r="H105" s="99"/>
      <c r="I105" s="99"/>
      <c r="J105" s="99"/>
      <c r="K105" s="99"/>
      <c r="L105" s="99"/>
      <c r="M105" s="99"/>
      <c r="N105" s="99"/>
      <c r="O105" s="99"/>
      <c r="P105" s="99"/>
      <c r="Q105" s="99"/>
      <c r="R105" s="99"/>
      <c r="S105" s="99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</row>
    <row r="106" spans="1:33" ht="18.75" customHeight="1">
      <c r="A106" s="3"/>
      <c r="B106" s="14"/>
      <c r="C106" s="98"/>
      <c r="D106" s="98"/>
      <c r="E106" s="14"/>
      <c r="F106" s="99"/>
      <c r="G106" s="99"/>
      <c r="H106" s="99"/>
      <c r="I106" s="99"/>
      <c r="J106" s="99"/>
      <c r="K106" s="99"/>
      <c r="L106" s="99"/>
      <c r="M106" s="99"/>
      <c r="N106" s="99"/>
      <c r="O106" s="99"/>
      <c r="P106" s="99"/>
      <c r="Q106" s="99"/>
      <c r="R106" s="99"/>
      <c r="S106" s="99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</row>
    <row r="107" spans="1:33" ht="18.75" customHeight="1">
      <c r="A107" s="3"/>
      <c r="B107" s="14"/>
      <c r="C107" s="98"/>
      <c r="D107" s="98"/>
      <c r="E107" s="14"/>
      <c r="F107" s="99"/>
      <c r="G107" s="99"/>
      <c r="H107" s="99"/>
      <c r="I107" s="99"/>
      <c r="J107" s="99"/>
      <c r="K107" s="99"/>
      <c r="L107" s="99"/>
      <c r="M107" s="99"/>
      <c r="N107" s="99"/>
      <c r="O107" s="99"/>
      <c r="P107" s="99"/>
      <c r="Q107" s="99"/>
      <c r="R107" s="99"/>
      <c r="S107" s="99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</row>
    <row r="108" spans="1:33" ht="18.75" customHeight="1">
      <c r="A108" s="3"/>
      <c r="B108" s="14"/>
      <c r="C108" s="98"/>
      <c r="D108" s="98"/>
      <c r="E108" s="14"/>
      <c r="F108" s="99"/>
      <c r="G108" s="99"/>
      <c r="H108" s="99"/>
      <c r="I108" s="99"/>
      <c r="J108" s="99"/>
      <c r="K108" s="99"/>
      <c r="L108" s="99"/>
      <c r="M108" s="99"/>
      <c r="N108" s="99"/>
      <c r="O108" s="99"/>
      <c r="P108" s="99"/>
      <c r="Q108" s="99"/>
      <c r="R108" s="99"/>
      <c r="S108" s="99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</row>
    <row r="109" spans="1:33" ht="18.75" customHeight="1">
      <c r="A109" s="3"/>
      <c r="B109" s="14"/>
      <c r="C109" s="98"/>
      <c r="D109" s="98"/>
      <c r="E109" s="14"/>
      <c r="F109" s="99"/>
      <c r="G109" s="99"/>
      <c r="H109" s="99"/>
      <c r="I109" s="99"/>
      <c r="J109" s="99"/>
      <c r="K109" s="99"/>
      <c r="L109" s="99"/>
      <c r="M109" s="99"/>
      <c r="N109" s="99"/>
      <c r="O109" s="99"/>
      <c r="P109" s="99"/>
      <c r="Q109" s="99"/>
      <c r="R109" s="99"/>
      <c r="S109" s="99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</row>
    <row r="110" spans="1:33" ht="18.75" customHeight="1">
      <c r="A110" s="3"/>
      <c r="B110" s="14"/>
      <c r="C110" s="98"/>
      <c r="D110" s="98"/>
      <c r="E110" s="14"/>
      <c r="F110" s="99"/>
      <c r="G110" s="99"/>
      <c r="H110" s="99"/>
      <c r="I110" s="99"/>
      <c r="J110" s="99"/>
      <c r="K110" s="99"/>
      <c r="L110" s="99"/>
      <c r="M110" s="99"/>
      <c r="N110" s="99"/>
      <c r="O110" s="99"/>
      <c r="P110" s="99"/>
      <c r="Q110" s="99"/>
      <c r="R110" s="99"/>
      <c r="S110" s="99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</row>
    <row r="111" spans="1:33" ht="18.75" customHeight="1">
      <c r="A111" s="3"/>
      <c r="B111" s="14"/>
      <c r="C111" s="98"/>
      <c r="D111" s="98"/>
      <c r="E111" s="14"/>
      <c r="F111" s="99"/>
      <c r="G111" s="99"/>
      <c r="H111" s="99"/>
      <c r="I111" s="99"/>
      <c r="J111" s="99"/>
      <c r="K111" s="99"/>
      <c r="L111" s="99"/>
      <c r="M111" s="99"/>
      <c r="N111" s="99"/>
      <c r="O111" s="99"/>
      <c r="P111" s="99"/>
      <c r="Q111" s="99"/>
      <c r="R111" s="99"/>
      <c r="S111" s="99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</row>
    <row r="112" spans="1:33" ht="18.75" customHeight="1">
      <c r="A112" s="3"/>
      <c r="B112" s="14"/>
      <c r="C112" s="98"/>
      <c r="D112" s="98"/>
      <c r="E112" s="14"/>
      <c r="F112" s="99"/>
      <c r="G112" s="99"/>
      <c r="H112" s="99"/>
      <c r="I112" s="99"/>
      <c r="J112" s="99"/>
      <c r="K112" s="99"/>
      <c r="L112" s="99"/>
      <c r="M112" s="99"/>
      <c r="N112" s="99"/>
      <c r="O112" s="99"/>
      <c r="P112" s="99"/>
      <c r="Q112" s="99"/>
      <c r="R112" s="99"/>
      <c r="S112" s="99"/>
      <c r="T112" s="3"/>
      <c r="U112" s="3"/>
      <c r="V112" s="3"/>
      <c r="W112" s="3"/>
      <c r="X112" s="3"/>
      <c r="Y112" s="100"/>
      <c r="Z112" s="3"/>
      <c r="AA112" s="3"/>
      <c r="AB112" s="3"/>
      <c r="AC112" s="3"/>
      <c r="AD112" s="3"/>
      <c r="AE112" s="3"/>
      <c r="AF112" s="3"/>
      <c r="AG112" s="3"/>
    </row>
    <row r="113" spans="1:33" ht="18.75" customHeight="1">
      <c r="A113" s="3"/>
      <c r="B113" s="14"/>
      <c r="C113" s="98"/>
      <c r="D113" s="98"/>
      <c r="E113" s="14"/>
      <c r="F113" s="99"/>
      <c r="G113" s="99"/>
      <c r="H113" s="99"/>
      <c r="I113" s="99"/>
      <c r="J113" s="99"/>
      <c r="K113" s="99"/>
      <c r="L113" s="99"/>
      <c r="M113" s="99"/>
      <c r="N113" s="99"/>
      <c r="O113" s="99"/>
      <c r="P113" s="99"/>
      <c r="Q113" s="99"/>
      <c r="R113" s="99"/>
      <c r="S113" s="99"/>
      <c r="T113" s="3"/>
      <c r="U113" s="3"/>
      <c r="V113" s="3"/>
      <c r="W113" s="3"/>
      <c r="X113" s="3"/>
      <c r="Y113" s="100"/>
      <c r="Z113" s="3"/>
      <c r="AA113" s="3"/>
      <c r="AB113" s="3"/>
      <c r="AC113" s="451"/>
      <c r="AD113" s="102"/>
      <c r="AE113" s="56"/>
      <c r="AF113" s="56"/>
      <c r="AG113" s="3"/>
    </row>
    <row r="114" spans="1:33" ht="18.75" customHeight="1">
      <c r="A114" s="3"/>
      <c r="B114" s="14"/>
      <c r="C114" s="98"/>
      <c r="D114" s="98"/>
      <c r="E114" s="14"/>
      <c r="F114" s="99"/>
      <c r="G114" s="99"/>
      <c r="H114" s="99"/>
      <c r="I114" s="99"/>
      <c r="J114" s="99"/>
      <c r="K114" s="99"/>
      <c r="L114" s="99"/>
      <c r="M114" s="99"/>
      <c r="N114" s="99"/>
      <c r="O114" s="99"/>
      <c r="P114" s="99"/>
      <c r="Q114" s="99"/>
      <c r="R114" s="99"/>
      <c r="S114" s="99"/>
      <c r="T114" s="3"/>
      <c r="U114" s="101"/>
      <c r="V114" s="103"/>
      <c r="W114" s="3"/>
      <c r="X114" s="3"/>
      <c r="Y114" s="104"/>
      <c r="Z114" s="3"/>
      <c r="AA114" s="3"/>
      <c r="AB114" s="3"/>
      <c r="AC114" s="451"/>
      <c r="AD114" s="56"/>
      <c r="AE114" s="56"/>
      <c r="AF114" s="56"/>
      <c r="AG114" s="3"/>
    </row>
    <row r="115" spans="1:33" ht="18.75" customHeight="1">
      <c r="A115" s="3"/>
      <c r="B115" s="14"/>
      <c r="C115" s="98"/>
      <c r="D115" s="98"/>
      <c r="E115" s="14"/>
      <c r="F115" s="99"/>
      <c r="G115" s="99"/>
      <c r="H115" s="99"/>
      <c r="I115" s="99"/>
      <c r="J115" s="99"/>
      <c r="K115" s="99"/>
      <c r="L115" s="99"/>
      <c r="M115" s="99"/>
      <c r="N115" s="99"/>
      <c r="O115" s="99"/>
      <c r="P115" s="99"/>
      <c r="Q115" s="99"/>
      <c r="R115" s="99"/>
      <c r="S115" s="99"/>
      <c r="T115" s="3"/>
      <c r="U115" s="3"/>
      <c r="V115" s="3"/>
      <c r="W115" s="3"/>
      <c r="X115" s="3"/>
      <c r="Y115" s="3"/>
      <c r="Z115" s="3"/>
      <c r="AA115" s="3"/>
      <c r="AB115" s="3"/>
      <c r="AC115" s="451"/>
      <c r="AD115" s="3"/>
      <c r="AE115" s="3"/>
      <c r="AF115" s="3"/>
      <c r="AG115" s="3"/>
    </row>
    <row r="116" spans="1:33" ht="18.75" customHeight="1">
      <c r="B116" s="14"/>
      <c r="C116" s="98"/>
      <c r="D116" s="98"/>
      <c r="E116" s="14"/>
      <c r="F116" s="99"/>
      <c r="G116" s="99"/>
      <c r="H116" s="99"/>
      <c r="I116" s="99"/>
      <c r="J116" s="99"/>
      <c r="K116" s="99"/>
      <c r="L116" s="99"/>
      <c r="M116" s="99"/>
      <c r="N116" s="99"/>
      <c r="O116" s="99"/>
      <c r="P116" s="99"/>
      <c r="Q116" s="99"/>
      <c r="R116" s="99"/>
      <c r="S116" s="99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</row>
    <row r="117" spans="1:33" ht="18.75" customHeight="1">
      <c r="B117" s="14"/>
      <c r="C117" s="98"/>
      <c r="D117" s="98"/>
      <c r="E117" s="14"/>
      <c r="F117" s="99"/>
      <c r="G117" s="99"/>
      <c r="H117" s="99"/>
      <c r="I117" s="99"/>
      <c r="J117" s="99"/>
      <c r="K117" s="99"/>
      <c r="L117" s="99"/>
      <c r="M117" s="99"/>
      <c r="N117" s="99"/>
      <c r="O117" s="99"/>
      <c r="P117" s="99"/>
      <c r="Q117" s="99"/>
      <c r="R117" s="99"/>
      <c r="S117" s="99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</row>
    <row r="118" spans="1:33" ht="18.75" customHeight="1">
      <c r="B118" s="14"/>
      <c r="C118" s="98"/>
      <c r="D118" s="98"/>
      <c r="E118" s="14"/>
      <c r="F118" s="99"/>
      <c r="G118" s="99"/>
      <c r="H118" s="99"/>
      <c r="I118" s="99"/>
      <c r="J118" s="99"/>
      <c r="K118" s="99"/>
      <c r="L118" s="99"/>
      <c r="M118" s="99"/>
      <c r="N118" s="99"/>
      <c r="O118" s="99"/>
      <c r="P118" s="99"/>
      <c r="Q118" s="99"/>
      <c r="R118" s="99"/>
      <c r="S118" s="99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</row>
    <row r="119" spans="1:33" ht="18.75" customHeight="1">
      <c r="B119" s="14"/>
      <c r="C119" s="98"/>
      <c r="D119" s="98"/>
      <c r="E119" s="14"/>
      <c r="F119" s="99"/>
      <c r="G119" s="99"/>
      <c r="H119" s="99"/>
      <c r="I119" s="99"/>
      <c r="J119" s="99"/>
      <c r="K119" s="99"/>
      <c r="L119" s="99"/>
      <c r="M119" s="99"/>
      <c r="N119" s="99"/>
      <c r="O119" s="99"/>
      <c r="P119" s="99"/>
      <c r="Q119" s="99"/>
      <c r="R119" s="99"/>
      <c r="S119" s="99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</row>
    <row r="120" spans="1:33" ht="18.75" customHeight="1">
      <c r="B120" s="14"/>
      <c r="C120" s="98"/>
      <c r="D120" s="98"/>
      <c r="E120" s="14"/>
      <c r="F120" s="99"/>
      <c r="G120" s="99"/>
      <c r="H120" s="99"/>
      <c r="I120" s="99"/>
      <c r="J120" s="99"/>
      <c r="K120" s="99"/>
      <c r="L120" s="99"/>
      <c r="M120" s="99"/>
      <c r="N120" s="99"/>
      <c r="O120" s="99"/>
      <c r="P120" s="99"/>
      <c r="Q120" s="99"/>
      <c r="R120" s="99"/>
      <c r="S120" s="99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</row>
    <row r="121" spans="1:33" ht="18.75" customHeight="1">
      <c r="B121" s="14"/>
      <c r="C121" s="98"/>
      <c r="D121" s="98"/>
      <c r="E121" s="14"/>
      <c r="F121" s="99"/>
      <c r="G121" s="99"/>
      <c r="H121" s="99"/>
      <c r="I121" s="99"/>
      <c r="J121" s="99"/>
      <c r="K121" s="99"/>
      <c r="L121" s="99"/>
      <c r="M121" s="99"/>
      <c r="N121" s="99"/>
      <c r="O121" s="99"/>
      <c r="P121" s="99"/>
      <c r="Q121" s="99"/>
      <c r="R121" s="99"/>
      <c r="S121" s="99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</row>
    <row r="122" spans="1:33" ht="18.75" customHeight="1">
      <c r="B122" s="14"/>
      <c r="C122" s="98"/>
      <c r="D122" s="98"/>
      <c r="E122" s="14"/>
      <c r="F122" s="99"/>
      <c r="G122" s="99"/>
      <c r="H122" s="99"/>
      <c r="I122" s="99"/>
      <c r="J122" s="99"/>
      <c r="K122" s="99"/>
      <c r="L122" s="99"/>
      <c r="M122" s="99"/>
      <c r="N122" s="99"/>
      <c r="O122" s="99"/>
      <c r="P122" s="99"/>
      <c r="Q122" s="99"/>
      <c r="R122" s="99"/>
      <c r="S122" s="99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</row>
    <row r="123" spans="1:33" ht="18.75" customHeight="1">
      <c r="B123" s="14"/>
      <c r="C123" s="98"/>
      <c r="D123" s="98"/>
      <c r="E123" s="14"/>
      <c r="F123" s="99"/>
      <c r="G123" s="99"/>
      <c r="H123" s="99"/>
      <c r="I123" s="99"/>
      <c r="J123" s="99"/>
      <c r="K123" s="99"/>
      <c r="L123" s="99"/>
      <c r="M123" s="99"/>
      <c r="N123" s="99"/>
      <c r="O123" s="99"/>
      <c r="P123" s="99"/>
      <c r="Q123" s="99"/>
      <c r="R123" s="99"/>
      <c r="S123" s="99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</row>
    <row r="124" spans="1:33" ht="18.75" customHeight="1">
      <c r="B124" s="14"/>
      <c r="C124" s="98"/>
      <c r="D124" s="98"/>
      <c r="E124" s="14"/>
      <c r="F124" s="99"/>
      <c r="G124" s="99"/>
      <c r="H124" s="99"/>
      <c r="I124" s="99"/>
      <c r="J124" s="99"/>
      <c r="K124" s="99"/>
      <c r="L124" s="99"/>
      <c r="M124" s="99"/>
      <c r="N124" s="99"/>
      <c r="O124" s="99"/>
      <c r="P124" s="99"/>
      <c r="Q124" s="99"/>
      <c r="R124" s="99"/>
      <c r="S124" s="99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</row>
    <row r="125" spans="1:33" ht="18.75" customHeight="1">
      <c r="B125" s="14"/>
      <c r="C125" s="98"/>
      <c r="D125" s="98"/>
      <c r="E125" s="14"/>
      <c r="F125" s="99"/>
      <c r="G125" s="99"/>
      <c r="H125" s="99"/>
      <c r="I125" s="99"/>
      <c r="J125" s="99"/>
      <c r="K125" s="99"/>
      <c r="L125" s="99"/>
      <c r="M125" s="99"/>
      <c r="N125" s="99"/>
      <c r="O125" s="99"/>
      <c r="P125" s="99"/>
      <c r="Q125" s="99"/>
      <c r="R125" s="99"/>
      <c r="S125" s="99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</row>
    <row r="126" spans="1:33" ht="18.75" customHeight="1">
      <c r="B126" s="14"/>
      <c r="C126" s="98"/>
      <c r="D126" s="98"/>
      <c r="E126" s="14"/>
      <c r="F126" s="99"/>
      <c r="G126" s="99"/>
      <c r="H126" s="99"/>
      <c r="I126" s="99"/>
      <c r="J126" s="99"/>
      <c r="K126" s="99"/>
      <c r="L126" s="99"/>
      <c r="M126" s="99"/>
      <c r="N126" s="99"/>
      <c r="O126" s="99"/>
      <c r="P126" s="99"/>
      <c r="Q126" s="99"/>
      <c r="R126" s="99"/>
      <c r="S126" s="99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</row>
    <row r="127" spans="1:33" ht="18.75" customHeight="1">
      <c r="B127" s="14"/>
      <c r="C127" s="98"/>
      <c r="D127" s="98"/>
      <c r="E127" s="14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</row>
    <row r="128" spans="1:33" ht="18.75" customHeight="1">
      <c r="B128" s="14"/>
      <c r="C128" s="98"/>
      <c r="D128" s="98"/>
      <c r="E128" s="14"/>
      <c r="F128" s="99"/>
      <c r="G128" s="99"/>
      <c r="H128" s="99"/>
      <c r="I128" s="99"/>
      <c r="J128" s="99"/>
      <c r="K128" s="99"/>
      <c r="L128" s="99"/>
      <c r="M128" s="99"/>
      <c r="N128" s="99"/>
      <c r="O128" s="99"/>
      <c r="P128" s="99"/>
      <c r="Q128" s="99"/>
      <c r="R128" s="99"/>
      <c r="S128" s="99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</row>
    <row r="129" spans="2:33" ht="18.75" customHeight="1">
      <c r="B129" s="14"/>
      <c r="C129" s="98"/>
      <c r="D129" s="98"/>
      <c r="E129" s="14"/>
      <c r="F129" s="99"/>
      <c r="G129" s="99"/>
      <c r="H129" s="99"/>
      <c r="I129" s="99"/>
      <c r="J129" s="99"/>
      <c r="K129" s="99"/>
      <c r="L129" s="99"/>
      <c r="M129" s="99"/>
      <c r="N129" s="99"/>
      <c r="O129" s="99"/>
      <c r="P129" s="99"/>
      <c r="Q129" s="99"/>
      <c r="R129" s="99"/>
      <c r="S129" s="99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</row>
    <row r="130" spans="2:33" ht="18.75" customHeight="1">
      <c r="B130" s="14"/>
      <c r="C130" s="98"/>
      <c r="D130" s="98"/>
      <c r="E130" s="14"/>
      <c r="F130" s="99"/>
      <c r="G130" s="99"/>
      <c r="H130" s="99"/>
      <c r="I130" s="99"/>
      <c r="J130" s="99"/>
      <c r="K130" s="99"/>
      <c r="L130" s="99"/>
      <c r="M130" s="99"/>
      <c r="N130" s="99"/>
      <c r="O130" s="99"/>
      <c r="P130" s="99"/>
      <c r="Q130" s="99"/>
      <c r="R130" s="99"/>
      <c r="S130" s="99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</row>
    <row r="131" spans="2:33" ht="18.75" customHeight="1">
      <c r="B131" s="14"/>
      <c r="C131" s="98"/>
      <c r="D131" s="98"/>
      <c r="E131" s="14"/>
      <c r="F131" s="99"/>
      <c r="G131" s="99"/>
      <c r="H131" s="99"/>
      <c r="I131" s="99"/>
      <c r="J131" s="99"/>
      <c r="K131" s="99"/>
      <c r="L131" s="99"/>
      <c r="M131" s="99"/>
      <c r="N131" s="99"/>
      <c r="O131" s="99"/>
      <c r="P131" s="99"/>
      <c r="Q131" s="99"/>
      <c r="R131" s="99"/>
      <c r="S131" s="99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</row>
    <row r="132" spans="2:33" ht="18.75" customHeight="1">
      <c r="B132" s="14"/>
      <c r="C132" s="98"/>
      <c r="D132" s="98"/>
      <c r="E132" s="14"/>
      <c r="F132" s="99"/>
      <c r="G132" s="99"/>
      <c r="H132" s="99"/>
      <c r="I132" s="99"/>
      <c r="J132" s="99"/>
      <c r="K132" s="99"/>
      <c r="L132" s="99"/>
      <c r="M132" s="99"/>
      <c r="N132" s="99"/>
      <c r="O132" s="99"/>
      <c r="P132" s="99"/>
      <c r="Q132" s="99"/>
      <c r="R132" s="99"/>
      <c r="S132" s="99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</row>
    <row r="133" spans="2:33" ht="18.75" customHeight="1">
      <c r="B133" s="14"/>
      <c r="C133" s="98"/>
      <c r="D133" s="98"/>
      <c r="E133" s="14"/>
      <c r="F133" s="99"/>
      <c r="G133" s="99"/>
      <c r="H133" s="99"/>
      <c r="I133" s="99"/>
      <c r="J133" s="99"/>
      <c r="K133" s="99"/>
      <c r="L133" s="99"/>
      <c r="M133" s="99"/>
      <c r="N133" s="99"/>
      <c r="O133" s="99"/>
      <c r="P133" s="99"/>
      <c r="Q133" s="99"/>
      <c r="R133" s="99"/>
      <c r="S133" s="99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</row>
    <row r="134" spans="2:33" ht="18.75" customHeight="1">
      <c r="B134" s="14"/>
      <c r="C134" s="98"/>
      <c r="D134" s="98"/>
      <c r="E134" s="14"/>
      <c r="F134" s="99"/>
      <c r="G134" s="99"/>
      <c r="H134" s="99"/>
      <c r="I134" s="99"/>
      <c r="J134" s="99"/>
      <c r="K134" s="99"/>
      <c r="L134" s="99"/>
      <c r="M134" s="99"/>
      <c r="N134" s="99"/>
      <c r="O134" s="99"/>
      <c r="P134" s="99"/>
      <c r="Q134" s="99"/>
      <c r="R134" s="99"/>
      <c r="S134" s="99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</row>
    <row r="135" spans="2:33" ht="18.75" customHeight="1">
      <c r="B135" s="14"/>
      <c r="C135" s="98"/>
      <c r="D135" s="98"/>
      <c r="E135" s="14"/>
      <c r="F135" s="99"/>
      <c r="G135" s="99"/>
      <c r="H135" s="99"/>
      <c r="I135" s="99"/>
      <c r="J135" s="99"/>
      <c r="K135" s="99"/>
      <c r="L135" s="99"/>
      <c r="M135" s="99"/>
      <c r="N135" s="99"/>
      <c r="O135" s="99"/>
      <c r="P135" s="99"/>
      <c r="Q135" s="99"/>
      <c r="R135" s="99"/>
      <c r="S135" s="99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</row>
    <row r="136" spans="2:33" ht="18.75" customHeight="1">
      <c r="B136" s="14"/>
      <c r="C136" s="98"/>
      <c r="D136" s="98"/>
      <c r="E136" s="14"/>
      <c r="F136" s="99"/>
      <c r="G136" s="99"/>
      <c r="H136" s="99"/>
      <c r="I136" s="99"/>
      <c r="J136" s="99"/>
      <c r="K136" s="99"/>
      <c r="L136" s="99"/>
      <c r="M136" s="99"/>
      <c r="N136" s="99"/>
      <c r="O136" s="99"/>
      <c r="P136" s="99"/>
      <c r="Q136" s="99"/>
      <c r="R136" s="99"/>
      <c r="S136" s="99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</row>
    <row r="137" spans="2:33" ht="18.75" customHeight="1">
      <c r="B137" s="14"/>
      <c r="C137" s="98"/>
      <c r="D137" s="98"/>
      <c r="E137" s="14"/>
      <c r="F137" s="99"/>
      <c r="G137" s="99"/>
      <c r="H137" s="99"/>
      <c r="I137" s="99"/>
      <c r="J137" s="99"/>
      <c r="K137" s="99"/>
      <c r="L137" s="99"/>
      <c r="M137" s="99"/>
      <c r="N137" s="99"/>
      <c r="O137" s="99"/>
      <c r="P137" s="99"/>
      <c r="Q137" s="99"/>
      <c r="R137" s="99"/>
      <c r="S137" s="99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</row>
    <row r="138" spans="2:33" ht="18.75" customHeight="1">
      <c r="B138" s="14"/>
      <c r="C138" s="98"/>
      <c r="D138" s="98"/>
      <c r="E138" s="14"/>
      <c r="F138" s="99"/>
      <c r="G138" s="99"/>
      <c r="H138" s="99"/>
      <c r="I138" s="99"/>
      <c r="J138" s="99"/>
      <c r="K138" s="99"/>
      <c r="L138" s="99"/>
      <c r="M138" s="99"/>
      <c r="N138" s="99"/>
      <c r="O138" s="99"/>
      <c r="P138" s="99"/>
      <c r="Q138" s="99"/>
      <c r="R138" s="99"/>
      <c r="S138" s="99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</row>
    <row r="139" spans="2:33" ht="18.75" customHeight="1">
      <c r="B139" s="14"/>
      <c r="C139" s="98"/>
      <c r="D139" s="98"/>
      <c r="E139" s="14"/>
      <c r="F139" s="99"/>
      <c r="G139" s="99"/>
      <c r="H139" s="99"/>
      <c r="I139" s="99"/>
      <c r="J139" s="99"/>
      <c r="K139" s="99"/>
      <c r="L139" s="99"/>
      <c r="M139" s="99"/>
      <c r="N139" s="99"/>
      <c r="O139" s="99"/>
      <c r="P139" s="99"/>
      <c r="Q139" s="99"/>
      <c r="R139" s="99"/>
      <c r="S139" s="99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</row>
    <row r="140" spans="2:33" ht="18.75" customHeight="1">
      <c r="B140" s="14"/>
      <c r="C140" s="98"/>
      <c r="D140" s="98"/>
      <c r="E140" s="14"/>
      <c r="F140" s="99"/>
      <c r="G140" s="99"/>
      <c r="H140" s="99"/>
      <c r="I140" s="99"/>
      <c r="J140" s="99"/>
      <c r="K140" s="99"/>
      <c r="L140" s="99"/>
      <c r="M140" s="99"/>
      <c r="N140" s="99"/>
      <c r="O140" s="99"/>
      <c r="P140" s="99"/>
      <c r="Q140" s="99"/>
      <c r="R140" s="99"/>
      <c r="S140" s="99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</row>
    <row r="141" spans="2:33" ht="18.75" customHeight="1">
      <c r="B141" s="14"/>
      <c r="C141" s="98"/>
      <c r="D141" s="98"/>
      <c r="E141" s="14"/>
      <c r="F141" s="99"/>
      <c r="G141" s="99"/>
      <c r="H141" s="99"/>
      <c r="I141" s="99"/>
      <c r="J141" s="99"/>
      <c r="K141" s="99"/>
      <c r="L141" s="99"/>
      <c r="M141" s="99"/>
      <c r="N141" s="99"/>
      <c r="O141" s="99"/>
      <c r="P141" s="99"/>
      <c r="Q141" s="99"/>
      <c r="R141" s="99"/>
      <c r="S141" s="99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</row>
    <row r="142" spans="2:33" ht="18.75" customHeight="1">
      <c r="B142" s="14"/>
      <c r="C142" s="98"/>
      <c r="D142" s="98"/>
      <c r="E142" s="14"/>
      <c r="F142" s="99"/>
      <c r="G142" s="99"/>
      <c r="H142" s="99"/>
      <c r="I142" s="99"/>
      <c r="J142" s="99"/>
      <c r="K142" s="99"/>
      <c r="L142" s="99"/>
      <c r="M142" s="99"/>
      <c r="N142" s="99"/>
      <c r="O142" s="99"/>
      <c r="P142" s="99"/>
      <c r="Q142" s="99"/>
      <c r="R142" s="99"/>
      <c r="S142" s="99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</row>
    <row r="143" spans="2:33" ht="18.75" customHeight="1">
      <c r="B143" s="14"/>
      <c r="C143" s="98"/>
      <c r="D143" s="98"/>
      <c r="E143" s="14"/>
      <c r="F143" s="99"/>
      <c r="G143" s="99"/>
      <c r="H143" s="99"/>
      <c r="I143" s="99"/>
      <c r="J143" s="99"/>
      <c r="K143" s="99"/>
      <c r="L143" s="99"/>
      <c r="M143" s="99"/>
      <c r="N143" s="99"/>
      <c r="O143" s="99"/>
      <c r="P143" s="99"/>
      <c r="Q143" s="99"/>
      <c r="R143" s="99"/>
      <c r="S143" s="99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</row>
    <row r="144" spans="2:33" ht="18.75" customHeight="1">
      <c r="B144" s="14"/>
      <c r="C144" s="98"/>
      <c r="D144" s="98"/>
      <c r="E144" s="14"/>
      <c r="F144" s="99"/>
      <c r="G144" s="99"/>
      <c r="H144" s="99"/>
      <c r="I144" s="99"/>
      <c r="J144" s="99"/>
      <c r="K144" s="99"/>
      <c r="L144" s="99"/>
      <c r="M144" s="99"/>
      <c r="N144" s="99"/>
      <c r="O144" s="99"/>
      <c r="P144" s="99"/>
      <c r="Q144" s="99"/>
      <c r="R144" s="99"/>
      <c r="S144" s="99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</row>
    <row r="145" spans="2:33" ht="18.75" customHeight="1">
      <c r="B145" s="14"/>
      <c r="C145" s="98"/>
      <c r="D145" s="98"/>
      <c r="E145" s="14"/>
      <c r="F145" s="99"/>
      <c r="G145" s="99"/>
      <c r="H145" s="99"/>
      <c r="I145" s="99"/>
      <c r="J145" s="99"/>
      <c r="K145" s="99"/>
      <c r="L145" s="99"/>
      <c r="M145" s="99"/>
      <c r="N145" s="99"/>
      <c r="O145" s="99"/>
      <c r="P145" s="99"/>
      <c r="Q145" s="99"/>
      <c r="R145" s="99"/>
      <c r="S145" s="99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</row>
    <row r="146" spans="2:33" ht="18.75" customHeight="1">
      <c r="B146" s="14"/>
      <c r="C146" s="98"/>
      <c r="D146" s="98"/>
      <c r="E146" s="14"/>
      <c r="F146" s="99"/>
      <c r="G146" s="99"/>
      <c r="H146" s="99"/>
      <c r="I146" s="99"/>
      <c r="J146" s="99"/>
      <c r="K146" s="99"/>
      <c r="L146" s="99"/>
      <c r="M146" s="99"/>
      <c r="N146" s="99"/>
      <c r="O146" s="99"/>
      <c r="P146" s="99"/>
      <c r="Q146" s="99"/>
      <c r="R146" s="99"/>
      <c r="S146" s="99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</row>
    <row r="147" spans="2:33" ht="18.75" customHeight="1">
      <c r="B147" s="14"/>
      <c r="C147" s="98"/>
      <c r="D147" s="98"/>
      <c r="E147" s="14"/>
      <c r="F147" s="99"/>
      <c r="G147" s="99"/>
      <c r="H147" s="99"/>
      <c r="I147" s="99"/>
      <c r="J147" s="99"/>
      <c r="K147" s="99"/>
      <c r="L147" s="99"/>
      <c r="M147" s="99"/>
      <c r="N147" s="99"/>
      <c r="O147" s="99"/>
      <c r="P147" s="99"/>
      <c r="Q147" s="99"/>
      <c r="R147" s="99"/>
      <c r="S147" s="99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</row>
    <row r="148" spans="2:33" ht="18.75" customHeight="1">
      <c r="B148" s="14"/>
      <c r="C148" s="98"/>
      <c r="D148" s="98"/>
      <c r="E148" s="14"/>
      <c r="F148" s="99"/>
      <c r="G148" s="99"/>
      <c r="H148" s="99"/>
      <c r="I148" s="99"/>
      <c r="J148" s="99"/>
      <c r="K148" s="99"/>
      <c r="L148" s="99"/>
      <c r="M148" s="99"/>
      <c r="N148" s="99"/>
      <c r="O148" s="99"/>
      <c r="P148" s="99"/>
      <c r="Q148" s="99"/>
      <c r="R148" s="99"/>
      <c r="S148" s="99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</row>
    <row r="149" spans="2:33" ht="18.75" customHeight="1">
      <c r="B149" s="14"/>
      <c r="C149" s="98"/>
      <c r="D149" s="98"/>
      <c r="E149" s="14"/>
      <c r="F149" s="99"/>
      <c r="G149" s="99"/>
      <c r="H149" s="99"/>
      <c r="I149" s="99"/>
      <c r="J149" s="99"/>
      <c r="K149" s="99"/>
      <c r="L149" s="99"/>
      <c r="M149" s="99"/>
      <c r="N149" s="99"/>
      <c r="O149" s="99"/>
      <c r="P149" s="99"/>
      <c r="Q149" s="99"/>
      <c r="R149" s="99"/>
      <c r="S149" s="99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</row>
    <row r="150" spans="2:33" ht="18.75" customHeight="1">
      <c r="B150" s="14"/>
      <c r="C150" s="98"/>
      <c r="D150" s="98"/>
      <c r="E150" s="14"/>
      <c r="F150" s="99"/>
      <c r="G150" s="99"/>
      <c r="H150" s="99"/>
      <c r="I150" s="99"/>
      <c r="J150" s="99"/>
      <c r="K150" s="99"/>
      <c r="L150" s="99"/>
      <c r="M150" s="99"/>
      <c r="N150" s="99"/>
      <c r="O150" s="99"/>
      <c r="P150" s="99"/>
      <c r="Q150" s="99"/>
      <c r="R150" s="99"/>
      <c r="S150" s="99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</row>
    <row r="151" spans="2:33" ht="18.75" customHeight="1">
      <c r="B151" s="14"/>
      <c r="C151" s="98"/>
      <c r="D151" s="98"/>
      <c r="E151" s="14"/>
      <c r="F151" s="99"/>
      <c r="G151" s="99"/>
      <c r="H151" s="99"/>
      <c r="I151" s="99"/>
      <c r="J151" s="99"/>
      <c r="K151" s="99"/>
      <c r="L151" s="99"/>
      <c r="M151" s="99"/>
      <c r="N151" s="99"/>
      <c r="O151" s="99"/>
      <c r="P151" s="99"/>
      <c r="Q151" s="99"/>
      <c r="R151" s="99"/>
      <c r="S151" s="99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</row>
    <row r="152" spans="2:33" ht="18.75" customHeight="1">
      <c r="B152" s="14"/>
      <c r="C152" s="98"/>
      <c r="D152" s="98"/>
      <c r="E152" s="14"/>
      <c r="F152" s="99"/>
      <c r="G152" s="99"/>
      <c r="H152" s="99"/>
      <c r="I152" s="99"/>
      <c r="J152" s="99"/>
      <c r="K152" s="99"/>
      <c r="L152" s="99"/>
      <c r="M152" s="99"/>
      <c r="N152" s="99"/>
      <c r="O152" s="99"/>
      <c r="P152" s="99"/>
      <c r="Q152" s="99"/>
      <c r="R152" s="99"/>
      <c r="S152" s="99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</row>
    <row r="153" spans="2:33" ht="18.75" customHeight="1">
      <c r="B153" s="14"/>
      <c r="C153" s="98"/>
      <c r="D153" s="98"/>
      <c r="E153" s="14"/>
      <c r="F153" s="99"/>
      <c r="G153" s="99"/>
      <c r="H153" s="99"/>
      <c r="I153" s="99"/>
      <c r="J153" s="99"/>
      <c r="K153" s="99"/>
      <c r="L153" s="99"/>
      <c r="M153" s="99"/>
      <c r="N153" s="99"/>
      <c r="O153" s="99"/>
      <c r="P153" s="99"/>
      <c r="Q153" s="99"/>
      <c r="R153" s="99"/>
      <c r="S153" s="99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</row>
    <row r="154" spans="2:33" ht="18.75" customHeight="1">
      <c r="B154" s="14"/>
      <c r="C154" s="98"/>
      <c r="D154" s="98"/>
      <c r="E154" s="14"/>
      <c r="F154" s="99"/>
      <c r="G154" s="99"/>
      <c r="H154" s="99"/>
      <c r="I154" s="99"/>
      <c r="J154" s="99"/>
      <c r="K154" s="99"/>
      <c r="L154" s="99"/>
      <c r="M154" s="99"/>
      <c r="N154" s="99"/>
      <c r="O154" s="99"/>
      <c r="P154" s="99"/>
      <c r="Q154" s="99"/>
      <c r="R154" s="99"/>
      <c r="S154" s="99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</row>
    <row r="155" spans="2:33" ht="18.75" customHeight="1">
      <c r="B155" s="14"/>
      <c r="C155" s="98"/>
      <c r="D155" s="98"/>
      <c r="E155" s="14"/>
      <c r="F155" s="99"/>
      <c r="G155" s="99"/>
      <c r="H155" s="99"/>
      <c r="I155" s="99"/>
      <c r="J155" s="99"/>
      <c r="K155" s="99"/>
      <c r="L155" s="99"/>
      <c r="M155" s="99"/>
      <c r="N155" s="99"/>
      <c r="O155" s="99"/>
      <c r="P155" s="99"/>
      <c r="Q155" s="99"/>
      <c r="R155" s="99"/>
      <c r="S155" s="99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</row>
    <row r="156" spans="2:33" ht="18.75" customHeight="1">
      <c r="B156" s="14"/>
      <c r="C156" s="98"/>
      <c r="D156" s="98"/>
      <c r="E156" s="14"/>
      <c r="F156" s="99"/>
      <c r="G156" s="99"/>
      <c r="H156" s="99"/>
      <c r="I156" s="99"/>
      <c r="J156" s="99"/>
      <c r="K156" s="99"/>
      <c r="L156" s="99"/>
      <c r="M156" s="99"/>
      <c r="N156" s="99"/>
      <c r="O156" s="99"/>
      <c r="P156" s="99"/>
      <c r="Q156" s="99"/>
      <c r="R156" s="99"/>
      <c r="S156" s="99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</row>
    <row r="157" spans="2:33" ht="18.75" customHeight="1">
      <c r="B157" s="14"/>
      <c r="C157" s="98"/>
      <c r="D157" s="98"/>
      <c r="E157" s="14"/>
      <c r="F157" s="99"/>
      <c r="G157" s="99"/>
      <c r="H157" s="99"/>
      <c r="I157" s="99"/>
      <c r="J157" s="99"/>
      <c r="K157" s="99"/>
      <c r="L157" s="99"/>
      <c r="M157" s="99"/>
      <c r="N157" s="99"/>
      <c r="O157" s="99"/>
      <c r="P157" s="99"/>
      <c r="Q157" s="99"/>
      <c r="R157" s="99"/>
      <c r="S157" s="99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</row>
    <row r="158" spans="2:33" ht="18.75" customHeight="1">
      <c r="B158" s="14"/>
      <c r="C158" s="98"/>
      <c r="D158" s="98"/>
      <c r="E158" s="14"/>
      <c r="F158" s="99"/>
      <c r="G158" s="99"/>
      <c r="H158" s="99"/>
      <c r="I158" s="99"/>
      <c r="J158" s="99"/>
      <c r="K158" s="99"/>
      <c r="L158" s="99"/>
      <c r="M158" s="99"/>
      <c r="N158" s="99"/>
      <c r="O158" s="99"/>
      <c r="P158" s="99"/>
      <c r="Q158" s="99"/>
      <c r="R158" s="99"/>
      <c r="S158" s="99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</row>
    <row r="159" spans="2:33" ht="18.75" customHeight="1">
      <c r="B159" s="14"/>
      <c r="C159" s="98"/>
      <c r="D159" s="98"/>
      <c r="E159" s="14"/>
      <c r="F159" s="99"/>
      <c r="G159" s="99"/>
      <c r="H159" s="99"/>
      <c r="I159" s="99"/>
      <c r="J159" s="99"/>
      <c r="K159" s="99"/>
      <c r="L159" s="99"/>
      <c r="M159" s="99"/>
      <c r="N159" s="99"/>
      <c r="O159" s="99"/>
      <c r="P159" s="99"/>
      <c r="Q159" s="99"/>
      <c r="R159" s="99"/>
      <c r="S159" s="99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</row>
    <row r="160" spans="2:33" ht="18.75" customHeight="1">
      <c r="B160" s="14"/>
      <c r="C160" s="98"/>
      <c r="D160" s="98"/>
      <c r="E160" s="14"/>
      <c r="F160" s="99"/>
      <c r="G160" s="99"/>
      <c r="H160" s="99"/>
      <c r="I160" s="99"/>
      <c r="J160" s="99"/>
      <c r="K160" s="99"/>
      <c r="L160" s="99"/>
      <c r="M160" s="99"/>
      <c r="N160" s="99"/>
      <c r="O160" s="99"/>
      <c r="P160" s="99"/>
      <c r="Q160" s="99"/>
      <c r="R160" s="99"/>
      <c r="S160" s="99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</row>
    <row r="161" spans="2:33" ht="18.75" customHeight="1">
      <c r="B161" s="14"/>
      <c r="C161" s="98"/>
      <c r="D161" s="98"/>
      <c r="E161" s="14"/>
      <c r="F161" s="99"/>
      <c r="G161" s="99"/>
      <c r="H161" s="99"/>
      <c r="I161" s="99"/>
      <c r="J161" s="99"/>
      <c r="K161" s="99"/>
      <c r="L161" s="99"/>
      <c r="M161" s="99"/>
      <c r="N161" s="99"/>
      <c r="O161" s="99"/>
      <c r="P161" s="99"/>
      <c r="Q161" s="99"/>
      <c r="R161" s="99"/>
      <c r="S161" s="99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</row>
    <row r="162" spans="2:33" ht="18.75" customHeight="1">
      <c r="B162" s="14"/>
      <c r="C162" s="98"/>
      <c r="D162" s="98"/>
      <c r="E162" s="14"/>
      <c r="F162" s="99"/>
      <c r="G162" s="99"/>
      <c r="H162" s="99"/>
      <c r="I162" s="99"/>
      <c r="J162" s="99"/>
      <c r="K162" s="99"/>
      <c r="L162" s="99"/>
      <c r="M162" s="99"/>
      <c r="N162" s="99"/>
      <c r="O162" s="99"/>
      <c r="P162" s="99"/>
      <c r="Q162" s="99"/>
      <c r="R162" s="99"/>
      <c r="S162" s="99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</row>
    <row r="163" spans="2:33" ht="18.75" customHeight="1">
      <c r="B163" s="14"/>
      <c r="C163" s="98"/>
      <c r="D163" s="98"/>
      <c r="E163" s="14"/>
      <c r="F163" s="99"/>
      <c r="G163" s="99"/>
      <c r="H163" s="99"/>
      <c r="I163" s="99"/>
      <c r="J163" s="99"/>
      <c r="K163" s="99"/>
      <c r="L163" s="99"/>
      <c r="M163" s="99"/>
      <c r="N163" s="99"/>
      <c r="O163" s="99"/>
      <c r="P163" s="99"/>
      <c r="Q163" s="99"/>
      <c r="R163" s="99"/>
      <c r="S163" s="99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</row>
    <row r="164" spans="2:33" ht="18.75" customHeight="1">
      <c r="B164" s="14"/>
      <c r="C164" s="98"/>
      <c r="D164" s="98"/>
      <c r="E164" s="14"/>
      <c r="F164" s="99"/>
      <c r="G164" s="99"/>
      <c r="H164" s="99"/>
      <c r="I164" s="99"/>
      <c r="J164" s="99"/>
      <c r="K164" s="99"/>
      <c r="L164" s="99"/>
      <c r="M164" s="99"/>
      <c r="N164" s="99"/>
      <c r="O164" s="99"/>
      <c r="P164" s="99"/>
      <c r="Q164" s="99"/>
      <c r="R164" s="99"/>
      <c r="S164" s="99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</row>
    <row r="165" spans="2:33" ht="18.75" customHeight="1">
      <c r="B165" s="14"/>
      <c r="C165" s="98"/>
      <c r="D165" s="98"/>
      <c r="E165" s="14"/>
      <c r="F165" s="99"/>
      <c r="G165" s="99"/>
      <c r="H165" s="99"/>
      <c r="I165" s="99"/>
      <c r="J165" s="99"/>
      <c r="K165" s="99"/>
      <c r="L165" s="99"/>
      <c r="M165" s="99"/>
      <c r="N165" s="99"/>
      <c r="O165" s="99"/>
      <c r="P165" s="99"/>
      <c r="Q165" s="99"/>
      <c r="R165" s="99"/>
      <c r="S165" s="99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</row>
    <row r="166" spans="2:33" ht="18.75" customHeight="1">
      <c r="B166" s="14"/>
      <c r="C166" s="98"/>
      <c r="D166" s="98"/>
      <c r="E166" s="14"/>
      <c r="F166" s="99"/>
      <c r="G166" s="99"/>
      <c r="H166" s="99"/>
      <c r="I166" s="99"/>
      <c r="J166" s="99"/>
      <c r="K166" s="99"/>
      <c r="L166" s="99"/>
      <c r="M166" s="99"/>
      <c r="N166" s="99"/>
      <c r="O166" s="99"/>
      <c r="P166" s="99"/>
      <c r="Q166" s="99"/>
      <c r="R166" s="99"/>
      <c r="S166" s="99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</row>
    <row r="167" spans="2:33" ht="18.75" customHeight="1">
      <c r="B167" s="14"/>
      <c r="C167" s="98"/>
      <c r="D167" s="98"/>
      <c r="E167" s="14"/>
      <c r="F167" s="99"/>
      <c r="G167" s="99"/>
      <c r="H167" s="99"/>
      <c r="I167" s="99"/>
      <c r="J167" s="99"/>
      <c r="K167" s="99"/>
      <c r="L167" s="99"/>
      <c r="M167" s="99"/>
      <c r="N167" s="99"/>
      <c r="O167" s="99"/>
      <c r="P167" s="99"/>
      <c r="Q167" s="99"/>
      <c r="R167" s="99"/>
      <c r="S167" s="99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</row>
    <row r="168" spans="2:33" ht="18.75" customHeight="1">
      <c r="B168" s="14"/>
      <c r="C168" s="98"/>
      <c r="D168" s="98"/>
      <c r="E168" s="14"/>
      <c r="F168" s="99"/>
      <c r="G168" s="99"/>
      <c r="H168" s="99"/>
      <c r="I168" s="99"/>
      <c r="J168" s="99"/>
      <c r="K168" s="99"/>
      <c r="L168" s="99"/>
      <c r="M168" s="99"/>
      <c r="N168" s="99"/>
      <c r="O168" s="99"/>
      <c r="P168" s="99"/>
      <c r="Q168" s="99"/>
      <c r="R168" s="99"/>
      <c r="S168" s="99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</row>
    <row r="169" spans="2:33" ht="18.75" customHeight="1">
      <c r="B169" s="14"/>
      <c r="C169" s="98"/>
      <c r="D169" s="98"/>
      <c r="E169" s="14"/>
      <c r="F169" s="99"/>
      <c r="G169" s="99"/>
      <c r="H169" s="99"/>
      <c r="I169" s="99"/>
      <c r="J169" s="99"/>
      <c r="K169" s="99"/>
      <c r="L169" s="99"/>
      <c r="M169" s="99"/>
      <c r="N169" s="99"/>
      <c r="O169" s="99"/>
      <c r="P169" s="99"/>
      <c r="Q169" s="99"/>
      <c r="R169" s="99"/>
      <c r="S169" s="99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</row>
    <row r="170" spans="2:33" ht="18.75" customHeight="1">
      <c r="B170" s="14"/>
      <c r="C170" s="98"/>
      <c r="D170" s="98"/>
      <c r="E170" s="14"/>
      <c r="F170" s="99"/>
      <c r="G170" s="99"/>
      <c r="H170" s="99"/>
      <c r="I170" s="99"/>
      <c r="J170" s="99"/>
      <c r="K170" s="99"/>
      <c r="L170" s="99"/>
      <c r="M170" s="99"/>
      <c r="N170" s="99"/>
      <c r="O170" s="99"/>
      <c r="P170" s="99"/>
      <c r="Q170" s="99"/>
      <c r="R170" s="99"/>
      <c r="S170" s="99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</row>
    <row r="171" spans="2:33" ht="18.75" customHeight="1">
      <c r="B171" s="14"/>
      <c r="C171" s="98"/>
      <c r="D171" s="98"/>
      <c r="E171" s="14"/>
      <c r="F171" s="99"/>
      <c r="G171" s="99"/>
      <c r="H171" s="99"/>
      <c r="I171" s="99"/>
      <c r="J171" s="99"/>
      <c r="K171" s="99"/>
      <c r="L171" s="99"/>
      <c r="M171" s="99"/>
      <c r="N171" s="99"/>
      <c r="O171" s="99"/>
      <c r="P171" s="99"/>
      <c r="Q171" s="99"/>
      <c r="R171" s="99"/>
      <c r="S171" s="99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</row>
    <row r="172" spans="2:33" ht="18.75" customHeight="1">
      <c r="B172" s="14"/>
      <c r="C172" s="98"/>
      <c r="D172" s="98"/>
      <c r="E172" s="14"/>
      <c r="F172" s="99"/>
      <c r="G172" s="99"/>
      <c r="H172" s="99"/>
      <c r="I172" s="99"/>
      <c r="J172" s="99"/>
      <c r="K172" s="99"/>
      <c r="L172" s="99"/>
      <c r="M172" s="99"/>
      <c r="N172" s="99"/>
      <c r="O172" s="99"/>
      <c r="P172" s="99"/>
      <c r="Q172" s="99"/>
      <c r="R172" s="99"/>
      <c r="S172" s="99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</row>
    <row r="173" spans="2:33" ht="18.75" customHeight="1">
      <c r="B173" s="14"/>
      <c r="C173" s="98"/>
      <c r="D173" s="98"/>
      <c r="E173" s="14"/>
      <c r="F173" s="99"/>
      <c r="G173" s="99"/>
      <c r="H173" s="99"/>
      <c r="I173" s="99"/>
      <c r="J173" s="99"/>
      <c r="K173" s="99"/>
      <c r="L173" s="99"/>
      <c r="M173" s="99"/>
      <c r="N173" s="99"/>
      <c r="O173" s="99"/>
      <c r="P173" s="99"/>
      <c r="Q173" s="99"/>
      <c r="R173" s="99"/>
      <c r="S173" s="99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</row>
    <row r="174" spans="2:33" ht="18.75" customHeight="1">
      <c r="B174" s="14"/>
      <c r="C174" s="98"/>
      <c r="D174" s="98"/>
      <c r="E174" s="14"/>
      <c r="F174" s="99"/>
      <c r="G174" s="99"/>
      <c r="H174" s="99"/>
      <c r="I174" s="99"/>
      <c r="J174" s="99"/>
      <c r="K174" s="99"/>
      <c r="L174" s="99"/>
      <c r="M174" s="99"/>
      <c r="N174" s="99"/>
      <c r="O174" s="99"/>
      <c r="P174" s="99"/>
      <c r="Q174" s="99"/>
      <c r="R174" s="99"/>
      <c r="S174" s="99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</row>
    <row r="175" spans="2:33" ht="18.75" customHeight="1">
      <c r="B175" s="14"/>
      <c r="C175" s="98"/>
      <c r="D175" s="98"/>
      <c r="E175" s="14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99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</row>
    <row r="176" spans="2:33" ht="18.75" customHeight="1">
      <c r="B176" s="14"/>
      <c r="C176" s="98"/>
      <c r="D176" s="98"/>
      <c r="E176" s="14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99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</row>
    <row r="177" spans="2:33" ht="18.75" customHeight="1">
      <c r="B177" s="14"/>
      <c r="C177" s="98"/>
      <c r="D177" s="98"/>
      <c r="E177" s="14"/>
      <c r="F177" s="99"/>
      <c r="G177" s="99"/>
      <c r="H177" s="99"/>
      <c r="I177" s="99"/>
      <c r="J177" s="99"/>
      <c r="K177" s="99"/>
      <c r="L177" s="99"/>
      <c r="M177" s="99"/>
      <c r="N177" s="99"/>
      <c r="O177" s="99"/>
      <c r="P177" s="99"/>
      <c r="Q177" s="99"/>
      <c r="R177" s="99"/>
      <c r="S177" s="99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</row>
    <row r="178" spans="2:33" ht="18.75" customHeight="1">
      <c r="B178" s="14"/>
      <c r="C178" s="98"/>
      <c r="D178" s="98"/>
      <c r="E178" s="14"/>
      <c r="F178" s="99"/>
      <c r="G178" s="99"/>
      <c r="H178" s="99"/>
      <c r="I178" s="99"/>
      <c r="J178" s="99"/>
      <c r="K178" s="99"/>
      <c r="L178" s="99"/>
      <c r="M178" s="99"/>
      <c r="N178" s="99"/>
      <c r="O178" s="99"/>
      <c r="P178" s="99"/>
      <c r="Q178" s="99"/>
      <c r="R178" s="99"/>
      <c r="S178" s="99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</row>
    <row r="179" spans="2:33" ht="18.75" customHeight="1">
      <c r="B179" s="14"/>
      <c r="C179" s="98"/>
      <c r="D179" s="98"/>
      <c r="E179" s="14"/>
      <c r="F179" s="99"/>
      <c r="G179" s="99"/>
      <c r="H179" s="99"/>
      <c r="I179" s="99"/>
      <c r="J179" s="99"/>
      <c r="K179" s="99"/>
      <c r="L179" s="99"/>
      <c r="M179" s="99"/>
      <c r="N179" s="99"/>
      <c r="O179" s="99"/>
      <c r="P179" s="99"/>
      <c r="Q179" s="99"/>
      <c r="R179" s="99"/>
      <c r="S179" s="99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</row>
    <row r="180" spans="2:33" ht="18.75" customHeight="1">
      <c r="B180" s="14"/>
      <c r="C180" s="98"/>
      <c r="D180" s="98"/>
      <c r="E180" s="14"/>
      <c r="F180" s="99"/>
      <c r="G180" s="99"/>
      <c r="H180" s="99"/>
      <c r="I180" s="99"/>
      <c r="J180" s="99"/>
      <c r="K180" s="99"/>
      <c r="L180" s="99"/>
      <c r="M180" s="99"/>
      <c r="N180" s="99"/>
      <c r="O180" s="99"/>
      <c r="P180" s="99"/>
      <c r="Q180" s="99"/>
      <c r="R180" s="99"/>
      <c r="S180" s="99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</row>
    <row r="181" spans="2:33" ht="18.75" customHeight="1">
      <c r="B181" s="14"/>
      <c r="C181" s="98"/>
      <c r="D181" s="98"/>
      <c r="E181" s="14"/>
      <c r="F181" s="99"/>
      <c r="G181" s="99"/>
      <c r="H181" s="99"/>
      <c r="I181" s="99"/>
      <c r="J181" s="99"/>
      <c r="K181" s="99"/>
      <c r="L181" s="99"/>
      <c r="M181" s="99"/>
      <c r="N181" s="99"/>
      <c r="O181" s="99"/>
      <c r="P181" s="99"/>
      <c r="Q181" s="99"/>
      <c r="R181" s="99"/>
      <c r="S181" s="99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</row>
    <row r="182" spans="2:33" ht="18.75" customHeight="1">
      <c r="B182" s="14"/>
      <c r="C182" s="98"/>
      <c r="D182" s="98"/>
      <c r="E182" s="14"/>
      <c r="F182" s="99"/>
      <c r="G182" s="99"/>
      <c r="H182" s="99"/>
      <c r="I182" s="99"/>
      <c r="J182" s="99"/>
      <c r="K182" s="99"/>
      <c r="L182" s="99"/>
      <c r="M182" s="99"/>
      <c r="N182" s="99"/>
      <c r="O182" s="99"/>
      <c r="P182" s="99"/>
      <c r="Q182" s="99"/>
      <c r="R182" s="99"/>
      <c r="S182" s="99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</row>
    <row r="183" spans="2:33" ht="18.75" customHeight="1">
      <c r="B183" s="14"/>
      <c r="C183" s="98"/>
      <c r="D183" s="98"/>
      <c r="E183" s="14"/>
      <c r="F183" s="99"/>
      <c r="G183" s="99"/>
      <c r="H183" s="99"/>
      <c r="I183" s="99"/>
      <c r="J183" s="99"/>
      <c r="K183" s="99"/>
      <c r="L183" s="99"/>
      <c r="M183" s="99"/>
      <c r="N183" s="99"/>
      <c r="O183" s="99"/>
      <c r="P183" s="99"/>
      <c r="Q183" s="99"/>
      <c r="R183" s="99"/>
      <c r="S183" s="99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</row>
    <row r="184" spans="2:33" ht="18.75" customHeight="1">
      <c r="B184" s="14"/>
      <c r="C184" s="98"/>
      <c r="D184" s="98"/>
      <c r="E184" s="14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99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</row>
    <row r="185" spans="2:33" ht="18.75" customHeight="1">
      <c r="B185" s="14"/>
      <c r="C185" s="98"/>
      <c r="D185" s="98"/>
      <c r="E185" s="14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99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</row>
    <row r="186" spans="2:33" ht="18.75" customHeight="1">
      <c r="B186" s="14"/>
      <c r="C186" s="98"/>
      <c r="D186" s="98"/>
      <c r="E186" s="14"/>
      <c r="F186" s="99"/>
      <c r="G186" s="99"/>
      <c r="H186" s="99"/>
      <c r="I186" s="99"/>
      <c r="J186" s="99"/>
      <c r="K186" s="99"/>
      <c r="L186" s="99"/>
      <c r="M186" s="99"/>
      <c r="N186" s="99"/>
      <c r="O186" s="99"/>
      <c r="P186" s="99"/>
      <c r="Q186" s="99"/>
      <c r="R186" s="99"/>
      <c r="S186" s="99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</row>
    <row r="187" spans="2:33" ht="18.75" customHeight="1">
      <c r="B187" s="14"/>
      <c r="C187" s="98"/>
      <c r="D187" s="98"/>
      <c r="E187" s="14"/>
      <c r="F187" s="99"/>
      <c r="G187" s="99"/>
      <c r="H187" s="99"/>
      <c r="I187" s="99"/>
      <c r="J187" s="99"/>
      <c r="K187" s="99"/>
      <c r="L187" s="99"/>
      <c r="M187" s="99"/>
      <c r="N187" s="99"/>
      <c r="O187" s="99"/>
      <c r="P187" s="99"/>
      <c r="Q187" s="99"/>
      <c r="R187" s="99"/>
      <c r="S187" s="99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</row>
    <row r="188" spans="2:33" ht="18.75" customHeight="1">
      <c r="B188" s="14"/>
      <c r="C188" s="98"/>
      <c r="D188" s="98"/>
      <c r="E188" s="14"/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99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</row>
    <row r="189" spans="2:33" ht="18.75" customHeight="1">
      <c r="B189" s="14"/>
      <c r="C189" s="98"/>
      <c r="D189" s="98"/>
      <c r="E189" s="14"/>
      <c r="F189" s="99"/>
      <c r="G189" s="99"/>
      <c r="H189" s="99"/>
      <c r="I189" s="99"/>
      <c r="J189" s="99"/>
      <c r="K189" s="99"/>
      <c r="L189" s="99"/>
      <c r="M189" s="99"/>
      <c r="N189" s="99"/>
      <c r="O189" s="99"/>
      <c r="P189" s="99"/>
      <c r="Q189" s="99"/>
      <c r="R189" s="99"/>
      <c r="S189" s="99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</row>
    <row r="190" spans="2:33" ht="18.75" customHeight="1">
      <c r="B190" s="14"/>
      <c r="C190" s="98"/>
      <c r="D190" s="98"/>
      <c r="E190" s="14"/>
      <c r="F190" s="99"/>
      <c r="G190" s="99"/>
      <c r="H190" s="99"/>
      <c r="I190" s="99"/>
      <c r="J190" s="99"/>
      <c r="K190" s="99"/>
      <c r="L190" s="99"/>
      <c r="M190" s="99"/>
      <c r="N190" s="99"/>
      <c r="O190" s="99"/>
      <c r="P190" s="99"/>
      <c r="Q190" s="99"/>
      <c r="R190" s="99"/>
      <c r="S190" s="99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</row>
    <row r="191" spans="2:33" ht="18.75" customHeight="1">
      <c r="B191" s="14"/>
      <c r="C191" s="98"/>
      <c r="D191" s="98"/>
      <c r="E191" s="14"/>
      <c r="F191" s="99"/>
      <c r="G191" s="99"/>
      <c r="H191" s="99"/>
      <c r="I191" s="99"/>
      <c r="J191" s="99"/>
      <c r="K191" s="99"/>
      <c r="L191" s="99"/>
      <c r="M191" s="99"/>
      <c r="N191" s="99"/>
      <c r="O191" s="99"/>
      <c r="P191" s="99"/>
      <c r="Q191" s="99"/>
      <c r="R191" s="99"/>
      <c r="S191" s="99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</row>
    <row r="192" spans="2:33" ht="18.75" customHeight="1">
      <c r="B192" s="14"/>
      <c r="C192" s="98"/>
      <c r="D192" s="98"/>
      <c r="E192" s="14"/>
      <c r="F192" s="99"/>
      <c r="G192" s="99"/>
      <c r="H192" s="99"/>
      <c r="I192" s="99"/>
      <c r="J192" s="99"/>
      <c r="K192" s="99"/>
      <c r="L192" s="99"/>
      <c r="M192" s="99"/>
      <c r="N192" s="99"/>
      <c r="O192" s="99"/>
      <c r="P192" s="99"/>
      <c r="Q192" s="99"/>
      <c r="R192" s="99"/>
      <c r="S192" s="99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</row>
    <row r="193" spans="2:33" ht="18.75" customHeight="1">
      <c r="B193" s="14"/>
      <c r="C193" s="98"/>
      <c r="D193" s="98"/>
      <c r="E193" s="14"/>
      <c r="F193" s="99"/>
      <c r="G193" s="99"/>
      <c r="H193" s="99"/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99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</row>
    <row r="194" spans="2:33" ht="18.75" customHeight="1">
      <c r="B194" s="14"/>
      <c r="C194" s="98"/>
      <c r="D194" s="98"/>
      <c r="E194" s="14"/>
      <c r="F194" s="99"/>
      <c r="G194" s="99"/>
      <c r="H194" s="99"/>
      <c r="I194" s="99"/>
      <c r="J194" s="99"/>
      <c r="K194" s="99"/>
      <c r="L194" s="99"/>
      <c r="M194" s="99"/>
      <c r="N194" s="99"/>
      <c r="O194" s="99"/>
      <c r="P194" s="99"/>
      <c r="Q194" s="99"/>
      <c r="R194" s="99"/>
      <c r="S194" s="99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</row>
    <row r="195" spans="2:33" ht="18.75" customHeight="1">
      <c r="B195" s="14"/>
      <c r="C195" s="98"/>
      <c r="D195" s="98"/>
      <c r="E195" s="14"/>
      <c r="F195" s="99"/>
      <c r="G195" s="99"/>
      <c r="H195" s="99"/>
      <c r="I195" s="99"/>
      <c r="J195" s="99"/>
      <c r="K195" s="99"/>
      <c r="L195" s="99"/>
      <c r="M195" s="99"/>
      <c r="N195" s="99"/>
      <c r="O195" s="99"/>
      <c r="P195" s="99"/>
      <c r="Q195" s="99"/>
      <c r="R195" s="99"/>
      <c r="S195" s="99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</row>
    <row r="196" spans="2:33" ht="18.75" customHeight="1">
      <c r="B196" s="14"/>
      <c r="C196" s="98"/>
      <c r="D196" s="98"/>
      <c r="E196" s="14"/>
      <c r="F196" s="99"/>
      <c r="G196" s="99"/>
      <c r="H196" s="99"/>
      <c r="I196" s="99"/>
      <c r="J196" s="99"/>
      <c r="K196" s="99"/>
      <c r="L196" s="99"/>
      <c r="M196" s="99"/>
      <c r="N196" s="99"/>
      <c r="O196" s="99"/>
      <c r="P196" s="99"/>
      <c r="Q196" s="99"/>
      <c r="R196" s="99"/>
      <c r="S196" s="99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</row>
    <row r="197" spans="2:33" ht="18.75" customHeight="1">
      <c r="B197" s="14"/>
      <c r="C197" s="98"/>
      <c r="D197" s="98"/>
      <c r="E197" s="14"/>
      <c r="F197" s="99"/>
      <c r="G197" s="99"/>
      <c r="H197" s="99"/>
      <c r="I197" s="99"/>
      <c r="J197" s="99"/>
      <c r="K197" s="99"/>
      <c r="L197" s="99"/>
      <c r="M197" s="99"/>
      <c r="N197" s="99"/>
      <c r="O197" s="99"/>
      <c r="P197" s="99"/>
      <c r="Q197" s="99"/>
      <c r="R197" s="99"/>
      <c r="S197" s="99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</row>
    <row r="198" spans="2:33" ht="18.75" customHeight="1">
      <c r="B198" s="14"/>
      <c r="C198" s="98"/>
      <c r="D198" s="98"/>
      <c r="E198" s="14"/>
      <c r="F198" s="99"/>
      <c r="G198" s="99"/>
      <c r="H198" s="99"/>
      <c r="I198" s="99"/>
      <c r="J198" s="99"/>
      <c r="K198" s="99"/>
      <c r="L198" s="99"/>
      <c r="M198" s="99"/>
      <c r="N198" s="99"/>
      <c r="O198" s="99"/>
      <c r="P198" s="99"/>
      <c r="Q198" s="99"/>
      <c r="R198" s="99"/>
      <c r="S198" s="99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</row>
    <row r="199" spans="2:33" ht="18.75" customHeight="1">
      <c r="B199" s="14"/>
      <c r="C199" s="98"/>
      <c r="D199" s="98"/>
      <c r="E199" s="14"/>
      <c r="F199" s="99"/>
      <c r="G199" s="99"/>
      <c r="H199" s="99"/>
      <c r="I199" s="99"/>
      <c r="J199" s="99"/>
      <c r="K199" s="99"/>
      <c r="L199" s="99"/>
      <c r="M199" s="99"/>
      <c r="N199" s="99"/>
      <c r="O199" s="99"/>
      <c r="P199" s="99"/>
      <c r="Q199" s="99"/>
      <c r="R199" s="99"/>
      <c r="S199" s="99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</row>
    <row r="200" spans="2:33" ht="18.75" customHeight="1">
      <c r="B200" s="14"/>
      <c r="C200" s="98"/>
      <c r="D200" s="98"/>
      <c r="E200" s="14"/>
      <c r="F200" s="99"/>
      <c r="G200" s="99"/>
      <c r="H200" s="99"/>
      <c r="I200" s="99"/>
      <c r="J200" s="99"/>
      <c r="K200" s="99"/>
      <c r="L200" s="99"/>
      <c r="M200" s="99"/>
      <c r="N200" s="99"/>
      <c r="O200" s="99"/>
      <c r="P200" s="99"/>
      <c r="Q200" s="99"/>
      <c r="R200" s="99"/>
      <c r="S200" s="99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</row>
    <row r="201" spans="2:33" ht="18.75" customHeight="1">
      <c r="B201" s="14"/>
      <c r="C201" s="98"/>
      <c r="D201" s="98"/>
      <c r="E201" s="14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99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</row>
    <row r="202" spans="2:33" ht="18.75" customHeight="1">
      <c r="B202" s="14"/>
      <c r="C202" s="98"/>
      <c r="D202" s="98"/>
      <c r="E202" s="14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99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</row>
    <row r="203" spans="2:33" ht="18.75" customHeight="1">
      <c r="B203" s="14"/>
      <c r="C203" s="98"/>
      <c r="D203" s="98"/>
      <c r="E203" s="14"/>
      <c r="F203" s="99"/>
      <c r="G203" s="99"/>
      <c r="H203" s="99"/>
      <c r="I203" s="99"/>
      <c r="J203" s="99"/>
      <c r="K203" s="99"/>
      <c r="L203" s="99"/>
      <c r="M203" s="99"/>
      <c r="N203" s="99"/>
      <c r="O203" s="99"/>
      <c r="P203" s="99"/>
      <c r="Q203" s="99"/>
      <c r="R203" s="99"/>
      <c r="S203" s="99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</row>
    <row r="204" spans="2:33" ht="18.75" customHeight="1">
      <c r="B204" s="14"/>
      <c r="C204" s="98"/>
      <c r="D204" s="98"/>
      <c r="E204" s="14"/>
      <c r="F204" s="99"/>
      <c r="G204" s="99"/>
      <c r="H204" s="99"/>
      <c r="I204" s="99"/>
      <c r="J204" s="99"/>
      <c r="K204" s="99"/>
      <c r="L204" s="99"/>
      <c r="M204" s="99"/>
      <c r="N204" s="99"/>
      <c r="O204" s="99"/>
      <c r="P204" s="99"/>
      <c r="Q204" s="99"/>
      <c r="R204" s="99"/>
      <c r="S204" s="99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</row>
    <row r="205" spans="2:33" ht="18.75" customHeight="1">
      <c r="B205" s="14"/>
      <c r="C205" s="98"/>
      <c r="D205" s="98"/>
      <c r="E205" s="14"/>
      <c r="F205" s="99"/>
      <c r="G205" s="99"/>
      <c r="H205" s="99"/>
      <c r="I205" s="99"/>
      <c r="J205" s="99"/>
      <c r="K205" s="99"/>
      <c r="L205" s="99"/>
      <c r="M205" s="99"/>
      <c r="N205" s="99"/>
      <c r="O205" s="99"/>
      <c r="P205" s="99"/>
      <c r="Q205" s="99"/>
      <c r="R205" s="99"/>
      <c r="S205" s="99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</row>
    <row r="206" spans="2:33" ht="18.75" customHeight="1">
      <c r="B206" s="14"/>
      <c r="C206" s="98"/>
      <c r="D206" s="98"/>
      <c r="E206" s="14"/>
      <c r="F206" s="99"/>
      <c r="G206" s="99"/>
      <c r="H206" s="99"/>
      <c r="I206" s="99"/>
      <c r="J206" s="99"/>
      <c r="K206" s="99"/>
      <c r="L206" s="99"/>
      <c r="M206" s="99"/>
      <c r="N206" s="99"/>
      <c r="O206" s="99"/>
      <c r="P206" s="99"/>
      <c r="Q206" s="99"/>
      <c r="R206" s="99"/>
      <c r="S206" s="99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</row>
    <row r="207" spans="2:33" ht="18.75" customHeight="1">
      <c r="B207" s="14"/>
      <c r="C207" s="98"/>
      <c r="D207" s="98"/>
      <c r="E207" s="14"/>
      <c r="F207" s="99"/>
      <c r="G207" s="99"/>
      <c r="H207" s="99"/>
      <c r="I207" s="99"/>
      <c r="J207" s="99"/>
      <c r="K207" s="99"/>
      <c r="L207" s="99"/>
      <c r="M207" s="99"/>
      <c r="N207" s="99"/>
      <c r="O207" s="99"/>
      <c r="P207" s="99"/>
      <c r="Q207" s="99"/>
      <c r="R207" s="99"/>
      <c r="S207" s="99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</row>
    <row r="208" spans="2:33" ht="18.75" customHeight="1">
      <c r="B208" s="14"/>
      <c r="C208" s="98"/>
      <c r="D208" s="98"/>
      <c r="E208" s="14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99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</row>
    <row r="209" spans="2:33" ht="18.75" customHeight="1">
      <c r="B209" s="14"/>
      <c r="C209" s="98"/>
      <c r="D209" s="98"/>
      <c r="E209" s="14"/>
      <c r="F209" s="99"/>
      <c r="G209" s="99"/>
      <c r="H209" s="99"/>
      <c r="I209" s="99"/>
      <c r="J209" s="99"/>
      <c r="K209" s="99"/>
      <c r="L209" s="99"/>
      <c r="M209" s="99"/>
      <c r="N209" s="99"/>
      <c r="O209" s="99"/>
      <c r="P209" s="99"/>
      <c r="Q209" s="99"/>
      <c r="R209" s="99"/>
      <c r="S209" s="99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</row>
    <row r="210" spans="2:33" ht="18.75" customHeight="1">
      <c r="B210" s="14"/>
      <c r="C210" s="98"/>
      <c r="D210" s="98"/>
      <c r="E210" s="14"/>
      <c r="F210" s="99"/>
      <c r="G210" s="99"/>
      <c r="H210" s="99"/>
      <c r="I210" s="99"/>
      <c r="J210" s="99"/>
      <c r="K210" s="99"/>
      <c r="L210" s="99"/>
      <c r="M210" s="99"/>
      <c r="N210" s="99"/>
      <c r="O210" s="99"/>
      <c r="P210" s="99"/>
      <c r="Q210" s="99"/>
      <c r="R210" s="99"/>
      <c r="S210" s="99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</row>
    <row r="211" spans="2:33" ht="18.75" customHeight="1">
      <c r="B211" s="14"/>
      <c r="C211" s="98"/>
      <c r="D211" s="98"/>
      <c r="E211" s="14"/>
      <c r="F211" s="99"/>
      <c r="G211" s="99"/>
      <c r="H211" s="99"/>
      <c r="I211" s="99"/>
      <c r="J211" s="99"/>
      <c r="K211" s="99"/>
      <c r="L211" s="99"/>
      <c r="M211" s="99"/>
      <c r="N211" s="99"/>
      <c r="O211" s="99"/>
      <c r="P211" s="99"/>
      <c r="Q211" s="99"/>
      <c r="R211" s="99"/>
      <c r="S211" s="99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</row>
    <row r="212" spans="2:33" ht="18.75" customHeight="1">
      <c r="B212" s="14"/>
      <c r="C212" s="98"/>
      <c r="D212" s="98"/>
      <c r="E212" s="14"/>
      <c r="F212" s="99"/>
      <c r="G212" s="99"/>
      <c r="H212" s="99"/>
      <c r="I212" s="99"/>
      <c r="J212" s="99"/>
      <c r="K212" s="99"/>
      <c r="L212" s="99"/>
      <c r="M212" s="99"/>
      <c r="N212" s="99"/>
      <c r="O212" s="99"/>
      <c r="P212" s="99"/>
      <c r="Q212" s="99"/>
      <c r="R212" s="99"/>
      <c r="S212" s="99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</row>
    <row r="213" spans="2:33" ht="18.75" customHeight="1">
      <c r="B213" s="14"/>
      <c r="C213" s="98"/>
      <c r="D213" s="98"/>
      <c r="E213" s="14"/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99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</row>
    <row r="214" spans="2:33" ht="18.75" customHeight="1">
      <c r="B214" s="14"/>
      <c r="C214" s="98"/>
      <c r="D214" s="98"/>
      <c r="E214" s="14"/>
      <c r="F214" s="99"/>
      <c r="G214" s="99"/>
      <c r="H214" s="99"/>
      <c r="I214" s="99"/>
      <c r="J214" s="99"/>
      <c r="K214" s="99"/>
      <c r="L214" s="99"/>
      <c r="M214" s="99"/>
      <c r="N214" s="99"/>
      <c r="O214" s="99"/>
      <c r="P214" s="99"/>
      <c r="Q214" s="99"/>
      <c r="R214" s="99"/>
      <c r="S214" s="99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</row>
    <row r="215" spans="2:33" ht="18.75" customHeight="1">
      <c r="B215" s="14"/>
      <c r="C215" s="98"/>
      <c r="D215" s="98"/>
      <c r="E215" s="14"/>
      <c r="F215" s="99"/>
      <c r="G215" s="99"/>
      <c r="H215" s="99"/>
      <c r="I215" s="99"/>
      <c r="J215" s="99"/>
      <c r="K215" s="99"/>
      <c r="L215" s="99"/>
      <c r="M215" s="99"/>
      <c r="N215" s="99"/>
      <c r="O215" s="99"/>
      <c r="P215" s="99"/>
      <c r="Q215" s="99"/>
      <c r="R215" s="99"/>
      <c r="S215" s="99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</row>
    <row r="216" spans="2:33" ht="18.75" customHeight="1">
      <c r="B216" s="14"/>
      <c r="C216" s="98"/>
      <c r="D216" s="98"/>
      <c r="E216" s="14"/>
      <c r="F216" s="99"/>
      <c r="G216" s="99"/>
      <c r="H216" s="99"/>
      <c r="I216" s="99"/>
      <c r="J216" s="99"/>
      <c r="K216" s="99"/>
      <c r="L216" s="99"/>
      <c r="M216" s="99"/>
      <c r="N216" s="99"/>
      <c r="O216" s="99"/>
      <c r="P216" s="99"/>
      <c r="Q216" s="99"/>
      <c r="R216" s="99"/>
      <c r="S216" s="99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</row>
    <row r="217" spans="2:33" ht="18.75" customHeight="1">
      <c r="B217" s="14"/>
      <c r="C217" s="98"/>
      <c r="D217" s="98"/>
      <c r="E217" s="14"/>
      <c r="F217" s="99"/>
      <c r="G217" s="99"/>
      <c r="H217" s="99"/>
      <c r="I217" s="99"/>
      <c r="J217" s="99"/>
      <c r="K217" s="99"/>
      <c r="L217" s="99"/>
      <c r="M217" s="99"/>
      <c r="N217" s="99"/>
      <c r="O217" s="99"/>
      <c r="P217" s="99"/>
      <c r="Q217" s="99"/>
      <c r="R217" s="99"/>
      <c r="S217" s="99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</row>
    <row r="218" spans="2:33" ht="18.75" customHeight="1">
      <c r="B218" s="14"/>
      <c r="C218" s="98"/>
      <c r="D218" s="98"/>
      <c r="E218" s="14"/>
      <c r="F218" s="99"/>
      <c r="G218" s="99"/>
      <c r="H218" s="99"/>
      <c r="I218" s="99"/>
      <c r="J218" s="99"/>
      <c r="K218" s="99"/>
      <c r="L218" s="99"/>
      <c r="M218" s="99"/>
      <c r="N218" s="99"/>
      <c r="O218" s="99"/>
      <c r="P218" s="99"/>
      <c r="Q218" s="99"/>
      <c r="R218" s="99"/>
      <c r="S218" s="99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</row>
    <row r="219" spans="2:33" ht="18.75" customHeight="1">
      <c r="B219" s="14"/>
      <c r="C219" s="98"/>
      <c r="D219" s="98"/>
      <c r="E219" s="14"/>
      <c r="F219" s="99"/>
      <c r="G219" s="99"/>
      <c r="H219" s="99"/>
      <c r="I219" s="99"/>
      <c r="J219" s="99"/>
      <c r="K219" s="99"/>
      <c r="L219" s="99"/>
      <c r="M219" s="99"/>
      <c r="N219" s="99"/>
      <c r="O219" s="99"/>
      <c r="P219" s="99"/>
      <c r="Q219" s="99"/>
      <c r="R219" s="99"/>
      <c r="S219" s="99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</row>
    <row r="220" spans="2:33" ht="18.75" customHeight="1">
      <c r="B220" s="14"/>
      <c r="C220" s="98"/>
      <c r="D220" s="98"/>
      <c r="E220" s="14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99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</row>
    <row r="221" spans="2:33" ht="18.75" customHeight="1">
      <c r="B221" s="14"/>
      <c r="C221" s="98"/>
      <c r="D221" s="98"/>
      <c r="E221" s="14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99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</row>
    <row r="222" spans="2:33" ht="18.75" customHeight="1">
      <c r="B222" s="14"/>
      <c r="C222" s="98"/>
      <c r="D222" s="98"/>
      <c r="E222" s="14"/>
      <c r="F222" s="99"/>
      <c r="G222" s="99"/>
      <c r="H222" s="99"/>
      <c r="I222" s="99"/>
      <c r="J222" s="99"/>
      <c r="K222" s="99"/>
      <c r="L222" s="99"/>
      <c r="M222" s="99"/>
      <c r="N222" s="99"/>
      <c r="O222" s="99"/>
      <c r="P222" s="99"/>
      <c r="Q222" s="99"/>
      <c r="R222" s="99"/>
      <c r="S222" s="99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</row>
    <row r="223" spans="2:33" ht="18.75" customHeight="1">
      <c r="B223" s="14"/>
      <c r="C223" s="98"/>
      <c r="D223" s="98"/>
      <c r="E223" s="14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99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</row>
    <row r="224" spans="2:33" ht="18.75" customHeight="1">
      <c r="B224" s="14"/>
      <c r="C224" s="98"/>
      <c r="D224" s="98"/>
      <c r="E224" s="14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99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</row>
    <row r="225" spans="2:33" ht="18.75" customHeight="1">
      <c r="B225" s="14"/>
      <c r="C225" s="98"/>
      <c r="D225" s="98"/>
      <c r="E225" s="14"/>
      <c r="F225" s="99"/>
      <c r="G225" s="99"/>
      <c r="H225" s="99"/>
      <c r="I225" s="99"/>
      <c r="J225" s="99"/>
      <c r="K225" s="99"/>
      <c r="L225" s="99"/>
      <c r="M225" s="99"/>
      <c r="N225" s="99"/>
      <c r="O225" s="99"/>
      <c r="P225" s="99"/>
      <c r="Q225" s="99"/>
      <c r="R225" s="99"/>
      <c r="S225" s="99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</row>
    <row r="226" spans="2:33" ht="18.75" customHeight="1">
      <c r="B226" s="14"/>
      <c r="C226" s="98"/>
      <c r="D226" s="98"/>
      <c r="E226" s="14"/>
      <c r="F226" s="99"/>
      <c r="G226" s="99"/>
      <c r="H226" s="99"/>
      <c r="I226" s="99"/>
      <c r="J226" s="99"/>
      <c r="K226" s="99"/>
      <c r="L226" s="99"/>
      <c r="M226" s="99"/>
      <c r="N226" s="99"/>
      <c r="O226" s="99"/>
      <c r="P226" s="99"/>
      <c r="Q226" s="99"/>
      <c r="R226" s="99"/>
      <c r="S226" s="99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</row>
    <row r="227" spans="2:33" ht="18.75" customHeight="1">
      <c r="B227" s="14"/>
      <c r="C227" s="98"/>
      <c r="D227" s="98"/>
      <c r="E227" s="14"/>
      <c r="F227" s="99"/>
      <c r="G227" s="99"/>
      <c r="H227" s="99"/>
      <c r="I227" s="99"/>
      <c r="J227" s="99"/>
      <c r="K227" s="99"/>
      <c r="L227" s="99"/>
      <c r="M227" s="99"/>
      <c r="N227" s="99"/>
      <c r="O227" s="99"/>
      <c r="P227" s="99"/>
      <c r="Q227" s="99"/>
      <c r="R227" s="99"/>
      <c r="S227" s="99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</row>
    <row r="228" spans="2:33" ht="18.75" customHeight="1">
      <c r="B228" s="14"/>
      <c r="C228" s="98"/>
      <c r="D228" s="98"/>
      <c r="E228" s="14"/>
      <c r="F228" s="99"/>
      <c r="G228" s="99"/>
      <c r="H228" s="99"/>
      <c r="I228" s="99"/>
      <c r="J228" s="99"/>
      <c r="K228" s="99"/>
      <c r="L228" s="99"/>
      <c r="M228" s="99"/>
      <c r="N228" s="99"/>
      <c r="O228" s="99"/>
      <c r="P228" s="99"/>
      <c r="Q228" s="99"/>
      <c r="R228" s="99"/>
      <c r="S228" s="99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</row>
    <row r="229" spans="2:33" ht="18.75" customHeight="1">
      <c r="B229" s="14"/>
      <c r="C229" s="98"/>
      <c r="D229" s="98"/>
      <c r="E229" s="14"/>
      <c r="F229" s="99"/>
      <c r="G229" s="99"/>
      <c r="H229" s="99"/>
      <c r="I229" s="99"/>
      <c r="J229" s="99"/>
      <c r="K229" s="99"/>
      <c r="L229" s="99"/>
      <c r="M229" s="99"/>
      <c r="N229" s="99"/>
      <c r="O229" s="99"/>
      <c r="P229" s="99"/>
      <c r="Q229" s="99"/>
      <c r="R229" s="99"/>
      <c r="S229" s="99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</row>
    <row r="230" spans="2:33" ht="18.75" customHeight="1">
      <c r="B230" s="14"/>
      <c r="C230" s="98"/>
      <c r="D230" s="98"/>
      <c r="E230" s="14"/>
      <c r="F230" s="99"/>
      <c r="G230" s="99"/>
      <c r="H230" s="99"/>
      <c r="I230" s="99"/>
      <c r="J230" s="99"/>
      <c r="K230" s="99"/>
      <c r="L230" s="99"/>
      <c r="M230" s="99"/>
      <c r="N230" s="99"/>
      <c r="O230" s="99"/>
      <c r="P230" s="99"/>
      <c r="Q230" s="99"/>
      <c r="R230" s="99"/>
      <c r="S230" s="99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</row>
    <row r="231" spans="2:33" ht="18.75" customHeight="1">
      <c r="B231" s="14"/>
      <c r="C231" s="98"/>
      <c r="D231" s="98"/>
      <c r="E231" s="14"/>
      <c r="F231" s="99"/>
      <c r="G231" s="99"/>
      <c r="H231" s="99"/>
      <c r="I231" s="99"/>
      <c r="J231" s="99"/>
      <c r="K231" s="99"/>
      <c r="L231" s="99"/>
      <c r="M231" s="99"/>
      <c r="N231" s="99"/>
      <c r="O231" s="99"/>
      <c r="P231" s="99"/>
      <c r="Q231" s="99"/>
      <c r="R231" s="99"/>
      <c r="S231" s="99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</row>
    <row r="232" spans="2:33" ht="18.75" customHeight="1">
      <c r="B232" s="14"/>
      <c r="C232" s="98"/>
      <c r="D232" s="98"/>
      <c r="E232" s="14"/>
      <c r="F232" s="99"/>
      <c r="G232" s="99"/>
      <c r="H232" s="99"/>
      <c r="I232" s="99"/>
      <c r="J232" s="99"/>
      <c r="K232" s="99"/>
      <c r="L232" s="99"/>
      <c r="M232" s="99"/>
      <c r="N232" s="99"/>
      <c r="O232" s="99"/>
      <c r="P232" s="99"/>
      <c r="Q232" s="99"/>
      <c r="R232" s="99"/>
      <c r="S232" s="99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</row>
    <row r="233" spans="2:33" ht="18.75" customHeight="1">
      <c r="B233" s="14"/>
      <c r="C233" s="98"/>
      <c r="D233" s="98"/>
      <c r="E233" s="14"/>
      <c r="F233" s="99"/>
      <c r="G233" s="99"/>
      <c r="H233" s="99"/>
      <c r="I233" s="99"/>
      <c r="J233" s="99"/>
      <c r="K233" s="99"/>
      <c r="L233" s="99"/>
      <c r="M233" s="99"/>
      <c r="N233" s="99"/>
      <c r="O233" s="99"/>
      <c r="P233" s="99"/>
      <c r="Q233" s="99"/>
      <c r="R233" s="99"/>
      <c r="S233" s="99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</row>
    <row r="234" spans="2:33" ht="18.75" customHeight="1">
      <c r="B234" s="14"/>
      <c r="C234" s="98"/>
      <c r="D234" s="98"/>
      <c r="E234" s="14"/>
      <c r="F234" s="99"/>
      <c r="G234" s="99"/>
      <c r="H234" s="99"/>
      <c r="I234" s="99"/>
      <c r="J234" s="99"/>
      <c r="K234" s="99"/>
      <c r="L234" s="99"/>
      <c r="M234" s="99"/>
      <c r="N234" s="99"/>
      <c r="O234" s="99"/>
      <c r="P234" s="99"/>
      <c r="Q234" s="99"/>
      <c r="R234" s="99"/>
      <c r="S234" s="99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</row>
    <row r="235" spans="2:33" ht="18.75" customHeight="1">
      <c r="B235" s="14"/>
      <c r="C235" s="98"/>
      <c r="D235" s="98"/>
      <c r="E235" s="14"/>
      <c r="F235" s="99"/>
      <c r="G235" s="99"/>
      <c r="H235" s="99"/>
      <c r="I235" s="99"/>
      <c r="J235" s="99"/>
      <c r="K235" s="99"/>
      <c r="L235" s="99"/>
      <c r="M235" s="99"/>
      <c r="N235" s="99"/>
      <c r="O235" s="99"/>
      <c r="P235" s="99"/>
      <c r="Q235" s="99"/>
      <c r="R235" s="99"/>
      <c r="S235" s="99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</row>
    <row r="236" spans="2:33" ht="18.75" customHeight="1">
      <c r="B236" s="14"/>
      <c r="C236" s="98"/>
      <c r="D236" s="98"/>
      <c r="E236" s="14"/>
      <c r="F236" s="99"/>
      <c r="G236" s="99"/>
      <c r="H236" s="99"/>
      <c r="I236" s="99"/>
      <c r="J236" s="99"/>
      <c r="K236" s="99"/>
      <c r="L236" s="99"/>
      <c r="M236" s="99"/>
      <c r="N236" s="99"/>
      <c r="O236" s="99"/>
      <c r="P236" s="99"/>
      <c r="Q236" s="99"/>
      <c r="R236" s="99"/>
      <c r="S236" s="99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</row>
    <row r="237" spans="2:33" ht="18.75" customHeight="1">
      <c r="B237" s="14"/>
      <c r="C237" s="98"/>
      <c r="D237" s="98"/>
      <c r="E237" s="14"/>
      <c r="F237" s="99"/>
      <c r="G237" s="99"/>
      <c r="H237" s="99"/>
      <c r="I237" s="99"/>
      <c r="J237" s="99"/>
      <c r="K237" s="99"/>
      <c r="L237" s="99"/>
      <c r="M237" s="99"/>
      <c r="N237" s="99"/>
      <c r="O237" s="99"/>
      <c r="P237" s="99"/>
      <c r="Q237" s="99"/>
      <c r="R237" s="99"/>
      <c r="S237" s="99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</row>
    <row r="238" spans="2:33" ht="18.75" customHeight="1">
      <c r="B238" s="14"/>
      <c r="C238" s="98"/>
      <c r="D238" s="98"/>
      <c r="E238" s="14"/>
      <c r="F238" s="99"/>
      <c r="G238" s="99"/>
      <c r="H238" s="99"/>
      <c r="I238" s="99"/>
      <c r="J238" s="99"/>
      <c r="K238" s="99"/>
      <c r="L238" s="99"/>
      <c r="M238" s="99"/>
      <c r="N238" s="99"/>
      <c r="O238" s="99"/>
      <c r="P238" s="99"/>
      <c r="Q238" s="99"/>
      <c r="R238" s="99"/>
      <c r="S238" s="99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</row>
    <row r="239" spans="2:33" ht="18.75" customHeight="1">
      <c r="B239" s="14"/>
      <c r="C239" s="98"/>
      <c r="D239" s="98"/>
      <c r="E239" s="14"/>
      <c r="F239" s="99"/>
      <c r="G239" s="99"/>
      <c r="H239" s="99"/>
      <c r="I239" s="99"/>
      <c r="J239" s="99"/>
      <c r="K239" s="99"/>
      <c r="L239" s="99"/>
      <c r="M239" s="99"/>
      <c r="N239" s="99"/>
      <c r="O239" s="99"/>
      <c r="P239" s="99"/>
      <c r="Q239" s="99"/>
      <c r="R239" s="99"/>
      <c r="S239" s="99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</row>
    <row r="240" spans="2:33" ht="18.75" customHeight="1">
      <c r="B240" s="14"/>
      <c r="C240" s="98"/>
      <c r="D240" s="98"/>
      <c r="E240" s="14"/>
      <c r="F240" s="99"/>
      <c r="G240" s="99"/>
      <c r="H240" s="99"/>
      <c r="I240" s="99"/>
      <c r="J240" s="99"/>
      <c r="K240" s="99"/>
      <c r="L240" s="99"/>
      <c r="M240" s="99"/>
      <c r="N240" s="99"/>
      <c r="O240" s="99"/>
      <c r="P240" s="99"/>
      <c r="Q240" s="99"/>
      <c r="R240" s="99"/>
      <c r="S240" s="99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</row>
    <row r="241" spans="2:33" ht="18.75" customHeight="1">
      <c r="B241" s="14"/>
      <c r="C241" s="98"/>
      <c r="D241" s="98"/>
      <c r="E241" s="14"/>
      <c r="F241" s="99"/>
      <c r="G241" s="99"/>
      <c r="H241" s="99"/>
      <c r="I241" s="99"/>
      <c r="J241" s="99"/>
      <c r="K241" s="99"/>
      <c r="L241" s="99"/>
      <c r="M241" s="99"/>
      <c r="N241" s="99"/>
      <c r="O241" s="99"/>
      <c r="P241" s="99"/>
      <c r="Q241" s="99"/>
      <c r="R241" s="99"/>
      <c r="S241" s="99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</row>
    <row r="242" spans="2:33" ht="18.75" customHeight="1">
      <c r="B242" s="14"/>
      <c r="C242" s="98"/>
      <c r="D242" s="98"/>
      <c r="E242" s="14"/>
      <c r="F242" s="99"/>
      <c r="G242" s="99"/>
      <c r="H242" s="99"/>
      <c r="I242" s="99"/>
      <c r="J242" s="99"/>
      <c r="K242" s="99"/>
      <c r="L242" s="99"/>
      <c r="M242" s="99"/>
      <c r="N242" s="99"/>
      <c r="O242" s="99"/>
      <c r="P242" s="99"/>
      <c r="Q242" s="99"/>
      <c r="R242" s="99"/>
      <c r="S242" s="99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</row>
    <row r="243" spans="2:33" ht="18.75" customHeight="1">
      <c r="B243" s="14"/>
      <c r="C243" s="98"/>
      <c r="D243" s="98"/>
      <c r="E243" s="14"/>
      <c r="F243" s="99"/>
      <c r="G243" s="99"/>
      <c r="H243" s="99"/>
      <c r="I243" s="99"/>
      <c r="J243" s="99"/>
      <c r="K243" s="99"/>
      <c r="L243" s="99"/>
      <c r="M243" s="99"/>
      <c r="N243" s="99"/>
      <c r="O243" s="99"/>
      <c r="P243" s="99"/>
      <c r="Q243" s="99"/>
      <c r="R243" s="99"/>
      <c r="S243" s="99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</row>
    <row r="244" spans="2:33" ht="18.75" customHeight="1">
      <c r="B244" s="14"/>
      <c r="C244" s="98"/>
      <c r="D244" s="98"/>
      <c r="E244" s="14"/>
      <c r="F244" s="99"/>
      <c r="G244" s="99"/>
      <c r="H244" s="99"/>
      <c r="I244" s="99"/>
      <c r="J244" s="99"/>
      <c r="K244" s="99"/>
      <c r="L244" s="99"/>
      <c r="M244" s="99"/>
      <c r="N244" s="99"/>
      <c r="O244" s="99"/>
      <c r="P244" s="99"/>
      <c r="Q244" s="99"/>
      <c r="R244" s="99"/>
      <c r="S244" s="99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</row>
    <row r="245" spans="2:33" ht="18.75" customHeight="1">
      <c r="B245" s="14"/>
      <c r="C245" s="98"/>
      <c r="D245" s="98"/>
      <c r="E245" s="14"/>
      <c r="F245" s="99"/>
      <c r="G245" s="99"/>
      <c r="H245" s="99"/>
      <c r="I245" s="99"/>
      <c r="J245" s="99"/>
      <c r="K245" s="99"/>
      <c r="L245" s="99"/>
      <c r="M245" s="99"/>
      <c r="N245" s="99"/>
      <c r="O245" s="99"/>
      <c r="P245" s="99"/>
      <c r="Q245" s="99"/>
      <c r="R245" s="99"/>
      <c r="S245" s="99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</row>
    <row r="246" spans="2:33" ht="18.75" customHeight="1">
      <c r="B246" s="14"/>
      <c r="C246" s="98"/>
      <c r="D246" s="98"/>
      <c r="E246" s="14"/>
      <c r="F246" s="99"/>
      <c r="G246" s="99"/>
      <c r="H246" s="99"/>
      <c r="I246" s="99"/>
      <c r="J246" s="99"/>
      <c r="K246" s="99"/>
      <c r="L246" s="99"/>
      <c r="M246" s="99"/>
      <c r="N246" s="99"/>
      <c r="O246" s="99"/>
      <c r="P246" s="99"/>
      <c r="Q246" s="99"/>
      <c r="R246" s="99"/>
      <c r="S246" s="99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</row>
    <row r="247" spans="2:33" ht="18.75" customHeight="1">
      <c r="B247" s="14"/>
      <c r="C247" s="98"/>
      <c r="D247" s="98"/>
      <c r="E247" s="14"/>
      <c r="F247" s="99"/>
      <c r="G247" s="99"/>
      <c r="H247" s="99"/>
      <c r="I247" s="99"/>
      <c r="J247" s="99"/>
      <c r="K247" s="99"/>
      <c r="L247" s="99"/>
      <c r="M247" s="99"/>
      <c r="N247" s="99"/>
      <c r="O247" s="99"/>
      <c r="P247" s="99"/>
      <c r="Q247" s="99"/>
      <c r="R247" s="99"/>
      <c r="S247" s="99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</row>
    <row r="248" spans="2:33" ht="18.75" customHeight="1">
      <c r="B248" s="14"/>
      <c r="C248" s="98"/>
      <c r="D248" s="98"/>
      <c r="E248" s="14"/>
      <c r="F248" s="99"/>
      <c r="G248" s="99"/>
      <c r="H248" s="99"/>
      <c r="I248" s="99"/>
      <c r="J248" s="99"/>
      <c r="K248" s="99"/>
      <c r="L248" s="99"/>
      <c r="M248" s="99"/>
      <c r="N248" s="99"/>
      <c r="O248" s="99"/>
      <c r="P248" s="99"/>
      <c r="Q248" s="99"/>
      <c r="R248" s="99"/>
      <c r="S248" s="99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</row>
    <row r="249" spans="2:33" ht="18.75" customHeight="1">
      <c r="B249" s="14"/>
      <c r="C249" s="98"/>
      <c r="D249" s="98"/>
      <c r="E249" s="14"/>
      <c r="F249" s="99"/>
      <c r="G249" s="99"/>
      <c r="H249" s="99"/>
      <c r="I249" s="99"/>
      <c r="J249" s="99"/>
      <c r="K249" s="99"/>
      <c r="L249" s="99"/>
      <c r="M249" s="99"/>
      <c r="N249" s="99"/>
      <c r="O249" s="99"/>
      <c r="P249" s="99"/>
      <c r="Q249" s="99"/>
      <c r="R249" s="99"/>
      <c r="S249" s="99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</row>
    <row r="250" spans="2:33" ht="18.75" customHeight="1">
      <c r="B250" s="14"/>
      <c r="C250" s="98"/>
      <c r="D250" s="98"/>
      <c r="E250" s="14"/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/>
      <c r="Q250" s="99"/>
      <c r="R250" s="99"/>
      <c r="S250" s="99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</row>
    <row r="251" spans="2:33" ht="18.75" customHeight="1">
      <c r="B251" s="14"/>
      <c r="C251" s="98"/>
      <c r="D251" s="98"/>
      <c r="E251" s="14"/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/>
      <c r="Q251" s="99"/>
      <c r="R251" s="99"/>
      <c r="S251" s="99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</row>
    <row r="252" spans="2:33" ht="18.75" customHeight="1">
      <c r="B252" s="14"/>
      <c r="C252" s="98"/>
      <c r="D252" s="98"/>
      <c r="E252" s="14"/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/>
      <c r="Q252" s="99"/>
      <c r="R252" s="99"/>
      <c r="S252" s="99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</row>
    <row r="253" spans="2:33" ht="18.75" customHeight="1">
      <c r="B253" s="14"/>
      <c r="C253" s="98"/>
      <c r="D253" s="98"/>
      <c r="E253" s="14"/>
      <c r="F253" s="99"/>
      <c r="G253" s="99"/>
      <c r="H253" s="99"/>
      <c r="I253" s="99"/>
      <c r="J253" s="99"/>
      <c r="K253" s="99"/>
      <c r="L253" s="99"/>
      <c r="M253" s="99"/>
      <c r="N253" s="99"/>
      <c r="O253" s="99"/>
      <c r="P253" s="99"/>
      <c r="Q253" s="99"/>
      <c r="R253" s="99"/>
      <c r="S253" s="99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</row>
    <row r="254" spans="2:33" ht="18.75" customHeight="1">
      <c r="B254" s="14"/>
      <c r="C254" s="98"/>
      <c r="D254" s="98"/>
      <c r="E254" s="14"/>
      <c r="F254" s="99"/>
      <c r="G254" s="99"/>
      <c r="H254" s="99"/>
      <c r="I254" s="99"/>
      <c r="J254" s="99"/>
      <c r="K254" s="99"/>
      <c r="L254" s="99"/>
      <c r="M254" s="99"/>
      <c r="N254" s="99"/>
      <c r="O254" s="99"/>
      <c r="P254" s="99"/>
      <c r="Q254" s="99"/>
      <c r="R254" s="99"/>
      <c r="S254" s="99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</row>
    <row r="255" spans="2:33" ht="18.75" customHeight="1">
      <c r="B255" s="14"/>
      <c r="C255" s="98"/>
      <c r="D255" s="98"/>
      <c r="E255" s="14"/>
      <c r="F255" s="99"/>
      <c r="G255" s="99"/>
      <c r="H255" s="99"/>
      <c r="I255" s="99"/>
      <c r="J255" s="99"/>
      <c r="K255" s="99"/>
      <c r="L255" s="99"/>
      <c r="M255" s="99"/>
      <c r="N255" s="99"/>
      <c r="O255" s="99"/>
      <c r="P255" s="99"/>
      <c r="Q255" s="99"/>
      <c r="R255" s="99"/>
      <c r="S255" s="99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</row>
    <row r="256" spans="2:33" ht="18.75" customHeight="1">
      <c r="B256" s="14"/>
      <c r="C256" s="98"/>
      <c r="D256" s="98"/>
      <c r="E256" s="14"/>
      <c r="F256" s="99"/>
      <c r="G256" s="99"/>
      <c r="H256" s="99"/>
      <c r="I256" s="99"/>
      <c r="J256" s="99"/>
      <c r="K256" s="99"/>
      <c r="L256" s="99"/>
      <c r="M256" s="99"/>
      <c r="N256" s="99"/>
      <c r="O256" s="99"/>
      <c r="P256" s="99"/>
      <c r="Q256" s="99"/>
      <c r="R256" s="99"/>
      <c r="S256" s="99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</row>
    <row r="257" spans="2:33" ht="18.75" customHeight="1">
      <c r="B257" s="14"/>
      <c r="C257" s="98"/>
      <c r="D257" s="98"/>
      <c r="E257" s="14"/>
      <c r="F257" s="99"/>
      <c r="G257" s="99"/>
      <c r="H257" s="99"/>
      <c r="I257" s="99"/>
      <c r="J257" s="99"/>
      <c r="K257" s="99"/>
      <c r="L257" s="99"/>
      <c r="M257" s="99"/>
      <c r="N257" s="99"/>
      <c r="O257" s="99"/>
      <c r="P257" s="99"/>
      <c r="Q257" s="99"/>
      <c r="R257" s="99"/>
      <c r="S257" s="99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</row>
    <row r="258" spans="2:33" ht="18.75" customHeight="1">
      <c r="B258" s="14"/>
      <c r="C258" s="98"/>
      <c r="D258" s="98"/>
      <c r="E258" s="14"/>
      <c r="F258" s="99"/>
      <c r="G258" s="99"/>
      <c r="H258" s="99"/>
      <c r="I258" s="99"/>
      <c r="J258" s="99"/>
      <c r="K258" s="99"/>
      <c r="L258" s="99"/>
      <c r="M258" s="99"/>
      <c r="N258" s="99"/>
      <c r="O258" s="99"/>
      <c r="P258" s="99"/>
      <c r="Q258" s="99"/>
      <c r="R258" s="99"/>
      <c r="S258" s="99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</row>
    <row r="259" spans="2:33" ht="18.75" customHeight="1">
      <c r="B259" s="14"/>
      <c r="C259" s="98"/>
      <c r="D259" s="98"/>
      <c r="E259" s="14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99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</row>
    <row r="260" spans="2:33" ht="18.75" customHeight="1">
      <c r="B260" s="14"/>
      <c r="C260" s="98"/>
      <c r="D260" s="98"/>
      <c r="E260" s="14"/>
      <c r="F260" s="99"/>
      <c r="G260" s="99"/>
      <c r="H260" s="99"/>
      <c r="I260" s="99"/>
      <c r="J260" s="99"/>
      <c r="K260" s="99"/>
      <c r="L260" s="99"/>
      <c r="M260" s="99"/>
      <c r="N260" s="99"/>
      <c r="O260" s="99"/>
      <c r="P260" s="99"/>
      <c r="Q260" s="99"/>
      <c r="R260" s="99"/>
      <c r="S260" s="99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</row>
    <row r="261" spans="2:33" ht="18.75" customHeight="1">
      <c r="B261" s="14"/>
      <c r="C261" s="98"/>
      <c r="D261" s="98"/>
      <c r="E261" s="14"/>
      <c r="F261" s="99"/>
      <c r="G261" s="99"/>
      <c r="H261" s="99"/>
      <c r="I261" s="99"/>
      <c r="J261" s="99"/>
      <c r="K261" s="99"/>
      <c r="L261" s="99"/>
      <c r="M261" s="99"/>
      <c r="N261" s="99"/>
      <c r="O261" s="99"/>
      <c r="P261" s="99"/>
      <c r="Q261" s="99"/>
      <c r="R261" s="99"/>
      <c r="S261" s="99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</row>
    <row r="262" spans="2:33" ht="18.75" customHeight="1">
      <c r="B262" s="14"/>
      <c r="C262" s="98"/>
      <c r="D262" s="98"/>
      <c r="E262" s="14"/>
      <c r="F262" s="99"/>
      <c r="G262" s="99"/>
      <c r="H262" s="99"/>
      <c r="I262" s="99"/>
      <c r="J262" s="99"/>
      <c r="K262" s="99"/>
      <c r="L262" s="99"/>
      <c r="M262" s="99"/>
      <c r="N262" s="99"/>
      <c r="O262" s="99"/>
      <c r="P262" s="99"/>
      <c r="Q262" s="99"/>
      <c r="R262" s="99"/>
      <c r="S262" s="99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</row>
    <row r="263" spans="2:33" ht="18.75" customHeight="1">
      <c r="B263" s="14"/>
      <c r="C263" s="98"/>
      <c r="D263" s="98"/>
      <c r="E263" s="14"/>
      <c r="F263" s="99"/>
      <c r="G263" s="99"/>
      <c r="H263" s="99"/>
      <c r="I263" s="99"/>
      <c r="J263" s="99"/>
      <c r="K263" s="99"/>
      <c r="L263" s="99"/>
      <c r="M263" s="99"/>
      <c r="N263" s="99"/>
      <c r="O263" s="99"/>
      <c r="P263" s="99"/>
      <c r="Q263" s="99"/>
      <c r="R263" s="99"/>
      <c r="S263" s="99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</row>
    <row r="264" spans="2:33" ht="18.75" customHeight="1">
      <c r="B264" s="14"/>
      <c r="C264" s="98"/>
      <c r="D264" s="98"/>
      <c r="E264" s="14"/>
      <c r="F264" s="99"/>
      <c r="G264" s="99"/>
      <c r="H264" s="99"/>
      <c r="I264" s="99"/>
      <c r="J264" s="99"/>
      <c r="K264" s="99"/>
      <c r="L264" s="99"/>
      <c r="M264" s="99"/>
      <c r="N264" s="99"/>
      <c r="O264" s="99"/>
      <c r="P264" s="99"/>
      <c r="Q264" s="99"/>
      <c r="R264" s="99"/>
      <c r="S264" s="99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</row>
    <row r="265" spans="2:33" ht="18.75" customHeight="1">
      <c r="B265" s="14"/>
      <c r="C265" s="98"/>
      <c r="D265" s="98"/>
      <c r="E265" s="14"/>
      <c r="F265" s="99"/>
      <c r="G265" s="99"/>
      <c r="H265" s="99"/>
      <c r="I265" s="99"/>
      <c r="J265" s="99"/>
      <c r="K265" s="99"/>
      <c r="L265" s="99"/>
      <c r="M265" s="99"/>
      <c r="N265" s="99"/>
      <c r="O265" s="99"/>
      <c r="P265" s="99"/>
      <c r="Q265" s="99"/>
      <c r="R265" s="99"/>
      <c r="S265" s="99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</row>
    <row r="266" spans="2:33" ht="18.75" customHeight="1">
      <c r="B266" s="14"/>
      <c r="C266" s="98"/>
      <c r="D266" s="98"/>
      <c r="E266" s="14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99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</row>
    <row r="267" spans="2:33" ht="18.75" customHeight="1">
      <c r="B267" s="14"/>
      <c r="C267" s="98"/>
      <c r="D267" s="98"/>
      <c r="E267" s="14"/>
      <c r="F267" s="99"/>
      <c r="G267" s="99"/>
      <c r="H267" s="99"/>
      <c r="I267" s="99"/>
      <c r="J267" s="99"/>
      <c r="K267" s="99"/>
      <c r="L267" s="99"/>
      <c r="M267" s="99"/>
      <c r="N267" s="99"/>
      <c r="O267" s="99"/>
      <c r="P267" s="99"/>
      <c r="Q267" s="99"/>
      <c r="R267" s="99"/>
      <c r="S267" s="99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</row>
    <row r="268" spans="2:33" ht="18.75" customHeight="1">
      <c r="B268" s="14"/>
      <c r="C268" s="98"/>
      <c r="D268" s="98"/>
      <c r="E268" s="14"/>
      <c r="F268" s="99"/>
      <c r="G268" s="99"/>
      <c r="H268" s="99"/>
      <c r="I268" s="99"/>
      <c r="J268" s="99"/>
      <c r="K268" s="99"/>
      <c r="L268" s="99"/>
      <c r="M268" s="99"/>
      <c r="N268" s="99"/>
      <c r="O268" s="99"/>
      <c r="P268" s="99"/>
      <c r="Q268" s="99"/>
      <c r="R268" s="99"/>
      <c r="S268" s="99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</row>
    <row r="269" spans="2:33" ht="18.75" customHeight="1">
      <c r="B269" s="14"/>
      <c r="C269" s="98"/>
      <c r="D269" s="98"/>
      <c r="E269" s="14"/>
      <c r="F269" s="99"/>
      <c r="G269" s="99"/>
      <c r="H269" s="99"/>
      <c r="I269" s="99"/>
      <c r="J269" s="99"/>
      <c r="K269" s="99"/>
      <c r="L269" s="99"/>
      <c r="M269" s="99"/>
      <c r="N269" s="99"/>
      <c r="O269" s="99"/>
      <c r="P269" s="99"/>
      <c r="Q269" s="99"/>
      <c r="R269" s="99"/>
      <c r="S269" s="99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</row>
    <row r="270" spans="2:33" ht="18.75" customHeight="1">
      <c r="B270" s="14"/>
      <c r="C270" s="98"/>
      <c r="D270" s="98"/>
      <c r="E270" s="14"/>
      <c r="F270" s="99"/>
      <c r="G270" s="99"/>
      <c r="H270" s="99"/>
      <c r="I270" s="99"/>
      <c r="J270" s="99"/>
      <c r="K270" s="99"/>
      <c r="L270" s="99"/>
      <c r="M270" s="99"/>
      <c r="N270" s="99"/>
      <c r="O270" s="99"/>
      <c r="P270" s="99"/>
      <c r="Q270" s="99"/>
      <c r="R270" s="99"/>
      <c r="S270" s="99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</row>
    <row r="271" spans="2:33" ht="18.75" customHeight="1">
      <c r="B271" s="14"/>
      <c r="C271" s="98"/>
      <c r="D271" s="98"/>
      <c r="E271" s="14"/>
      <c r="F271" s="99"/>
      <c r="G271" s="99"/>
      <c r="H271" s="99"/>
      <c r="I271" s="99"/>
      <c r="J271" s="99"/>
      <c r="K271" s="99"/>
      <c r="L271" s="99"/>
      <c r="M271" s="99"/>
      <c r="N271" s="99"/>
      <c r="O271" s="99"/>
      <c r="P271" s="99"/>
      <c r="Q271" s="99"/>
      <c r="R271" s="99"/>
      <c r="S271" s="99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</row>
    <row r="272" spans="2:33" ht="18.75" customHeight="1">
      <c r="B272" s="14"/>
      <c r="C272" s="98"/>
      <c r="D272" s="98"/>
      <c r="E272" s="14"/>
      <c r="F272" s="99"/>
      <c r="G272" s="99"/>
      <c r="H272" s="99"/>
      <c r="I272" s="99"/>
      <c r="J272" s="99"/>
      <c r="K272" s="99"/>
      <c r="L272" s="99"/>
      <c r="M272" s="99"/>
      <c r="N272" s="99"/>
      <c r="O272" s="99"/>
      <c r="P272" s="99"/>
      <c r="Q272" s="99"/>
      <c r="R272" s="99"/>
      <c r="S272" s="99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</row>
    <row r="273" spans="2:33" ht="18.75" customHeight="1">
      <c r="B273" s="14"/>
      <c r="C273" s="98"/>
      <c r="D273" s="98"/>
      <c r="E273" s="14"/>
      <c r="F273" s="99"/>
      <c r="G273" s="99"/>
      <c r="H273" s="99"/>
      <c r="I273" s="99"/>
      <c r="J273" s="99"/>
      <c r="K273" s="99"/>
      <c r="L273" s="99"/>
      <c r="M273" s="99"/>
      <c r="N273" s="99"/>
      <c r="O273" s="99"/>
      <c r="P273" s="99"/>
      <c r="Q273" s="99"/>
      <c r="R273" s="99"/>
      <c r="S273" s="99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</row>
    <row r="274" spans="2:33" ht="18.75" customHeight="1">
      <c r="B274" s="14"/>
      <c r="C274" s="98"/>
      <c r="D274" s="98"/>
      <c r="E274" s="14"/>
      <c r="F274" s="99"/>
      <c r="G274" s="99"/>
      <c r="H274" s="99"/>
      <c r="I274" s="99"/>
      <c r="J274" s="99"/>
      <c r="K274" s="99"/>
      <c r="L274" s="99"/>
      <c r="M274" s="99"/>
      <c r="N274" s="99"/>
      <c r="O274" s="99"/>
      <c r="P274" s="99"/>
      <c r="Q274" s="99"/>
      <c r="R274" s="99"/>
      <c r="S274" s="99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</row>
    <row r="275" spans="2:33" ht="18.75" customHeight="1">
      <c r="B275" s="14"/>
      <c r="C275" s="98"/>
      <c r="D275" s="98"/>
      <c r="E275" s="14"/>
      <c r="F275" s="99"/>
      <c r="G275" s="99"/>
      <c r="H275" s="99"/>
      <c r="I275" s="99"/>
      <c r="J275" s="99"/>
      <c r="K275" s="99"/>
      <c r="L275" s="99"/>
      <c r="M275" s="99"/>
      <c r="N275" s="99"/>
      <c r="O275" s="99"/>
      <c r="P275" s="99"/>
      <c r="Q275" s="99"/>
      <c r="R275" s="99"/>
      <c r="S275" s="99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</row>
    <row r="276" spans="2:33" ht="18.75" customHeight="1">
      <c r="B276" s="14"/>
      <c r="C276" s="98"/>
      <c r="D276" s="98"/>
      <c r="E276" s="14"/>
      <c r="F276" s="99"/>
      <c r="G276" s="99"/>
      <c r="H276" s="99"/>
      <c r="I276" s="99"/>
      <c r="J276" s="99"/>
      <c r="K276" s="99"/>
      <c r="L276" s="99"/>
      <c r="M276" s="99"/>
      <c r="N276" s="99"/>
      <c r="O276" s="99"/>
      <c r="P276" s="99"/>
      <c r="Q276" s="99"/>
      <c r="R276" s="99"/>
      <c r="S276" s="99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</row>
    <row r="277" spans="2:33" ht="18.75" customHeight="1">
      <c r="B277" s="14"/>
      <c r="C277" s="98"/>
      <c r="D277" s="98"/>
      <c r="E277" s="14"/>
      <c r="F277" s="99"/>
      <c r="G277" s="99"/>
      <c r="H277" s="99"/>
      <c r="I277" s="99"/>
      <c r="J277" s="99"/>
      <c r="K277" s="99"/>
      <c r="L277" s="99"/>
      <c r="M277" s="99"/>
      <c r="N277" s="99"/>
      <c r="O277" s="99"/>
      <c r="P277" s="99"/>
      <c r="Q277" s="99"/>
      <c r="R277" s="99"/>
      <c r="S277" s="99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</row>
    <row r="278" spans="2:33" ht="18.75" customHeight="1">
      <c r="B278" s="14"/>
      <c r="C278" s="98"/>
      <c r="D278" s="98"/>
      <c r="E278" s="14"/>
      <c r="F278" s="99"/>
      <c r="G278" s="99"/>
      <c r="H278" s="99"/>
      <c r="I278" s="99"/>
      <c r="J278" s="99"/>
      <c r="K278" s="99"/>
      <c r="L278" s="99"/>
      <c r="M278" s="99"/>
      <c r="N278" s="99"/>
      <c r="O278" s="99"/>
      <c r="P278" s="99"/>
      <c r="Q278" s="99"/>
      <c r="R278" s="99"/>
      <c r="S278" s="99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</row>
    <row r="279" spans="2:33" ht="18.75" customHeight="1">
      <c r="B279" s="14"/>
      <c r="C279" s="98"/>
      <c r="D279" s="98"/>
      <c r="E279" s="14"/>
      <c r="F279" s="99"/>
      <c r="G279" s="99"/>
      <c r="H279" s="99"/>
      <c r="I279" s="99"/>
      <c r="J279" s="99"/>
      <c r="K279" s="99"/>
      <c r="L279" s="99"/>
      <c r="M279" s="99"/>
      <c r="N279" s="99"/>
      <c r="O279" s="99"/>
      <c r="P279" s="99"/>
      <c r="Q279" s="99"/>
      <c r="R279" s="99"/>
      <c r="S279" s="99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</row>
    <row r="280" spans="2:33" ht="18.75" customHeight="1">
      <c r="B280" s="14"/>
      <c r="C280" s="98"/>
      <c r="D280" s="98"/>
      <c r="E280" s="14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99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</row>
    <row r="281" spans="2:33" ht="18.75" customHeight="1">
      <c r="B281" s="14"/>
      <c r="C281" s="98"/>
      <c r="D281" s="98"/>
      <c r="E281" s="14"/>
      <c r="F281" s="99"/>
      <c r="G281" s="99"/>
      <c r="H281" s="99"/>
      <c r="I281" s="99"/>
      <c r="J281" s="99"/>
      <c r="K281" s="99"/>
      <c r="L281" s="99"/>
      <c r="M281" s="99"/>
      <c r="N281" s="99"/>
      <c r="O281" s="99"/>
      <c r="P281" s="99"/>
      <c r="Q281" s="99"/>
      <c r="R281" s="99"/>
      <c r="S281" s="99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</row>
    <row r="282" spans="2:33" ht="18.75" customHeight="1">
      <c r="B282" s="14"/>
      <c r="C282" s="98"/>
      <c r="D282" s="98"/>
      <c r="E282" s="14"/>
      <c r="F282" s="99"/>
      <c r="G282" s="99"/>
      <c r="H282" s="99"/>
      <c r="I282" s="99"/>
      <c r="J282" s="99"/>
      <c r="K282" s="99"/>
      <c r="L282" s="99"/>
      <c r="M282" s="99"/>
      <c r="N282" s="99"/>
      <c r="O282" s="99"/>
      <c r="P282" s="99"/>
      <c r="Q282" s="99"/>
      <c r="R282" s="99"/>
      <c r="S282" s="99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</row>
    <row r="283" spans="2:33" ht="18.75" customHeight="1">
      <c r="B283" s="14"/>
      <c r="C283" s="98"/>
      <c r="D283" s="98"/>
      <c r="E283" s="14"/>
      <c r="F283" s="99"/>
      <c r="G283" s="99"/>
      <c r="H283" s="99"/>
      <c r="I283" s="99"/>
      <c r="J283" s="99"/>
      <c r="K283" s="99"/>
      <c r="L283" s="99"/>
      <c r="M283" s="99"/>
      <c r="N283" s="99"/>
      <c r="O283" s="99"/>
      <c r="P283" s="99"/>
      <c r="Q283" s="99"/>
      <c r="R283" s="99"/>
      <c r="S283" s="99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</row>
    <row r="284" spans="2:33" ht="18.75" customHeight="1">
      <c r="B284" s="14"/>
      <c r="C284" s="98"/>
      <c r="D284" s="98"/>
      <c r="E284" s="14"/>
      <c r="F284" s="99"/>
      <c r="G284" s="99"/>
      <c r="H284" s="99"/>
      <c r="I284" s="99"/>
      <c r="J284" s="99"/>
      <c r="K284" s="99"/>
      <c r="L284" s="99"/>
      <c r="M284" s="99"/>
      <c r="N284" s="99"/>
      <c r="O284" s="99"/>
      <c r="P284" s="99"/>
      <c r="Q284" s="99"/>
      <c r="R284" s="99"/>
      <c r="S284" s="99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</row>
    <row r="285" spans="2:33" ht="18.75" customHeight="1">
      <c r="B285" s="14"/>
      <c r="C285" s="98"/>
      <c r="D285" s="98"/>
      <c r="E285" s="14"/>
      <c r="F285" s="99"/>
      <c r="G285" s="99"/>
      <c r="H285" s="99"/>
      <c r="I285" s="99"/>
      <c r="J285" s="99"/>
      <c r="K285" s="99"/>
      <c r="L285" s="99"/>
      <c r="M285" s="99"/>
      <c r="N285" s="99"/>
      <c r="O285" s="99"/>
      <c r="P285" s="99"/>
      <c r="Q285" s="99"/>
      <c r="R285" s="99"/>
      <c r="S285" s="99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</row>
    <row r="286" spans="2:33" ht="18.75" customHeight="1">
      <c r="B286" s="14"/>
      <c r="C286" s="98"/>
      <c r="D286" s="98"/>
      <c r="E286" s="14"/>
      <c r="F286" s="99"/>
      <c r="G286" s="99"/>
      <c r="H286" s="99"/>
      <c r="I286" s="99"/>
      <c r="J286" s="99"/>
      <c r="K286" s="99"/>
      <c r="L286" s="99"/>
      <c r="M286" s="99"/>
      <c r="N286" s="99"/>
      <c r="O286" s="99"/>
      <c r="P286" s="99"/>
      <c r="Q286" s="99"/>
      <c r="R286" s="99"/>
      <c r="S286" s="99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</row>
    <row r="287" spans="2:33" ht="18.75" customHeight="1">
      <c r="B287" s="14"/>
      <c r="C287" s="98"/>
      <c r="D287" s="98"/>
      <c r="E287" s="14"/>
      <c r="F287" s="99"/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99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</row>
    <row r="288" spans="2:33" ht="18.75" customHeight="1">
      <c r="B288" s="14"/>
      <c r="C288" s="98"/>
      <c r="D288" s="98"/>
      <c r="E288" s="14"/>
      <c r="F288" s="99"/>
      <c r="G288" s="99"/>
      <c r="H288" s="99"/>
      <c r="I288" s="99"/>
      <c r="J288" s="99"/>
      <c r="K288" s="99"/>
      <c r="L288" s="99"/>
      <c r="M288" s="99"/>
      <c r="N288" s="99"/>
      <c r="O288" s="99"/>
      <c r="P288" s="99"/>
      <c r="Q288" s="99"/>
      <c r="R288" s="99"/>
      <c r="S288" s="99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</row>
    <row r="289" spans="2:33" ht="18.75" customHeight="1">
      <c r="B289" s="14"/>
      <c r="C289" s="98"/>
      <c r="D289" s="98"/>
      <c r="E289" s="14"/>
      <c r="F289" s="99"/>
      <c r="G289" s="99"/>
      <c r="H289" s="99"/>
      <c r="I289" s="99"/>
      <c r="J289" s="99"/>
      <c r="K289" s="99"/>
      <c r="L289" s="99"/>
      <c r="M289" s="99"/>
      <c r="N289" s="99"/>
      <c r="O289" s="99"/>
      <c r="P289" s="99"/>
      <c r="Q289" s="99"/>
      <c r="R289" s="99"/>
      <c r="S289" s="99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</row>
    <row r="290" spans="2:33" ht="18.75" customHeight="1">
      <c r="B290" s="14"/>
      <c r="C290" s="98"/>
      <c r="D290" s="98"/>
      <c r="E290" s="14"/>
      <c r="F290" s="99"/>
      <c r="G290" s="99"/>
      <c r="H290" s="99"/>
      <c r="I290" s="99"/>
      <c r="J290" s="99"/>
      <c r="K290" s="99"/>
      <c r="L290" s="99"/>
      <c r="M290" s="99"/>
      <c r="N290" s="99"/>
      <c r="O290" s="99"/>
      <c r="P290" s="99"/>
      <c r="Q290" s="99"/>
      <c r="R290" s="99"/>
      <c r="S290" s="99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</row>
    <row r="291" spans="2:33" ht="18.75" customHeight="1">
      <c r="B291" s="14"/>
      <c r="C291" s="98"/>
      <c r="D291" s="98"/>
      <c r="E291" s="14"/>
      <c r="F291" s="99"/>
      <c r="G291" s="99"/>
      <c r="H291" s="99"/>
      <c r="I291" s="99"/>
      <c r="J291" s="99"/>
      <c r="K291" s="99"/>
      <c r="L291" s="99"/>
      <c r="M291" s="99"/>
      <c r="N291" s="99"/>
      <c r="O291" s="99"/>
      <c r="P291" s="99"/>
      <c r="Q291" s="99"/>
      <c r="R291" s="99"/>
      <c r="S291" s="99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</row>
    <row r="292" spans="2:33" ht="18.75" customHeight="1">
      <c r="B292" s="14"/>
      <c r="C292" s="98"/>
      <c r="D292" s="98"/>
      <c r="E292" s="14"/>
      <c r="F292" s="99"/>
      <c r="G292" s="99"/>
      <c r="H292" s="99"/>
      <c r="I292" s="99"/>
      <c r="J292" s="99"/>
      <c r="K292" s="99"/>
      <c r="L292" s="99"/>
      <c r="M292" s="99"/>
      <c r="N292" s="99"/>
      <c r="O292" s="99"/>
      <c r="P292" s="99"/>
      <c r="Q292" s="99"/>
      <c r="R292" s="99"/>
      <c r="S292" s="99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</row>
    <row r="293" spans="2:33" ht="18.75" customHeight="1">
      <c r="B293" s="14"/>
      <c r="C293" s="98"/>
      <c r="D293" s="98"/>
      <c r="E293" s="14"/>
      <c r="F293" s="99"/>
      <c r="G293" s="99"/>
      <c r="H293" s="99"/>
      <c r="I293" s="99"/>
      <c r="J293" s="99"/>
      <c r="K293" s="99"/>
      <c r="L293" s="99"/>
      <c r="M293" s="99"/>
      <c r="N293" s="99"/>
      <c r="O293" s="99"/>
      <c r="P293" s="99"/>
      <c r="Q293" s="99"/>
      <c r="R293" s="99"/>
      <c r="S293" s="99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</row>
    <row r="294" spans="2:33" ht="18.75" customHeight="1">
      <c r="B294" s="14"/>
      <c r="C294" s="98"/>
      <c r="D294" s="98"/>
      <c r="E294" s="14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99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</row>
    <row r="295" spans="2:33" ht="18.75" customHeight="1">
      <c r="B295" s="14"/>
      <c r="C295" s="98"/>
      <c r="D295" s="98"/>
      <c r="E295" s="14"/>
      <c r="F295" s="99"/>
      <c r="G295" s="99"/>
      <c r="H295" s="99"/>
      <c r="I295" s="99"/>
      <c r="J295" s="99"/>
      <c r="K295" s="99"/>
      <c r="L295" s="99"/>
      <c r="M295" s="99"/>
      <c r="N295" s="99"/>
      <c r="O295" s="99"/>
      <c r="P295" s="99"/>
      <c r="Q295" s="99"/>
      <c r="R295" s="99"/>
      <c r="S295" s="99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</row>
    <row r="296" spans="2:33" ht="18.75" customHeight="1">
      <c r="B296" s="14"/>
      <c r="C296" s="98"/>
      <c r="D296" s="98"/>
      <c r="E296" s="14"/>
      <c r="F296" s="99"/>
      <c r="G296" s="99"/>
      <c r="H296" s="99"/>
      <c r="I296" s="99"/>
      <c r="J296" s="99"/>
      <c r="K296" s="99"/>
      <c r="L296" s="99"/>
      <c r="M296" s="99"/>
      <c r="N296" s="99"/>
      <c r="O296" s="99"/>
      <c r="P296" s="99"/>
      <c r="Q296" s="99"/>
      <c r="R296" s="99"/>
      <c r="S296" s="99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</row>
    <row r="297" spans="2:33" ht="18.75" customHeight="1">
      <c r="B297" s="14"/>
      <c r="C297" s="98"/>
      <c r="D297" s="98"/>
      <c r="E297" s="14"/>
      <c r="F297" s="99"/>
      <c r="G297" s="99"/>
      <c r="H297" s="99"/>
      <c r="I297" s="99"/>
      <c r="J297" s="99"/>
      <c r="K297" s="99"/>
      <c r="L297" s="99"/>
      <c r="M297" s="99"/>
      <c r="N297" s="99"/>
      <c r="O297" s="99"/>
      <c r="P297" s="99"/>
      <c r="Q297" s="99"/>
      <c r="R297" s="99"/>
      <c r="S297" s="99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</row>
    <row r="298" spans="2:33" ht="18.75" customHeight="1">
      <c r="B298" s="14"/>
      <c r="C298" s="98"/>
      <c r="D298" s="98"/>
      <c r="E298" s="14"/>
      <c r="F298" s="99"/>
      <c r="G298" s="99"/>
      <c r="H298" s="99"/>
      <c r="I298" s="99"/>
      <c r="J298" s="99"/>
      <c r="K298" s="99"/>
      <c r="L298" s="99"/>
      <c r="M298" s="99"/>
      <c r="N298" s="99"/>
      <c r="O298" s="99"/>
      <c r="P298" s="99"/>
      <c r="Q298" s="99"/>
      <c r="R298" s="99"/>
      <c r="S298" s="99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</row>
    <row r="299" spans="2:33" ht="18.75" customHeight="1">
      <c r="B299" s="14"/>
      <c r="C299" s="98"/>
      <c r="D299" s="98"/>
      <c r="E299" s="14"/>
      <c r="F299" s="99"/>
      <c r="G299" s="99"/>
      <c r="H299" s="99"/>
      <c r="I299" s="99"/>
      <c r="J299" s="99"/>
      <c r="K299" s="99"/>
      <c r="L299" s="99"/>
      <c r="M299" s="99"/>
      <c r="N299" s="99"/>
      <c r="O299" s="99"/>
      <c r="P299" s="99"/>
      <c r="Q299" s="99"/>
      <c r="R299" s="99"/>
      <c r="S299" s="99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</row>
    <row r="300" spans="2:33" ht="18.75" customHeight="1">
      <c r="B300" s="14"/>
      <c r="C300" s="98"/>
      <c r="D300" s="98"/>
      <c r="E300" s="14"/>
      <c r="F300" s="99"/>
      <c r="G300" s="99"/>
      <c r="H300" s="99"/>
      <c r="I300" s="99"/>
      <c r="J300" s="99"/>
      <c r="K300" s="99"/>
      <c r="L300" s="99"/>
      <c r="M300" s="99"/>
      <c r="N300" s="99"/>
      <c r="O300" s="99"/>
      <c r="P300" s="99"/>
      <c r="Q300" s="99"/>
      <c r="R300" s="99"/>
      <c r="S300" s="99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</row>
    <row r="301" spans="2:33" ht="18.75" customHeight="1">
      <c r="B301" s="14"/>
      <c r="C301" s="98"/>
      <c r="D301" s="98"/>
      <c r="E301" s="14"/>
      <c r="F301" s="99"/>
      <c r="G301" s="99"/>
      <c r="H301" s="99"/>
      <c r="I301" s="99"/>
      <c r="J301" s="99"/>
      <c r="K301" s="99"/>
      <c r="L301" s="99"/>
      <c r="M301" s="99"/>
      <c r="N301" s="99"/>
      <c r="O301" s="99"/>
      <c r="P301" s="99"/>
      <c r="Q301" s="99"/>
      <c r="R301" s="99"/>
      <c r="S301" s="99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</row>
    <row r="302" spans="2:33" ht="18.75" customHeight="1">
      <c r="B302" s="14"/>
      <c r="C302" s="98"/>
      <c r="D302" s="98"/>
      <c r="E302" s="14"/>
      <c r="F302" s="99"/>
      <c r="G302" s="99"/>
      <c r="H302" s="99"/>
      <c r="I302" s="99"/>
      <c r="J302" s="99"/>
      <c r="K302" s="99"/>
      <c r="L302" s="99"/>
      <c r="M302" s="99"/>
      <c r="N302" s="99"/>
      <c r="O302" s="99"/>
      <c r="P302" s="99"/>
      <c r="Q302" s="99"/>
      <c r="R302" s="99"/>
      <c r="S302" s="99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</row>
    <row r="303" spans="2:33" ht="18.75" customHeight="1">
      <c r="B303" s="14"/>
      <c r="C303" s="98"/>
      <c r="D303" s="98"/>
      <c r="E303" s="14"/>
      <c r="F303" s="99"/>
      <c r="G303" s="99"/>
      <c r="H303" s="99"/>
      <c r="I303" s="99"/>
      <c r="J303" s="99"/>
      <c r="K303" s="99"/>
      <c r="L303" s="99"/>
      <c r="M303" s="99"/>
      <c r="N303" s="99"/>
      <c r="O303" s="99"/>
      <c r="P303" s="99"/>
      <c r="Q303" s="99"/>
      <c r="R303" s="99"/>
      <c r="S303" s="99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</row>
    <row r="304" spans="2:33" ht="18.75" customHeight="1">
      <c r="B304" s="14"/>
      <c r="C304" s="98"/>
      <c r="D304" s="98"/>
      <c r="E304" s="14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99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</row>
    <row r="305" spans="2:33" ht="18.75" customHeight="1">
      <c r="B305" s="14"/>
      <c r="C305" s="98"/>
      <c r="D305" s="98"/>
      <c r="E305" s="14"/>
      <c r="F305" s="99"/>
      <c r="G305" s="99"/>
      <c r="H305" s="99"/>
      <c r="I305" s="99"/>
      <c r="J305" s="99"/>
      <c r="K305" s="99"/>
      <c r="L305" s="99"/>
      <c r="M305" s="99"/>
      <c r="N305" s="99"/>
      <c r="O305" s="99"/>
      <c r="P305" s="99"/>
      <c r="Q305" s="99"/>
      <c r="R305" s="99"/>
      <c r="S305" s="99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</row>
    <row r="306" spans="2:33" ht="18.75" customHeight="1">
      <c r="B306" s="14"/>
      <c r="C306" s="98"/>
      <c r="D306" s="98"/>
      <c r="E306" s="14"/>
      <c r="F306" s="99"/>
      <c r="G306" s="99"/>
      <c r="H306" s="99"/>
      <c r="I306" s="99"/>
      <c r="J306" s="99"/>
      <c r="K306" s="99"/>
      <c r="L306" s="99"/>
      <c r="M306" s="99"/>
      <c r="N306" s="99"/>
      <c r="O306" s="99"/>
      <c r="P306" s="99"/>
      <c r="Q306" s="99"/>
      <c r="R306" s="99"/>
      <c r="S306" s="99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</row>
    <row r="307" spans="2:33" ht="18.75" customHeight="1">
      <c r="B307" s="14"/>
      <c r="C307" s="98"/>
      <c r="D307" s="98"/>
      <c r="E307" s="14"/>
      <c r="F307" s="99"/>
      <c r="G307" s="99"/>
      <c r="H307" s="99"/>
      <c r="I307" s="99"/>
      <c r="J307" s="99"/>
      <c r="K307" s="99"/>
      <c r="L307" s="99"/>
      <c r="M307" s="99"/>
      <c r="N307" s="99"/>
      <c r="O307" s="99"/>
      <c r="P307" s="99"/>
      <c r="Q307" s="99"/>
      <c r="R307" s="99"/>
      <c r="S307" s="99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</row>
    <row r="308" spans="2:33" ht="18.75" customHeight="1">
      <c r="B308" s="14"/>
      <c r="C308" s="98"/>
      <c r="D308" s="98"/>
      <c r="E308" s="14"/>
      <c r="F308" s="99"/>
      <c r="G308" s="99"/>
      <c r="H308" s="99"/>
      <c r="I308" s="99"/>
      <c r="J308" s="99"/>
      <c r="K308" s="99"/>
      <c r="L308" s="99"/>
      <c r="M308" s="99"/>
      <c r="N308" s="99"/>
      <c r="O308" s="99"/>
      <c r="P308" s="99"/>
      <c r="Q308" s="99"/>
      <c r="R308" s="99"/>
      <c r="S308" s="99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</row>
    <row r="309" spans="2:33" ht="18.75" customHeight="1">
      <c r="B309" s="14"/>
      <c r="C309" s="98"/>
      <c r="D309" s="98"/>
      <c r="E309" s="14"/>
      <c r="F309" s="99"/>
      <c r="G309" s="99"/>
      <c r="H309" s="99"/>
      <c r="I309" s="99"/>
      <c r="J309" s="99"/>
      <c r="K309" s="99"/>
      <c r="L309" s="99"/>
      <c r="M309" s="99"/>
      <c r="N309" s="99"/>
      <c r="O309" s="99"/>
      <c r="P309" s="99"/>
      <c r="Q309" s="99"/>
      <c r="R309" s="99"/>
      <c r="S309" s="99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</row>
    <row r="310" spans="2:33" ht="18.75" customHeight="1">
      <c r="B310" s="14"/>
      <c r="C310" s="98"/>
      <c r="D310" s="98"/>
      <c r="E310" s="14"/>
      <c r="F310" s="99"/>
      <c r="G310" s="99"/>
      <c r="H310" s="99"/>
      <c r="I310" s="99"/>
      <c r="J310" s="99"/>
      <c r="K310" s="99"/>
      <c r="L310" s="99"/>
      <c r="M310" s="99"/>
      <c r="N310" s="99"/>
      <c r="O310" s="99"/>
      <c r="P310" s="99"/>
      <c r="Q310" s="99"/>
      <c r="R310" s="99"/>
      <c r="S310" s="99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</row>
    <row r="311" spans="2:33" ht="18.75" customHeight="1">
      <c r="B311" s="14"/>
      <c r="C311" s="98"/>
      <c r="D311" s="98"/>
      <c r="E311" s="14"/>
      <c r="F311" s="99"/>
      <c r="G311" s="99"/>
      <c r="H311" s="99"/>
      <c r="I311" s="99"/>
      <c r="J311" s="99"/>
      <c r="K311" s="99"/>
      <c r="L311" s="99"/>
      <c r="M311" s="99"/>
      <c r="N311" s="99"/>
      <c r="O311" s="99"/>
      <c r="P311" s="99"/>
      <c r="Q311" s="99"/>
      <c r="R311" s="99"/>
      <c r="S311" s="99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</row>
    <row r="312" spans="2:33" ht="18.75" customHeight="1">
      <c r="B312" s="14"/>
      <c r="C312" s="98"/>
      <c r="D312" s="98"/>
      <c r="E312" s="14"/>
      <c r="F312" s="99"/>
      <c r="G312" s="99"/>
      <c r="H312" s="99"/>
      <c r="I312" s="99"/>
      <c r="J312" s="99"/>
      <c r="K312" s="99"/>
      <c r="L312" s="99"/>
      <c r="M312" s="99"/>
      <c r="N312" s="99"/>
      <c r="O312" s="99"/>
      <c r="P312" s="99"/>
      <c r="Q312" s="99"/>
      <c r="R312" s="99"/>
      <c r="S312" s="99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</row>
    <row r="313" spans="2:33" ht="18.75" customHeight="1">
      <c r="B313" s="14"/>
      <c r="C313" s="98"/>
      <c r="D313" s="98"/>
      <c r="E313" s="14"/>
      <c r="F313" s="99"/>
      <c r="G313" s="99"/>
      <c r="H313" s="99"/>
      <c r="I313" s="99"/>
      <c r="J313" s="99"/>
      <c r="K313" s="99"/>
      <c r="L313" s="99"/>
      <c r="M313" s="99"/>
      <c r="N313" s="99"/>
      <c r="O313" s="99"/>
      <c r="P313" s="99"/>
      <c r="Q313" s="99"/>
      <c r="R313" s="99"/>
      <c r="S313" s="99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</row>
    <row r="314" spans="2:33" ht="18.75" customHeight="1">
      <c r="B314" s="14"/>
      <c r="C314" s="98"/>
      <c r="D314" s="98"/>
      <c r="E314" s="14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99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</row>
    <row r="315" spans="2:33" ht="18.75" customHeight="1">
      <c r="B315" s="14"/>
      <c r="C315" s="98"/>
      <c r="D315" s="98"/>
      <c r="E315" s="14"/>
      <c r="F315" s="99"/>
      <c r="G315" s="99"/>
      <c r="H315" s="99"/>
      <c r="I315" s="99"/>
      <c r="J315" s="99"/>
      <c r="K315" s="99"/>
      <c r="L315" s="99"/>
      <c r="M315" s="99"/>
      <c r="N315" s="99"/>
      <c r="O315" s="99"/>
      <c r="P315" s="99"/>
      <c r="Q315" s="99"/>
      <c r="R315" s="99"/>
      <c r="S315" s="99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</row>
    <row r="316" spans="2:33" ht="18.75" customHeight="1">
      <c r="B316" s="14"/>
      <c r="C316" s="98"/>
      <c r="D316" s="98"/>
      <c r="E316" s="14"/>
      <c r="F316" s="99"/>
      <c r="G316" s="99"/>
      <c r="H316" s="99"/>
      <c r="I316" s="99"/>
      <c r="J316" s="99"/>
      <c r="K316" s="99"/>
      <c r="L316" s="99"/>
      <c r="M316" s="99"/>
      <c r="N316" s="99"/>
      <c r="O316" s="99"/>
      <c r="P316" s="99"/>
      <c r="Q316" s="99"/>
      <c r="R316" s="99"/>
      <c r="S316" s="99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</row>
    <row r="317" spans="2:33" ht="18.75" customHeight="1">
      <c r="B317" s="14"/>
      <c r="C317" s="98"/>
      <c r="D317" s="98"/>
      <c r="E317" s="14"/>
      <c r="F317" s="99"/>
      <c r="G317" s="99"/>
      <c r="H317" s="99"/>
      <c r="I317" s="99"/>
      <c r="J317" s="99"/>
      <c r="K317" s="99"/>
      <c r="L317" s="99"/>
      <c r="M317" s="99"/>
      <c r="N317" s="99"/>
      <c r="O317" s="99"/>
      <c r="P317" s="99"/>
      <c r="Q317" s="99"/>
      <c r="R317" s="99"/>
      <c r="S317" s="99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</row>
    <row r="318" spans="2:33" ht="18.75" customHeight="1">
      <c r="B318" s="14"/>
      <c r="C318" s="98"/>
      <c r="D318" s="98"/>
      <c r="E318" s="14"/>
      <c r="F318" s="99"/>
      <c r="G318" s="99"/>
      <c r="H318" s="99"/>
      <c r="I318" s="99"/>
      <c r="J318" s="99"/>
      <c r="K318" s="99"/>
      <c r="L318" s="99"/>
      <c r="M318" s="99"/>
      <c r="N318" s="99"/>
      <c r="O318" s="99"/>
      <c r="P318" s="99"/>
      <c r="Q318" s="99"/>
      <c r="R318" s="99"/>
      <c r="S318" s="99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</row>
    <row r="319" spans="2:33" ht="18.75" customHeight="1">
      <c r="B319" s="14"/>
      <c r="C319" s="98"/>
      <c r="D319" s="98"/>
      <c r="E319" s="14"/>
      <c r="F319" s="99"/>
      <c r="G319" s="99"/>
      <c r="H319" s="99"/>
      <c r="I319" s="99"/>
      <c r="J319" s="99"/>
      <c r="K319" s="99"/>
      <c r="L319" s="99"/>
      <c r="M319" s="99"/>
      <c r="N319" s="99"/>
      <c r="O319" s="99"/>
      <c r="P319" s="99"/>
      <c r="Q319" s="99"/>
      <c r="R319" s="99"/>
      <c r="S319" s="99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</row>
    <row r="320" spans="2:33" ht="18.75" customHeight="1">
      <c r="B320" s="14"/>
      <c r="C320" s="98"/>
      <c r="D320" s="98"/>
      <c r="E320" s="14"/>
      <c r="F320" s="99"/>
      <c r="G320" s="99"/>
      <c r="H320" s="99"/>
      <c r="I320" s="99"/>
      <c r="J320" s="99"/>
      <c r="K320" s="99"/>
      <c r="L320" s="99"/>
      <c r="M320" s="99"/>
      <c r="N320" s="99"/>
      <c r="O320" s="99"/>
      <c r="P320" s="99"/>
      <c r="Q320" s="99"/>
      <c r="R320" s="99"/>
      <c r="S320" s="99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</row>
    <row r="321" spans="2:33" ht="18.75" customHeight="1">
      <c r="B321" s="14"/>
      <c r="C321" s="98"/>
      <c r="D321" s="98"/>
      <c r="E321" s="14"/>
      <c r="F321" s="99"/>
      <c r="G321" s="99"/>
      <c r="H321" s="99"/>
      <c r="I321" s="99"/>
      <c r="J321" s="99"/>
      <c r="K321" s="99"/>
      <c r="L321" s="99"/>
      <c r="M321" s="99"/>
      <c r="N321" s="99"/>
      <c r="O321" s="99"/>
      <c r="P321" s="99"/>
      <c r="Q321" s="99"/>
      <c r="R321" s="99"/>
      <c r="S321" s="99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</row>
    <row r="322" spans="2:33" ht="18.75" customHeight="1">
      <c r="B322" s="14"/>
      <c r="C322" s="98"/>
      <c r="D322" s="98"/>
      <c r="E322" s="14"/>
      <c r="F322" s="99"/>
      <c r="G322" s="99"/>
      <c r="H322" s="99"/>
      <c r="I322" s="99"/>
      <c r="J322" s="99"/>
      <c r="K322" s="99"/>
      <c r="L322" s="99"/>
      <c r="M322" s="99"/>
      <c r="N322" s="99"/>
      <c r="O322" s="99"/>
      <c r="P322" s="99"/>
      <c r="Q322" s="99"/>
      <c r="R322" s="99"/>
      <c r="S322" s="99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</row>
    <row r="323" spans="2:33" ht="18.75" customHeight="1">
      <c r="B323" s="14"/>
      <c r="C323" s="98"/>
      <c r="D323" s="98"/>
      <c r="E323" s="14"/>
      <c r="F323" s="99"/>
      <c r="G323" s="99"/>
      <c r="H323" s="99"/>
      <c r="I323" s="99"/>
      <c r="J323" s="99"/>
      <c r="K323" s="99"/>
      <c r="L323" s="99"/>
      <c r="M323" s="99"/>
      <c r="N323" s="99"/>
      <c r="O323" s="99"/>
      <c r="P323" s="99"/>
      <c r="Q323" s="99"/>
      <c r="R323" s="99"/>
      <c r="S323" s="99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</row>
    <row r="324" spans="2:33" ht="18.75" customHeight="1">
      <c r="B324" s="14"/>
      <c r="C324" s="98"/>
      <c r="D324" s="98"/>
      <c r="E324" s="14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99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</row>
    <row r="325" spans="2:33" ht="18.75" customHeight="1">
      <c r="B325" s="14"/>
      <c r="C325" s="98"/>
      <c r="D325" s="98"/>
      <c r="E325" s="14"/>
      <c r="F325" s="99"/>
      <c r="G325" s="99"/>
      <c r="H325" s="99"/>
      <c r="I325" s="99"/>
      <c r="J325" s="99"/>
      <c r="K325" s="99"/>
      <c r="L325" s="99"/>
      <c r="M325" s="99"/>
      <c r="N325" s="99"/>
      <c r="O325" s="99"/>
      <c r="P325" s="99"/>
      <c r="Q325" s="99"/>
      <c r="R325" s="99"/>
      <c r="S325" s="99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</row>
    <row r="326" spans="2:33" ht="18.75" customHeight="1">
      <c r="B326" s="14"/>
      <c r="C326" s="98"/>
      <c r="D326" s="98"/>
      <c r="E326" s="14"/>
      <c r="F326" s="99"/>
      <c r="G326" s="99"/>
      <c r="H326" s="99"/>
      <c r="I326" s="99"/>
      <c r="J326" s="99"/>
      <c r="K326" s="99"/>
      <c r="L326" s="99"/>
      <c r="M326" s="99"/>
      <c r="N326" s="99"/>
      <c r="O326" s="99"/>
      <c r="P326" s="99"/>
      <c r="Q326" s="99"/>
      <c r="R326" s="99"/>
      <c r="S326" s="99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</row>
    <row r="327" spans="2:33" ht="18.75" customHeight="1">
      <c r="B327" s="14"/>
      <c r="C327" s="98"/>
      <c r="D327" s="98"/>
      <c r="E327" s="14"/>
      <c r="F327" s="99"/>
      <c r="G327" s="99"/>
      <c r="H327" s="99"/>
      <c r="I327" s="99"/>
      <c r="J327" s="99"/>
      <c r="K327" s="99"/>
      <c r="L327" s="99"/>
      <c r="M327" s="99"/>
      <c r="N327" s="99"/>
      <c r="O327" s="99"/>
      <c r="P327" s="99"/>
      <c r="Q327" s="99"/>
      <c r="R327" s="99"/>
      <c r="S327" s="99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</row>
    <row r="328" spans="2:33" ht="18.75" customHeight="1">
      <c r="B328" s="14"/>
      <c r="C328" s="98"/>
      <c r="D328" s="98"/>
      <c r="E328" s="14"/>
      <c r="F328" s="99"/>
      <c r="G328" s="99"/>
      <c r="H328" s="99"/>
      <c r="I328" s="99"/>
      <c r="J328" s="99"/>
      <c r="K328" s="99"/>
      <c r="L328" s="99"/>
      <c r="M328" s="99"/>
      <c r="N328" s="99"/>
      <c r="O328" s="99"/>
      <c r="P328" s="99"/>
      <c r="Q328" s="99"/>
      <c r="R328" s="99"/>
      <c r="S328" s="99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</row>
    <row r="329" spans="2:33" ht="18.75" customHeight="1">
      <c r="B329" s="14"/>
      <c r="C329" s="98"/>
      <c r="D329" s="98"/>
      <c r="E329" s="14"/>
      <c r="F329" s="99"/>
      <c r="G329" s="99"/>
      <c r="H329" s="99"/>
      <c r="I329" s="99"/>
      <c r="J329" s="99"/>
      <c r="K329" s="99"/>
      <c r="L329" s="99"/>
      <c r="M329" s="99"/>
      <c r="N329" s="99"/>
      <c r="O329" s="99"/>
      <c r="P329" s="99"/>
      <c r="Q329" s="99"/>
      <c r="R329" s="99"/>
      <c r="S329" s="99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</row>
    <row r="330" spans="2:33" ht="18.75" customHeight="1">
      <c r="B330" s="14"/>
      <c r="C330" s="98"/>
      <c r="D330" s="98"/>
      <c r="E330" s="14"/>
      <c r="F330" s="99"/>
      <c r="G330" s="99"/>
      <c r="H330" s="99"/>
      <c r="I330" s="99"/>
      <c r="J330" s="99"/>
      <c r="K330" s="99"/>
      <c r="L330" s="99"/>
      <c r="M330" s="99"/>
      <c r="N330" s="99"/>
      <c r="O330" s="99"/>
      <c r="P330" s="99"/>
      <c r="Q330" s="99"/>
      <c r="R330" s="99"/>
      <c r="S330" s="99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</row>
    <row r="331" spans="2:33" ht="18.75" customHeight="1">
      <c r="B331" s="14"/>
      <c r="C331" s="98"/>
      <c r="D331" s="98"/>
      <c r="E331" s="14"/>
      <c r="F331" s="99"/>
      <c r="G331" s="99"/>
      <c r="H331" s="99"/>
      <c r="I331" s="99"/>
      <c r="J331" s="99"/>
      <c r="K331" s="99"/>
      <c r="L331" s="99"/>
      <c r="M331" s="99"/>
      <c r="N331" s="99"/>
      <c r="O331" s="99"/>
      <c r="P331" s="99"/>
      <c r="Q331" s="99"/>
      <c r="R331" s="99"/>
      <c r="S331" s="99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</row>
    <row r="332" spans="2:33" ht="18.75" customHeight="1">
      <c r="B332" s="14"/>
      <c r="C332" s="98"/>
      <c r="D332" s="98"/>
      <c r="E332" s="14"/>
      <c r="F332" s="99"/>
      <c r="G332" s="99"/>
      <c r="H332" s="99"/>
      <c r="I332" s="99"/>
      <c r="J332" s="99"/>
      <c r="K332" s="99"/>
      <c r="L332" s="99"/>
      <c r="M332" s="99"/>
      <c r="N332" s="99"/>
      <c r="O332" s="99"/>
      <c r="P332" s="99"/>
      <c r="Q332" s="99"/>
      <c r="R332" s="99"/>
      <c r="S332" s="99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</row>
    <row r="333" spans="2:33" ht="18.75" customHeight="1">
      <c r="B333" s="14"/>
      <c r="C333" s="98"/>
      <c r="D333" s="98"/>
      <c r="E333" s="14"/>
      <c r="F333" s="99"/>
      <c r="G333" s="99"/>
      <c r="H333" s="99"/>
      <c r="I333" s="99"/>
      <c r="J333" s="99"/>
      <c r="K333" s="99"/>
      <c r="L333" s="99"/>
      <c r="M333" s="99"/>
      <c r="N333" s="99"/>
      <c r="O333" s="99"/>
      <c r="P333" s="99"/>
      <c r="Q333" s="99"/>
      <c r="R333" s="99"/>
      <c r="S333" s="99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</row>
    <row r="334" spans="2:33" ht="18.75" customHeight="1">
      <c r="B334" s="14"/>
      <c r="C334" s="98"/>
      <c r="D334" s="98"/>
      <c r="E334" s="14"/>
      <c r="F334" s="99"/>
      <c r="G334" s="99"/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99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</row>
    <row r="335" spans="2:33" ht="18.75" customHeight="1">
      <c r="B335" s="14"/>
      <c r="C335" s="98"/>
      <c r="D335" s="98"/>
      <c r="E335" s="14"/>
      <c r="F335" s="99"/>
      <c r="G335" s="99"/>
      <c r="H335" s="99"/>
      <c r="I335" s="99"/>
      <c r="J335" s="99"/>
      <c r="K335" s="99"/>
      <c r="L335" s="99"/>
      <c r="M335" s="99"/>
      <c r="N335" s="99"/>
      <c r="O335" s="99"/>
      <c r="P335" s="99"/>
      <c r="Q335" s="99"/>
      <c r="R335" s="99"/>
      <c r="S335" s="99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</row>
    <row r="336" spans="2:33" ht="18.75" customHeight="1">
      <c r="B336" s="14"/>
      <c r="C336" s="98"/>
      <c r="D336" s="98"/>
      <c r="E336" s="14"/>
      <c r="F336" s="99"/>
      <c r="G336" s="99"/>
      <c r="H336" s="99"/>
      <c r="I336" s="99"/>
      <c r="J336" s="99"/>
      <c r="K336" s="99"/>
      <c r="L336" s="99"/>
      <c r="M336" s="99"/>
      <c r="N336" s="99"/>
      <c r="O336" s="99"/>
      <c r="P336" s="99"/>
      <c r="Q336" s="99"/>
      <c r="R336" s="99"/>
      <c r="S336" s="99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</row>
    <row r="337" spans="2:33" ht="18.75" customHeight="1">
      <c r="B337" s="14"/>
      <c r="C337" s="98"/>
      <c r="D337" s="98"/>
      <c r="E337" s="14"/>
      <c r="F337" s="99"/>
      <c r="G337" s="99"/>
      <c r="H337" s="99"/>
      <c r="I337" s="99"/>
      <c r="J337" s="99"/>
      <c r="K337" s="99"/>
      <c r="L337" s="99"/>
      <c r="M337" s="99"/>
      <c r="N337" s="99"/>
      <c r="O337" s="99"/>
      <c r="P337" s="99"/>
      <c r="Q337" s="99"/>
      <c r="R337" s="99"/>
      <c r="S337" s="99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</row>
    <row r="338" spans="2:33" ht="18.75" customHeight="1">
      <c r="B338" s="14"/>
      <c r="C338" s="98"/>
      <c r="D338" s="98"/>
      <c r="E338" s="14"/>
      <c r="F338" s="99"/>
      <c r="G338" s="99"/>
      <c r="H338" s="99"/>
      <c r="I338" s="99"/>
      <c r="J338" s="99"/>
      <c r="K338" s="99"/>
      <c r="L338" s="99"/>
      <c r="M338" s="99"/>
      <c r="N338" s="99"/>
      <c r="O338" s="99"/>
      <c r="P338" s="99"/>
      <c r="Q338" s="99"/>
      <c r="R338" s="99"/>
      <c r="S338" s="99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</row>
    <row r="339" spans="2:33" ht="18.75" customHeight="1">
      <c r="B339" s="14"/>
      <c r="C339" s="98"/>
      <c r="D339" s="98"/>
      <c r="E339" s="14"/>
      <c r="F339" s="99"/>
      <c r="G339" s="99"/>
      <c r="H339" s="99"/>
      <c r="I339" s="99"/>
      <c r="J339" s="99"/>
      <c r="K339" s="99"/>
      <c r="L339" s="99"/>
      <c r="M339" s="99"/>
      <c r="N339" s="99"/>
      <c r="O339" s="99"/>
      <c r="P339" s="99"/>
      <c r="Q339" s="99"/>
      <c r="R339" s="99"/>
      <c r="S339" s="99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</row>
    <row r="340" spans="2:33" ht="18.75" customHeight="1">
      <c r="B340" s="14"/>
      <c r="C340" s="98"/>
      <c r="D340" s="98"/>
      <c r="E340" s="14"/>
      <c r="F340" s="99"/>
      <c r="G340" s="99"/>
      <c r="H340" s="99"/>
      <c r="I340" s="99"/>
      <c r="J340" s="99"/>
      <c r="K340" s="99"/>
      <c r="L340" s="99"/>
      <c r="M340" s="99"/>
      <c r="N340" s="99"/>
      <c r="O340" s="99"/>
      <c r="P340" s="99"/>
      <c r="Q340" s="99"/>
      <c r="R340" s="99"/>
      <c r="S340" s="99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</row>
    <row r="341" spans="2:33" ht="18.75" customHeight="1">
      <c r="B341" s="14"/>
      <c r="C341" s="98"/>
      <c r="D341" s="98"/>
      <c r="E341" s="14"/>
      <c r="F341" s="99"/>
      <c r="G341" s="99"/>
      <c r="H341" s="99"/>
      <c r="I341" s="99"/>
      <c r="J341" s="99"/>
      <c r="K341" s="99"/>
      <c r="L341" s="99"/>
      <c r="M341" s="99"/>
      <c r="N341" s="99"/>
      <c r="O341" s="99"/>
      <c r="P341" s="99"/>
      <c r="Q341" s="99"/>
      <c r="R341" s="99"/>
      <c r="S341" s="99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</row>
    <row r="342" spans="2:33" ht="18.75" customHeight="1">
      <c r="B342" s="14"/>
      <c r="C342" s="98"/>
      <c r="D342" s="98"/>
      <c r="E342" s="14"/>
      <c r="F342" s="99"/>
      <c r="G342" s="99"/>
      <c r="H342" s="99"/>
      <c r="I342" s="99"/>
      <c r="J342" s="99"/>
      <c r="K342" s="99"/>
      <c r="L342" s="99"/>
      <c r="M342" s="99"/>
      <c r="N342" s="99"/>
      <c r="O342" s="99"/>
      <c r="P342" s="99"/>
      <c r="Q342" s="99"/>
      <c r="R342" s="99"/>
      <c r="S342" s="99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</row>
    <row r="343" spans="2:33" ht="18.75" customHeight="1">
      <c r="B343" s="14"/>
      <c r="C343" s="98"/>
      <c r="D343" s="98"/>
      <c r="E343" s="14"/>
      <c r="F343" s="99"/>
      <c r="G343" s="99"/>
      <c r="H343" s="99"/>
      <c r="I343" s="99"/>
      <c r="J343" s="99"/>
      <c r="K343" s="99"/>
      <c r="L343" s="99"/>
      <c r="M343" s="99"/>
      <c r="N343" s="99"/>
      <c r="O343" s="99"/>
      <c r="P343" s="99"/>
      <c r="Q343" s="99"/>
      <c r="R343" s="99"/>
      <c r="S343" s="99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</row>
    <row r="344" spans="2:33" ht="18.75" customHeight="1">
      <c r="B344" s="14"/>
      <c r="C344" s="98"/>
      <c r="D344" s="98"/>
      <c r="E344" s="14"/>
      <c r="F344" s="99"/>
      <c r="G344" s="99"/>
      <c r="H344" s="99"/>
      <c r="I344" s="99"/>
      <c r="J344" s="99"/>
      <c r="K344" s="99"/>
      <c r="L344" s="99"/>
      <c r="M344" s="99"/>
      <c r="N344" s="99"/>
      <c r="O344" s="99"/>
      <c r="P344" s="99"/>
      <c r="Q344" s="99"/>
      <c r="R344" s="99"/>
      <c r="S344" s="99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</row>
    <row r="345" spans="2:33" ht="18.75" customHeight="1">
      <c r="B345" s="14"/>
      <c r="C345" s="98"/>
      <c r="D345" s="98"/>
      <c r="E345" s="14"/>
      <c r="F345" s="99"/>
      <c r="G345" s="99"/>
      <c r="H345" s="99"/>
      <c r="I345" s="99"/>
      <c r="J345" s="99"/>
      <c r="K345" s="99"/>
      <c r="L345" s="99"/>
      <c r="M345" s="99"/>
      <c r="N345" s="99"/>
      <c r="O345" s="99"/>
      <c r="P345" s="99"/>
      <c r="Q345" s="99"/>
      <c r="R345" s="99"/>
      <c r="S345" s="99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</row>
    <row r="346" spans="2:33" ht="18.75" customHeight="1">
      <c r="B346" s="14"/>
      <c r="C346" s="98"/>
      <c r="D346" s="98"/>
      <c r="E346" s="14"/>
      <c r="F346" s="99"/>
      <c r="G346" s="99"/>
      <c r="H346" s="99"/>
      <c r="I346" s="99"/>
      <c r="J346" s="99"/>
      <c r="K346" s="99"/>
      <c r="L346" s="99"/>
      <c r="M346" s="99"/>
      <c r="N346" s="99"/>
      <c r="O346" s="99"/>
      <c r="P346" s="99"/>
      <c r="Q346" s="99"/>
      <c r="R346" s="99"/>
      <c r="S346" s="99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</row>
    <row r="347" spans="2:33" ht="18.75" customHeight="1">
      <c r="B347" s="14"/>
      <c r="C347" s="98"/>
      <c r="D347" s="98"/>
      <c r="E347" s="14"/>
      <c r="F347" s="99"/>
      <c r="G347" s="99"/>
      <c r="H347" s="99"/>
      <c r="I347" s="99"/>
      <c r="J347" s="99"/>
      <c r="K347" s="99"/>
      <c r="L347" s="99"/>
      <c r="M347" s="99"/>
      <c r="N347" s="99"/>
      <c r="O347" s="99"/>
      <c r="P347" s="99"/>
      <c r="Q347" s="99"/>
      <c r="R347" s="99"/>
      <c r="S347" s="99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</row>
    <row r="348" spans="2:33" ht="18.75" customHeight="1">
      <c r="B348" s="14"/>
      <c r="C348" s="98"/>
      <c r="D348" s="98"/>
      <c r="E348" s="14"/>
      <c r="F348" s="99"/>
      <c r="G348" s="99"/>
      <c r="H348" s="99"/>
      <c r="I348" s="99"/>
      <c r="J348" s="99"/>
      <c r="K348" s="99"/>
      <c r="L348" s="99"/>
      <c r="M348" s="99"/>
      <c r="N348" s="99"/>
      <c r="O348" s="99"/>
      <c r="P348" s="99"/>
      <c r="Q348" s="99"/>
      <c r="R348" s="99"/>
      <c r="S348" s="99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</row>
    <row r="349" spans="2:33" ht="18.75" customHeight="1">
      <c r="B349" s="14"/>
      <c r="C349" s="98"/>
      <c r="D349" s="98"/>
      <c r="E349" s="14"/>
      <c r="F349" s="99"/>
      <c r="G349" s="99"/>
      <c r="H349" s="99"/>
      <c r="I349" s="99"/>
      <c r="J349" s="99"/>
      <c r="K349" s="99"/>
      <c r="L349" s="99"/>
      <c r="M349" s="99"/>
      <c r="N349" s="99"/>
      <c r="O349" s="99"/>
      <c r="P349" s="99"/>
      <c r="Q349" s="99"/>
      <c r="R349" s="99"/>
      <c r="S349" s="99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</row>
    <row r="350" spans="2:33" ht="18.75" customHeight="1">
      <c r="B350" s="14"/>
      <c r="C350" s="98"/>
      <c r="D350" s="98"/>
      <c r="E350" s="14"/>
      <c r="F350" s="99"/>
      <c r="G350" s="99"/>
      <c r="H350" s="99"/>
      <c r="I350" s="99"/>
      <c r="J350" s="99"/>
      <c r="K350" s="99"/>
      <c r="L350" s="99"/>
      <c r="M350" s="99"/>
      <c r="N350" s="99"/>
      <c r="O350" s="99"/>
      <c r="P350" s="99"/>
      <c r="Q350" s="99"/>
      <c r="R350" s="99"/>
      <c r="S350" s="99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</row>
    <row r="351" spans="2:33" ht="18.75" customHeight="1">
      <c r="B351" s="14"/>
      <c r="C351" s="98"/>
      <c r="D351" s="98"/>
      <c r="E351" s="14"/>
      <c r="F351" s="99"/>
      <c r="G351" s="99"/>
      <c r="H351" s="99"/>
      <c r="I351" s="99"/>
      <c r="J351" s="99"/>
      <c r="K351" s="99"/>
      <c r="L351" s="99"/>
      <c r="M351" s="99"/>
      <c r="N351" s="99"/>
      <c r="O351" s="99"/>
      <c r="P351" s="99"/>
      <c r="Q351" s="99"/>
      <c r="R351" s="99"/>
      <c r="S351" s="99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</row>
    <row r="352" spans="2:33" ht="18.75" customHeight="1">
      <c r="B352" s="14"/>
      <c r="C352" s="98"/>
      <c r="D352" s="98"/>
      <c r="E352" s="14"/>
      <c r="F352" s="99"/>
      <c r="G352" s="99"/>
      <c r="H352" s="99"/>
      <c r="I352" s="99"/>
      <c r="J352" s="99"/>
      <c r="K352" s="99"/>
      <c r="L352" s="99"/>
      <c r="M352" s="99"/>
      <c r="N352" s="99"/>
      <c r="O352" s="99"/>
      <c r="P352" s="99"/>
      <c r="Q352" s="99"/>
      <c r="R352" s="99"/>
      <c r="S352" s="99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</row>
    <row r="353" spans="2:33" ht="18.75" customHeight="1">
      <c r="B353" s="14"/>
      <c r="C353" s="98"/>
      <c r="D353" s="98"/>
      <c r="E353" s="14"/>
      <c r="F353" s="99"/>
      <c r="G353" s="99"/>
      <c r="H353" s="99"/>
      <c r="I353" s="99"/>
      <c r="J353" s="99"/>
      <c r="K353" s="99"/>
      <c r="L353" s="99"/>
      <c r="M353" s="99"/>
      <c r="N353" s="99"/>
      <c r="O353" s="99"/>
      <c r="P353" s="99"/>
      <c r="Q353" s="99"/>
      <c r="R353" s="99"/>
      <c r="S353" s="99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</row>
    <row r="354" spans="2:33" ht="18.75" customHeight="1">
      <c r="B354" s="14"/>
      <c r="C354" s="98"/>
      <c r="D354" s="98"/>
      <c r="E354" s="14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99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</row>
    <row r="355" spans="2:33" ht="18.75" customHeight="1">
      <c r="B355" s="14"/>
      <c r="C355" s="98"/>
      <c r="D355" s="98"/>
      <c r="E355" s="14"/>
      <c r="F355" s="99"/>
      <c r="G355" s="99"/>
      <c r="H355" s="99"/>
      <c r="I355" s="99"/>
      <c r="J355" s="99"/>
      <c r="K355" s="99"/>
      <c r="L355" s="99"/>
      <c r="M355" s="99"/>
      <c r="N355" s="99"/>
      <c r="O355" s="99"/>
      <c r="P355" s="99"/>
      <c r="Q355" s="99"/>
      <c r="R355" s="99"/>
      <c r="S355" s="99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</row>
    <row r="356" spans="2:33" ht="18.75" customHeight="1">
      <c r="B356" s="14"/>
      <c r="C356" s="98"/>
      <c r="D356" s="98"/>
      <c r="E356" s="14"/>
      <c r="F356" s="99"/>
      <c r="G356" s="99"/>
      <c r="H356" s="99"/>
      <c r="I356" s="99"/>
      <c r="J356" s="99"/>
      <c r="K356" s="99"/>
      <c r="L356" s="99"/>
      <c r="M356" s="99"/>
      <c r="N356" s="99"/>
      <c r="O356" s="99"/>
      <c r="P356" s="99"/>
      <c r="Q356" s="99"/>
      <c r="R356" s="99"/>
      <c r="S356" s="99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</row>
    <row r="357" spans="2:33" ht="18.75" customHeight="1">
      <c r="B357" s="14"/>
      <c r="C357" s="98"/>
      <c r="D357" s="98"/>
      <c r="E357" s="14"/>
      <c r="F357" s="99"/>
      <c r="G357" s="99"/>
      <c r="H357" s="99"/>
      <c r="I357" s="99"/>
      <c r="J357" s="99"/>
      <c r="K357" s="99"/>
      <c r="L357" s="99"/>
      <c r="M357" s="99"/>
      <c r="N357" s="99"/>
      <c r="O357" s="99"/>
      <c r="P357" s="99"/>
      <c r="Q357" s="99"/>
      <c r="R357" s="99"/>
      <c r="S357" s="99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</row>
    <row r="358" spans="2:33" ht="18.75" customHeight="1">
      <c r="B358" s="14"/>
      <c r="C358" s="98"/>
      <c r="D358" s="98"/>
      <c r="E358" s="14"/>
      <c r="F358" s="99"/>
      <c r="G358" s="99"/>
      <c r="H358" s="99"/>
      <c r="I358" s="99"/>
      <c r="J358" s="99"/>
      <c r="K358" s="99"/>
      <c r="L358" s="99"/>
      <c r="M358" s="99"/>
      <c r="N358" s="99"/>
      <c r="O358" s="99"/>
      <c r="P358" s="99"/>
      <c r="Q358" s="99"/>
      <c r="R358" s="99"/>
      <c r="S358" s="99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</row>
    <row r="359" spans="2:33" ht="18.75" customHeight="1">
      <c r="B359" s="14"/>
      <c r="C359" s="98"/>
      <c r="D359" s="98"/>
      <c r="E359" s="14"/>
      <c r="F359" s="99"/>
      <c r="G359" s="99"/>
      <c r="H359" s="99"/>
      <c r="I359" s="99"/>
      <c r="J359" s="99"/>
      <c r="K359" s="99"/>
      <c r="L359" s="99"/>
      <c r="M359" s="99"/>
      <c r="N359" s="99"/>
      <c r="O359" s="99"/>
      <c r="P359" s="99"/>
      <c r="Q359" s="99"/>
      <c r="R359" s="99"/>
      <c r="S359" s="99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</row>
    <row r="360" spans="2:33" ht="18.75" customHeight="1">
      <c r="B360" s="14"/>
      <c r="C360" s="98"/>
      <c r="D360" s="98"/>
      <c r="E360" s="14"/>
      <c r="F360" s="99"/>
      <c r="G360" s="99"/>
      <c r="H360" s="99"/>
      <c r="I360" s="99"/>
      <c r="J360" s="99"/>
      <c r="K360" s="99"/>
      <c r="L360" s="99"/>
      <c r="M360" s="99"/>
      <c r="N360" s="99"/>
      <c r="O360" s="99"/>
      <c r="P360" s="99"/>
      <c r="Q360" s="99"/>
      <c r="R360" s="99"/>
      <c r="S360" s="99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</row>
    <row r="361" spans="2:33" ht="18.75" customHeight="1">
      <c r="B361" s="14"/>
      <c r="C361" s="98"/>
      <c r="D361" s="98"/>
      <c r="E361" s="14"/>
      <c r="F361" s="99"/>
      <c r="G361" s="99"/>
      <c r="H361" s="99"/>
      <c r="I361" s="99"/>
      <c r="J361" s="99"/>
      <c r="K361" s="99"/>
      <c r="L361" s="99"/>
      <c r="M361" s="99"/>
      <c r="N361" s="99"/>
      <c r="O361" s="99"/>
      <c r="P361" s="99"/>
      <c r="Q361" s="99"/>
      <c r="R361" s="99"/>
      <c r="S361" s="99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</row>
    <row r="362" spans="2:33" ht="18.75" customHeight="1">
      <c r="B362" s="14"/>
      <c r="C362" s="98"/>
      <c r="D362" s="98"/>
      <c r="E362" s="14"/>
      <c r="F362" s="99"/>
      <c r="G362" s="99"/>
      <c r="H362" s="99"/>
      <c r="I362" s="99"/>
      <c r="J362" s="99"/>
      <c r="K362" s="99"/>
      <c r="L362" s="99"/>
      <c r="M362" s="99"/>
      <c r="N362" s="99"/>
      <c r="O362" s="99"/>
      <c r="P362" s="99"/>
      <c r="Q362" s="99"/>
      <c r="R362" s="99"/>
      <c r="S362" s="99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</row>
    <row r="363" spans="2:33" ht="18.75" customHeight="1">
      <c r="B363" s="14"/>
      <c r="C363" s="98"/>
      <c r="D363" s="98"/>
      <c r="E363" s="14"/>
      <c r="F363" s="99"/>
      <c r="G363" s="99"/>
      <c r="H363" s="99"/>
      <c r="I363" s="99"/>
      <c r="J363" s="99"/>
      <c r="K363" s="99"/>
      <c r="L363" s="99"/>
      <c r="M363" s="99"/>
      <c r="N363" s="99"/>
      <c r="O363" s="99"/>
      <c r="P363" s="99"/>
      <c r="Q363" s="99"/>
      <c r="R363" s="99"/>
      <c r="S363" s="99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</row>
    <row r="364" spans="2:33" ht="18.75" customHeight="1">
      <c r="B364" s="14"/>
      <c r="C364" s="98"/>
      <c r="D364" s="98"/>
      <c r="E364" s="14"/>
      <c r="F364" s="99"/>
      <c r="G364" s="99"/>
      <c r="H364" s="99"/>
      <c r="I364" s="99"/>
      <c r="J364" s="99"/>
      <c r="K364" s="99"/>
      <c r="L364" s="99"/>
      <c r="M364" s="99"/>
      <c r="N364" s="99"/>
      <c r="O364" s="99"/>
      <c r="P364" s="99"/>
      <c r="Q364" s="99"/>
      <c r="R364" s="99"/>
      <c r="S364" s="99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</row>
    <row r="365" spans="2:33" ht="18.75" customHeight="1">
      <c r="B365" s="14"/>
      <c r="C365" s="98"/>
      <c r="D365" s="98"/>
      <c r="E365" s="14"/>
      <c r="F365" s="99"/>
      <c r="G365" s="99"/>
      <c r="H365" s="99"/>
      <c r="I365" s="99"/>
      <c r="J365" s="99"/>
      <c r="K365" s="99"/>
      <c r="L365" s="99"/>
      <c r="M365" s="99"/>
      <c r="N365" s="99"/>
      <c r="O365" s="99"/>
      <c r="P365" s="99"/>
      <c r="Q365" s="99"/>
      <c r="R365" s="99"/>
      <c r="S365" s="99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</row>
    <row r="366" spans="2:33" ht="18.75" customHeight="1">
      <c r="B366" s="14"/>
      <c r="C366" s="98"/>
      <c r="D366" s="98"/>
      <c r="E366" s="14"/>
      <c r="F366" s="99"/>
      <c r="G366" s="99"/>
      <c r="H366" s="99"/>
      <c r="I366" s="99"/>
      <c r="J366" s="99"/>
      <c r="K366" s="99"/>
      <c r="L366" s="99"/>
      <c r="M366" s="99"/>
      <c r="N366" s="99"/>
      <c r="O366" s="99"/>
      <c r="P366" s="99"/>
      <c r="Q366" s="99"/>
      <c r="R366" s="99"/>
      <c r="S366" s="99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</row>
    <row r="367" spans="2:33" ht="18.75" customHeight="1">
      <c r="B367" s="14"/>
      <c r="C367" s="98"/>
      <c r="D367" s="98"/>
      <c r="E367" s="14"/>
      <c r="F367" s="99"/>
      <c r="G367" s="99"/>
      <c r="H367" s="99"/>
      <c r="I367" s="99"/>
      <c r="J367" s="99"/>
      <c r="K367" s="99"/>
      <c r="L367" s="99"/>
      <c r="M367" s="99"/>
      <c r="N367" s="99"/>
      <c r="O367" s="99"/>
      <c r="P367" s="99"/>
      <c r="Q367" s="99"/>
      <c r="R367" s="99"/>
      <c r="S367" s="99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</row>
    <row r="368" spans="2:33" ht="18.75" customHeight="1">
      <c r="B368" s="14"/>
      <c r="C368" s="98"/>
      <c r="D368" s="98"/>
      <c r="E368" s="14"/>
      <c r="F368" s="99"/>
      <c r="G368" s="99"/>
      <c r="H368" s="99"/>
      <c r="I368" s="99"/>
      <c r="J368" s="99"/>
      <c r="K368" s="99"/>
      <c r="L368" s="99"/>
      <c r="M368" s="99"/>
      <c r="N368" s="99"/>
      <c r="O368" s="99"/>
      <c r="P368" s="99"/>
      <c r="Q368" s="99"/>
      <c r="R368" s="99"/>
      <c r="S368" s="99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</row>
    <row r="369" spans="2:33" ht="18.75" customHeight="1">
      <c r="B369" s="14"/>
      <c r="C369" s="98"/>
      <c r="D369" s="98"/>
      <c r="E369" s="14"/>
      <c r="F369" s="99"/>
      <c r="G369" s="99"/>
      <c r="H369" s="99"/>
      <c r="I369" s="99"/>
      <c r="J369" s="99"/>
      <c r="K369" s="99"/>
      <c r="L369" s="99"/>
      <c r="M369" s="99"/>
      <c r="N369" s="99"/>
      <c r="O369" s="99"/>
      <c r="P369" s="99"/>
      <c r="Q369" s="99"/>
      <c r="R369" s="99"/>
      <c r="S369" s="99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</row>
    <row r="370" spans="2:33" ht="18.75" customHeight="1">
      <c r="B370" s="14"/>
      <c r="C370" s="98"/>
      <c r="D370" s="98"/>
      <c r="E370" s="14"/>
      <c r="F370" s="99"/>
      <c r="G370" s="99"/>
      <c r="H370" s="99"/>
      <c r="I370" s="99"/>
      <c r="J370" s="99"/>
      <c r="K370" s="99"/>
      <c r="L370" s="99"/>
      <c r="M370" s="99"/>
      <c r="N370" s="99"/>
      <c r="O370" s="99"/>
      <c r="P370" s="99"/>
      <c r="Q370" s="99"/>
      <c r="R370" s="99"/>
      <c r="S370" s="99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</row>
    <row r="371" spans="2:33" ht="18.75" customHeight="1">
      <c r="B371" s="14"/>
      <c r="C371" s="98"/>
      <c r="D371" s="98"/>
      <c r="E371" s="14"/>
      <c r="F371" s="99"/>
      <c r="G371" s="99"/>
      <c r="H371" s="99"/>
      <c r="I371" s="99"/>
      <c r="J371" s="99"/>
      <c r="K371" s="99"/>
      <c r="L371" s="99"/>
      <c r="M371" s="99"/>
      <c r="N371" s="99"/>
      <c r="O371" s="99"/>
      <c r="P371" s="99"/>
      <c r="Q371" s="99"/>
      <c r="R371" s="99"/>
      <c r="S371" s="99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</row>
    <row r="372" spans="2:33" ht="18.75" customHeight="1">
      <c r="B372" s="14"/>
      <c r="C372" s="98"/>
      <c r="D372" s="98"/>
      <c r="E372" s="14"/>
      <c r="F372" s="99"/>
      <c r="G372" s="99"/>
      <c r="H372" s="99"/>
      <c r="I372" s="99"/>
      <c r="J372" s="99"/>
      <c r="K372" s="99"/>
      <c r="L372" s="99"/>
      <c r="M372" s="99"/>
      <c r="N372" s="99"/>
      <c r="O372" s="99"/>
      <c r="P372" s="99"/>
      <c r="Q372" s="99"/>
      <c r="R372" s="99"/>
      <c r="S372" s="99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</row>
    <row r="373" spans="2:33" ht="18.75" customHeight="1">
      <c r="B373" s="14"/>
      <c r="C373" s="98"/>
      <c r="D373" s="98"/>
      <c r="E373" s="14"/>
      <c r="F373" s="99"/>
      <c r="G373" s="99"/>
      <c r="H373" s="99"/>
      <c r="I373" s="99"/>
      <c r="J373" s="99"/>
      <c r="K373" s="99"/>
      <c r="L373" s="99"/>
      <c r="M373" s="99"/>
      <c r="N373" s="99"/>
      <c r="O373" s="99"/>
      <c r="P373" s="99"/>
      <c r="Q373" s="99"/>
      <c r="R373" s="99"/>
      <c r="S373" s="99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</row>
    <row r="374" spans="2:33" ht="18.75" customHeight="1">
      <c r="B374" s="14"/>
      <c r="C374" s="98"/>
      <c r="D374" s="98"/>
      <c r="E374" s="14"/>
      <c r="F374" s="99"/>
      <c r="G374" s="99"/>
      <c r="H374" s="99"/>
      <c r="I374" s="99"/>
      <c r="J374" s="99"/>
      <c r="K374" s="99"/>
      <c r="L374" s="99"/>
      <c r="M374" s="99"/>
      <c r="N374" s="99"/>
      <c r="O374" s="99"/>
      <c r="P374" s="99"/>
      <c r="Q374" s="99"/>
      <c r="R374" s="99"/>
      <c r="S374" s="99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</row>
    <row r="375" spans="2:33" ht="18.75" customHeight="1">
      <c r="B375" s="14"/>
      <c r="C375" s="98"/>
      <c r="D375" s="98"/>
      <c r="E375" s="14"/>
      <c r="F375" s="99"/>
      <c r="G375" s="99"/>
      <c r="H375" s="99"/>
      <c r="I375" s="99"/>
      <c r="J375" s="99"/>
      <c r="K375" s="99"/>
      <c r="L375" s="99"/>
      <c r="M375" s="99"/>
      <c r="N375" s="99"/>
      <c r="O375" s="99"/>
      <c r="P375" s="99"/>
      <c r="Q375" s="99"/>
      <c r="R375" s="99"/>
      <c r="S375" s="99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</row>
    <row r="376" spans="2:33" ht="18.75" customHeight="1">
      <c r="B376" s="14"/>
      <c r="C376" s="98"/>
      <c r="D376" s="98"/>
      <c r="E376" s="14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99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</row>
    <row r="377" spans="2:33" ht="18.75" customHeight="1">
      <c r="B377" s="14"/>
      <c r="C377" s="98"/>
      <c r="D377" s="98"/>
      <c r="E377" s="14"/>
      <c r="F377" s="99"/>
      <c r="G377" s="99"/>
      <c r="H377" s="99"/>
      <c r="I377" s="99"/>
      <c r="J377" s="99"/>
      <c r="K377" s="99"/>
      <c r="L377" s="99"/>
      <c r="M377" s="99"/>
      <c r="N377" s="99"/>
      <c r="O377" s="99"/>
      <c r="P377" s="99"/>
      <c r="Q377" s="99"/>
      <c r="R377" s="99"/>
      <c r="S377" s="99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</row>
    <row r="378" spans="2:33" ht="18.75" customHeight="1">
      <c r="B378" s="14"/>
      <c r="C378" s="98"/>
      <c r="D378" s="98"/>
      <c r="E378" s="14"/>
      <c r="F378" s="99"/>
      <c r="G378" s="99"/>
      <c r="H378" s="99"/>
      <c r="I378" s="99"/>
      <c r="J378" s="99"/>
      <c r="K378" s="99"/>
      <c r="L378" s="99"/>
      <c r="M378" s="99"/>
      <c r="N378" s="99"/>
      <c r="O378" s="99"/>
      <c r="P378" s="99"/>
      <c r="Q378" s="99"/>
      <c r="R378" s="99"/>
      <c r="S378" s="99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</row>
    <row r="379" spans="2:33" ht="18.75" customHeight="1">
      <c r="B379" s="14"/>
      <c r="C379" s="98"/>
      <c r="D379" s="98"/>
      <c r="E379" s="14"/>
      <c r="F379" s="99"/>
      <c r="G379" s="99"/>
      <c r="H379" s="99"/>
      <c r="I379" s="99"/>
      <c r="J379" s="99"/>
      <c r="K379" s="99"/>
      <c r="L379" s="99"/>
      <c r="M379" s="99"/>
      <c r="N379" s="99"/>
      <c r="O379" s="99"/>
      <c r="P379" s="99"/>
      <c r="Q379" s="99"/>
      <c r="R379" s="99"/>
      <c r="S379" s="99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</row>
    <row r="380" spans="2:33" ht="18.75" customHeight="1">
      <c r="B380" s="14"/>
      <c r="C380" s="98"/>
      <c r="D380" s="98"/>
      <c r="E380" s="14"/>
      <c r="F380" s="99"/>
      <c r="G380" s="99"/>
      <c r="H380" s="99"/>
      <c r="I380" s="99"/>
      <c r="J380" s="99"/>
      <c r="K380" s="99"/>
      <c r="L380" s="99"/>
      <c r="M380" s="99"/>
      <c r="N380" s="99"/>
      <c r="O380" s="99"/>
      <c r="P380" s="99"/>
      <c r="Q380" s="99"/>
      <c r="R380" s="99"/>
      <c r="S380" s="99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</row>
    <row r="381" spans="2:33" ht="18.75" customHeight="1">
      <c r="B381" s="14"/>
      <c r="C381" s="98"/>
      <c r="D381" s="98"/>
      <c r="E381" s="14"/>
      <c r="F381" s="99"/>
      <c r="G381" s="99"/>
      <c r="H381" s="99"/>
      <c r="I381" s="99"/>
      <c r="J381" s="99"/>
      <c r="K381" s="99"/>
      <c r="L381" s="99"/>
      <c r="M381" s="99"/>
      <c r="N381" s="99"/>
      <c r="O381" s="99"/>
      <c r="P381" s="99"/>
      <c r="Q381" s="99"/>
      <c r="R381" s="99"/>
      <c r="S381" s="99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</row>
    <row r="382" spans="2:33" ht="18.75" customHeight="1">
      <c r="B382" s="14"/>
      <c r="C382" s="98"/>
      <c r="D382" s="98"/>
      <c r="E382" s="14"/>
      <c r="F382" s="99"/>
      <c r="G382" s="99"/>
      <c r="H382" s="99"/>
      <c r="I382" s="99"/>
      <c r="J382" s="99"/>
      <c r="K382" s="99"/>
      <c r="L382" s="99"/>
      <c r="M382" s="99"/>
      <c r="N382" s="99"/>
      <c r="O382" s="99"/>
      <c r="P382" s="99"/>
      <c r="Q382" s="99"/>
      <c r="R382" s="99"/>
      <c r="S382" s="99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</row>
    <row r="383" spans="2:33" ht="18.75" customHeight="1">
      <c r="B383" s="14"/>
      <c r="C383" s="98"/>
      <c r="D383" s="98"/>
      <c r="E383" s="14"/>
      <c r="F383" s="99"/>
      <c r="G383" s="99"/>
      <c r="H383" s="99"/>
      <c r="I383" s="99"/>
      <c r="J383" s="99"/>
      <c r="K383" s="99"/>
      <c r="L383" s="99"/>
      <c r="M383" s="99"/>
      <c r="N383" s="99"/>
      <c r="O383" s="99"/>
      <c r="P383" s="99"/>
      <c r="Q383" s="99"/>
      <c r="R383" s="99"/>
      <c r="S383" s="99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</row>
    <row r="384" spans="2:33" ht="18.75" customHeight="1">
      <c r="B384" s="14"/>
      <c r="C384" s="98"/>
      <c r="D384" s="98"/>
      <c r="E384" s="14"/>
      <c r="F384" s="99"/>
      <c r="G384" s="99"/>
      <c r="H384" s="99"/>
      <c r="I384" s="99"/>
      <c r="J384" s="99"/>
      <c r="K384" s="99"/>
      <c r="L384" s="99"/>
      <c r="M384" s="99"/>
      <c r="N384" s="99"/>
      <c r="O384" s="99"/>
      <c r="P384" s="99"/>
      <c r="Q384" s="99"/>
      <c r="R384" s="99"/>
      <c r="S384" s="99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</row>
    <row r="385" spans="2:33" ht="18.75" customHeight="1">
      <c r="B385" s="14"/>
      <c r="C385" s="98"/>
      <c r="D385" s="98"/>
      <c r="E385" s="14"/>
      <c r="F385" s="99"/>
      <c r="G385" s="99"/>
      <c r="H385" s="99"/>
      <c r="I385" s="99"/>
      <c r="J385" s="99"/>
      <c r="K385" s="99"/>
      <c r="L385" s="99"/>
      <c r="M385" s="99"/>
      <c r="N385" s="99"/>
      <c r="O385" s="99"/>
      <c r="P385" s="99"/>
      <c r="Q385" s="99"/>
      <c r="R385" s="99"/>
      <c r="S385" s="99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</row>
    <row r="386" spans="2:33" ht="18.75" customHeight="1">
      <c r="B386" s="14"/>
      <c r="C386" s="98"/>
      <c r="D386" s="98"/>
      <c r="E386" s="14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99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</row>
    <row r="387" spans="2:33" ht="18.75" customHeight="1">
      <c r="B387" s="14"/>
      <c r="C387" s="98"/>
      <c r="D387" s="98"/>
      <c r="E387" s="14"/>
      <c r="F387" s="99"/>
      <c r="G387" s="99"/>
      <c r="H387" s="99"/>
      <c r="I387" s="99"/>
      <c r="J387" s="99"/>
      <c r="K387" s="99"/>
      <c r="L387" s="99"/>
      <c r="M387" s="99"/>
      <c r="N387" s="99"/>
      <c r="O387" s="99"/>
      <c r="P387" s="99"/>
      <c r="Q387" s="99"/>
      <c r="R387" s="99"/>
      <c r="S387" s="99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</row>
    <row r="388" spans="2:33" ht="18.75" customHeight="1">
      <c r="B388" s="14"/>
      <c r="C388" s="98"/>
      <c r="D388" s="98"/>
      <c r="E388" s="14"/>
      <c r="F388" s="99"/>
      <c r="G388" s="99"/>
      <c r="H388" s="99"/>
      <c r="I388" s="99"/>
      <c r="J388" s="99"/>
      <c r="K388" s="99"/>
      <c r="L388" s="99"/>
      <c r="M388" s="99"/>
      <c r="N388" s="99"/>
      <c r="O388" s="99"/>
      <c r="P388" s="99"/>
      <c r="Q388" s="99"/>
      <c r="R388" s="99"/>
      <c r="S388" s="99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</row>
    <row r="389" spans="2:33" ht="18.75" customHeight="1">
      <c r="B389" s="14"/>
      <c r="C389" s="98"/>
      <c r="D389" s="98"/>
      <c r="E389" s="14"/>
      <c r="F389" s="99"/>
      <c r="G389" s="99"/>
      <c r="H389" s="99"/>
      <c r="I389" s="99"/>
      <c r="J389" s="99"/>
      <c r="K389" s="99"/>
      <c r="L389" s="99"/>
      <c r="M389" s="99"/>
      <c r="N389" s="99"/>
      <c r="O389" s="99"/>
      <c r="P389" s="99"/>
      <c r="Q389" s="99"/>
      <c r="R389" s="99"/>
      <c r="S389" s="99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</row>
    <row r="390" spans="2:33" ht="18.75" customHeight="1">
      <c r="B390" s="14"/>
      <c r="C390" s="98"/>
      <c r="D390" s="98"/>
      <c r="E390" s="14"/>
      <c r="F390" s="99"/>
      <c r="G390" s="99"/>
      <c r="H390" s="99"/>
      <c r="I390" s="99"/>
      <c r="J390" s="99"/>
      <c r="K390" s="99"/>
      <c r="L390" s="99"/>
      <c r="M390" s="99"/>
      <c r="N390" s="99"/>
      <c r="O390" s="99"/>
      <c r="P390" s="99"/>
      <c r="Q390" s="99"/>
      <c r="R390" s="99"/>
      <c r="S390" s="99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</row>
    <row r="391" spans="2:33" ht="18.75" customHeight="1">
      <c r="B391" s="14"/>
      <c r="C391" s="98"/>
      <c r="D391" s="98"/>
      <c r="E391" s="14"/>
      <c r="F391" s="99"/>
      <c r="G391" s="99"/>
      <c r="H391" s="99"/>
      <c r="I391" s="99"/>
      <c r="J391" s="99"/>
      <c r="K391" s="99"/>
      <c r="L391" s="99"/>
      <c r="M391" s="99"/>
      <c r="N391" s="99"/>
      <c r="O391" s="99"/>
      <c r="P391" s="99"/>
      <c r="Q391" s="99"/>
      <c r="R391" s="99"/>
      <c r="S391" s="99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</row>
    <row r="392" spans="2:33" ht="18.75" customHeight="1">
      <c r="B392" s="14"/>
      <c r="C392" s="98"/>
      <c r="D392" s="98"/>
      <c r="E392" s="14"/>
      <c r="F392" s="99"/>
      <c r="G392" s="99"/>
      <c r="H392" s="99"/>
      <c r="I392" s="99"/>
      <c r="J392" s="99"/>
      <c r="K392" s="99"/>
      <c r="L392" s="99"/>
      <c r="M392" s="99"/>
      <c r="N392" s="99"/>
      <c r="O392" s="99"/>
      <c r="P392" s="99"/>
      <c r="Q392" s="99"/>
      <c r="R392" s="99"/>
      <c r="S392" s="99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</row>
    <row r="393" spans="2:33" ht="18.75" customHeight="1">
      <c r="B393" s="14"/>
      <c r="C393" s="98"/>
      <c r="D393" s="98"/>
      <c r="E393" s="14"/>
      <c r="F393" s="99"/>
      <c r="G393" s="99"/>
      <c r="H393" s="99"/>
      <c r="I393" s="99"/>
      <c r="J393" s="99"/>
      <c r="K393" s="99"/>
      <c r="L393" s="99"/>
      <c r="M393" s="99"/>
      <c r="N393" s="99"/>
      <c r="O393" s="99"/>
      <c r="P393" s="99"/>
      <c r="Q393" s="99"/>
      <c r="R393" s="99"/>
      <c r="S393" s="99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</row>
    <row r="394" spans="2:33" ht="18.75" customHeight="1">
      <c r="B394" s="14"/>
      <c r="C394" s="98"/>
      <c r="D394" s="98"/>
      <c r="E394" s="14"/>
      <c r="F394" s="99"/>
      <c r="G394" s="99"/>
      <c r="H394" s="99"/>
      <c r="I394" s="99"/>
      <c r="J394" s="99"/>
      <c r="K394" s="99"/>
      <c r="L394" s="99"/>
      <c r="M394" s="99"/>
      <c r="N394" s="99"/>
      <c r="O394" s="99"/>
      <c r="P394" s="99"/>
      <c r="Q394" s="99"/>
      <c r="R394" s="99"/>
      <c r="S394" s="99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</row>
    <row r="395" spans="2:33" ht="18.75" customHeight="1">
      <c r="B395" s="14"/>
      <c r="C395" s="98"/>
      <c r="D395" s="98"/>
      <c r="E395" s="14"/>
      <c r="F395" s="99"/>
      <c r="G395" s="99"/>
      <c r="H395" s="99"/>
      <c r="I395" s="99"/>
      <c r="J395" s="99"/>
      <c r="K395" s="99"/>
      <c r="L395" s="99"/>
      <c r="M395" s="99"/>
      <c r="N395" s="99"/>
      <c r="O395" s="99"/>
      <c r="P395" s="99"/>
      <c r="Q395" s="99"/>
      <c r="R395" s="99"/>
      <c r="S395" s="99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</row>
    <row r="396" spans="2:33" ht="18.75" customHeight="1">
      <c r="B396" s="14"/>
      <c r="C396" s="98"/>
      <c r="D396" s="98"/>
      <c r="E396" s="14"/>
      <c r="F396" s="99"/>
      <c r="G396" s="99"/>
      <c r="H396" s="99"/>
      <c r="I396" s="99"/>
      <c r="J396" s="99"/>
      <c r="K396" s="99"/>
      <c r="L396" s="99"/>
      <c r="M396" s="99"/>
      <c r="N396" s="99"/>
      <c r="O396" s="99"/>
      <c r="P396" s="99"/>
      <c r="Q396" s="99"/>
      <c r="R396" s="99"/>
      <c r="S396" s="99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</row>
    <row r="397" spans="2:33" ht="18.75" customHeight="1">
      <c r="B397" s="14"/>
      <c r="C397" s="98"/>
      <c r="D397" s="98"/>
      <c r="E397" s="14"/>
      <c r="F397" s="99"/>
      <c r="G397" s="99"/>
      <c r="H397" s="99"/>
      <c r="I397" s="99"/>
      <c r="J397" s="99"/>
      <c r="K397" s="99"/>
      <c r="L397" s="99"/>
      <c r="M397" s="99"/>
      <c r="N397" s="99"/>
      <c r="O397" s="99"/>
      <c r="P397" s="99"/>
      <c r="Q397" s="99"/>
      <c r="R397" s="99"/>
      <c r="S397" s="99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</row>
    <row r="398" spans="2:33" ht="18.75" customHeight="1">
      <c r="B398" s="14"/>
      <c r="C398" s="98"/>
      <c r="D398" s="98"/>
      <c r="E398" s="14"/>
      <c r="F398" s="99"/>
      <c r="G398" s="99"/>
      <c r="H398" s="99"/>
      <c r="I398" s="99"/>
      <c r="J398" s="99"/>
      <c r="K398" s="99"/>
      <c r="L398" s="99"/>
      <c r="M398" s="99"/>
      <c r="N398" s="99"/>
      <c r="O398" s="99"/>
      <c r="P398" s="99"/>
      <c r="Q398" s="99"/>
      <c r="R398" s="99"/>
      <c r="S398" s="99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</row>
    <row r="399" spans="2:33" ht="18.75" customHeight="1">
      <c r="B399" s="14"/>
      <c r="C399" s="98"/>
      <c r="D399" s="98"/>
      <c r="E399" s="14"/>
      <c r="F399" s="99"/>
      <c r="G399" s="99"/>
      <c r="H399" s="99"/>
      <c r="I399" s="99"/>
      <c r="J399" s="99"/>
      <c r="K399" s="99"/>
      <c r="L399" s="99"/>
      <c r="M399" s="99"/>
      <c r="N399" s="99"/>
      <c r="O399" s="99"/>
      <c r="P399" s="99"/>
      <c r="Q399" s="99"/>
      <c r="R399" s="99"/>
      <c r="S399" s="99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</row>
    <row r="400" spans="2:33" ht="18.75" customHeight="1">
      <c r="B400" s="14"/>
      <c r="C400" s="98"/>
      <c r="D400" s="98"/>
      <c r="E400" s="14"/>
      <c r="F400" s="99"/>
      <c r="G400" s="99"/>
      <c r="H400" s="99"/>
      <c r="I400" s="99"/>
      <c r="J400" s="99"/>
      <c r="K400" s="99"/>
      <c r="L400" s="99"/>
      <c r="M400" s="99"/>
      <c r="N400" s="99"/>
      <c r="O400" s="99"/>
      <c r="P400" s="99"/>
      <c r="Q400" s="99"/>
      <c r="R400" s="99"/>
      <c r="S400" s="99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</row>
    <row r="401" spans="2:33" ht="18.75" customHeight="1">
      <c r="B401" s="14"/>
      <c r="C401" s="98"/>
      <c r="D401" s="98"/>
      <c r="E401" s="14"/>
      <c r="F401" s="99"/>
      <c r="G401" s="99"/>
      <c r="H401" s="99"/>
      <c r="I401" s="99"/>
      <c r="J401" s="99"/>
      <c r="K401" s="99"/>
      <c r="L401" s="99"/>
      <c r="M401" s="99"/>
      <c r="N401" s="99"/>
      <c r="O401" s="99"/>
      <c r="P401" s="99"/>
      <c r="Q401" s="99"/>
      <c r="R401" s="99"/>
      <c r="S401" s="99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</row>
    <row r="402" spans="2:33" ht="18.75" customHeight="1">
      <c r="B402" s="14"/>
      <c r="C402" s="98"/>
      <c r="D402" s="98"/>
      <c r="E402" s="14"/>
      <c r="F402" s="99"/>
      <c r="G402" s="99"/>
      <c r="H402" s="99"/>
      <c r="I402" s="99"/>
      <c r="J402" s="99"/>
      <c r="K402" s="99"/>
      <c r="L402" s="99"/>
      <c r="M402" s="99"/>
      <c r="N402" s="99"/>
      <c r="O402" s="99"/>
      <c r="P402" s="99"/>
      <c r="Q402" s="99"/>
      <c r="R402" s="99"/>
      <c r="S402" s="99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</row>
    <row r="403" spans="2:33" ht="18.75" customHeight="1">
      <c r="B403" s="14"/>
      <c r="C403" s="98"/>
      <c r="D403" s="98"/>
      <c r="E403" s="14"/>
      <c r="F403" s="99"/>
      <c r="G403" s="99"/>
      <c r="H403" s="99"/>
      <c r="I403" s="99"/>
      <c r="J403" s="99"/>
      <c r="K403" s="99"/>
      <c r="L403" s="99"/>
      <c r="M403" s="99"/>
      <c r="N403" s="99"/>
      <c r="O403" s="99"/>
      <c r="P403" s="99"/>
      <c r="Q403" s="99"/>
      <c r="R403" s="99"/>
      <c r="S403" s="99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</row>
    <row r="404" spans="2:33" ht="18.75" customHeight="1">
      <c r="B404" s="14"/>
      <c r="C404" s="98"/>
      <c r="D404" s="98"/>
      <c r="E404" s="14"/>
      <c r="F404" s="99"/>
      <c r="G404" s="99"/>
      <c r="H404" s="99"/>
      <c r="I404" s="99"/>
      <c r="J404" s="99"/>
      <c r="K404" s="99"/>
      <c r="L404" s="99"/>
      <c r="M404" s="99"/>
      <c r="N404" s="99"/>
      <c r="O404" s="99"/>
      <c r="P404" s="99"/>
      <c r="Q404" s="99"/>
      <c r="R404" s="99"/>
      <c r="S404" s="99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</row>
    <row r="405" spans="2:33" ht="18.75" customHeight="1">
      <c r="B405" s="14"/>
      <c r="C405" s="98"/>
      <c r="D405" s="98"/>
      <c r="E405" s="14"/>
      <c r="F405" s="99"/>
      <c r="G405" s="99"/>
      <c r="H405" s="99"/>
      <c r="I405" s="99"/>
      <c r="J405" s="99"/>
      <c r="K405" s="99"/>
      <c r="L405" s="99"/>
      <c r="M405" s="99"/>
      <c r="N405" s="99"/>
      <c r="O405" s="99"/>
      <c r="P405" s="99"/>
      <c r="Q405" s="99"/>
      <c r="R405" s="99"/>
      <c r="S405" s="99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</row>
    <row r="406" spans="2:33" ht="18.75" customHeight="1">
      <c r="B406" s="14"/>
      <c r="C406" s="98"/>
      <c r="D406" s="98"/>
      <c r="E406" s="14"/>
      <c r="F406" s="99"/>
      <c r="G406" s="99"/>
      <c r="H406" s="99"/>
      <c r="I406" s="99"/>
      <c r="J406" s="99"/>
      <c r="K406" s="99"/>
      <c r="L406" s="99"/>
      <c r="M406" s="99"/>
      <c r="N406" s="99"/>
      <c r="O406" s="99"/>
      <c r="P406" s="99"/>
      <c r="Q406" s="99"/>
      <c r="R406" s="99"/>
      <c r="S406" s="99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</row>
    <row r="407" spans="2:33" ht="18.75" customHeight="1">
      <c r="B407" s="14"/>
      <c r="C407" s="98"/>
      <c r="D407" s="98"/>
      <c r="E407" s="14"/>
      <c r="F407" s="99"/>
      <c r="G407" s="99"/>
      <c r="H407" s="99"/>
      <c r="I407" s="99"/>
      <c r="J407" s="99"/>
      <c r="K407" s="99"/>
      <c r="L407" s="99"/>
      <c r="M407" s="99"/>
      <c r="N407" s="99"/>
      <c r="O407" s="99"/>
      <c r="P407" s="99"/>
      <c r="Q407" s="99"/>
      <c r="R407" s="99"/>
      <c r="S407" s="99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</row>
    <row r="408" spans="2:33" ht="18.75" customHeight="1">
      <c r="B408" s="14"/>
      <c r="C408" s="98"/>
      <c r="D408" s="98"/>
      <c r="E408" s="14"/>
      <c r="F408" s="99"/>
      <c r="G408" s="99"/>
      <c r="H408" s="99"/>
      <c r="I408" s="99"/>
      <c r="J408" s="99"/>
      <c r="K408" s="99"/>
      <c r="L408" s="99"/>
      <c r="M408" s="99"/>
      <c r="N408" s="99"/>
      <c r="O408" s="99"/>
      <c r="P408" s="99"/>
      <c r="Q408" s="99"/>
      <c r="R408" s="99"/>
      <c r="S408" s="99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</row>
    <row r="409" spans="2:33" ht="18.75" customHeight="1">
      <c r="B409" s="14"/>
      <c r="C409" s="98"/>
      <c r="D409" s="98"/>
      <c r="E409" s="14"/>
      <c r="F409" s="99"/>
      <c r="G409" s="99"/>
      <c r="H409" s="99"/>
      <c r="I409" s="99"/>
      <c r="J409" s="99"/>
      <c r="K409" s="99"/>
      <c r="L409" s="99"/>
      <c r="M409" s="99"/>
      <c r="N409" s="99"/>
      <c r="O409" s="99"/>
      <c r="P409" s="99"/>
      <c r="Q409" s="99"/>
      <c r="R409" s="99"/>
      <c r="S409" s="99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</row>
    <row r="410" spans="2:33" ht="18.75" customHeight="1">
      <c r="B410" s="14"/>
      <c r="C410" s="98"/>
      <c r="D410" s="98"/>
      <c r="E410" s="14"/>
      <c r="F410" s="99"/>
      <c r="G410" s="99"/>
      <c r="H410" s="99"/>
      <c r="I410" s="99"/>
      <c r="J410" s="99"/>
      <c r="K410" s="99"/>
      <c r="L410" s="99"/>
      <c r="M410" s="99"/>
      <c r="N410" s="99"/>
      <c r="O410" s="99"/>
      <c r="P410" s="99"/>
      <c r="Q410" s="99"/>
      <c r="R410" s="99"/>
      <c r="S410" s="99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</row>
    <row r="411" spans="2:33" ht="18.75" customHeight="1">
      <c r="B411" s="14"/>
      <c r="C411" s="98"/>
      <c r="D411" s="98"/>
      <c r="E411" s="14"/>
      <c r="F411" s="99"/>
      <c r="G411" s="99"/>
      <c r="H411" s="99"/>
      <c r="I411" s="99"/>
      <c r="J411" s="99"/>
      <c r="K411" s="99"/>
      <c r="L411" s="99"/>
      <c r="M411" s="99"/>
      <c r="N411" s="99"/>
      <c r="O411" s="99"/>
      <c r="P411" s="99"/>
      <c r="Q411" s="99"/>
      <c r="R411" s="99"/>
      <c r="S411" s="99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</row>
    <row r="412" spans="2:33" ht="18.75" customHeight="1">
      <c r="B412" s="14"/>
      <c r="C412" s="98"/>
      <c r="D412" s="98"/>
      <c r="E412" s="14"/>
      <c r="F412" s="99"/>
      <c r="G412" s="99"/>
      <c r="H412" s="99"/>
      <c r="I412" s="99"/>
      <c r="J412" s="99"/>
      <c r="K412" s="99"/>
      <c r="L412" s="99"/>
      <c r="M412" s="99"/>
      <c r="N412" s="99"/>
      <c r="O412" s="99"/>
      <c r="P412" s="99"/>
      <c r="Q412" s="99"/>
      <c r="R412" s="99"/>
      <c r="S412" s="99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</row>
    <row r="413" spans="2:33" ht="18.75" customHeight="1">
      <c r="B413" s="14"/>
      <c r="C413" s="98"/>
      <c r="D413" s="98"/>
      <c r="E413" s="14"/>
      <c r="F413" s="99"/>
      <c r="G413" s="99"/>
      <c r="H413" s="99"/>
      <c r="I413" s="99"/>
      <c r="J413" s="99"/>
      <c r="K413" s="99"/>
      <c r="L413" s="99"/>
      <c r="M413" s="99"/>
      <c r="N413" s="99"/>
      <c r="O413" s="99"/>
      <c r="P413" s="99"/>
      <c r="Q413" s="99"/>
      <c r="R413" s="99"/>
      <c r="S413" s="99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</row>
    <row r="414" spans="2:33" ht="18.75" customHeight="1">
      <c r="B414" s="14"/>
      <c r="C414" s="98"/>
      <c r="D414" s="98"/>
      <c r="E414" s="14"/>
      <c r="F414" s="99"/>
      <c r="G414" s="99"/>
      <c r="H414" s="99"/>
      <c r="I414" s="99"/>
      <c r="J414" s="99"/>
      <c r="K414" s="99"/>
      <c r="L414" s="99"/>
      <c r="M414" s="99"/>
      <c r="N414" s="99"/>
      <c r="O414" s="99"/>
      <c r="P414" s="99"/>
      <c r="Q414" s="99"/>
      <c r="R414" s="99"/>
      <c r="S414" s="99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</row>
    <row r="415" spans="2:33" ht="18.75" customHeight="1">
      <c r="B415" s="14"/>
      <c r="C415" s="98"/>
      <c r="D415" s="98"/>
      <c r="E415" s="14"/>
      <c r="F415" s="99"/>
      <c r="G415" s="99"/>
      <c r="H415" s="99"/>
      <c r="I415" s="99"/>
      <c r="J415" s="99"/>
      <c r="K415" s="99"/>
      <c r="L415" s="99"/>
      <c r="M415" s="99"/>
      <c r="N415" s="99"/>
      <c r="O415" s="99"/>
      <c r="P415" s="99"/>
      <c r="Q415" s="99"/>
      <c r="R415" s="99"/>
      <c r="S415" s="99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</row>
    <row r="416" spans="2:33" ht="18.75" customHeight="1">
      <c r="B416" s="14"/>
      <c r="C416" s="98"/>
      <c r="D416" s="98"/>
      <c r="E416" s="14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99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</row>
    <row r="417" spans="2:33" ht="18.75" customHeight="1">
      <c r="B417" s="14"/>
      <c r="C417" s="98"/>
      <c r="D417" s="98"/>
      <c r="E417" s="14"/>
      <c r="F417" s="99"/>
      <c r="G417" s="99"/>
      <c r="H417" s="99"/>
      <c r="I417" s="99"/>
      <c r="J417" s="99"/>
      <c r="K417" s="99"/>
      <c r="L417" s="99"/>
      <c r="M417" s="99"/>
      <c r="N417" s="99"/>
      <c r="O417" s="99"/>
      <c r="P417" s="99"/>
      <c r="Q417" s="99"/>
      <c r="R417" s="99"/>
      <c r="S417" s="99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</row>
    <row r="418" spans="2:33" ht="18.75" customHeight="1">
      <c r="B418" s="14"/>
      <c r="C418" s="98"/>
      <c r="D418" s="98"/>
      <c r="E418" s="14"/>
      <c r="F418" s="99"/>
      <c r="G418" s="99"/>
      <c r="H418" s="99"/>
      <c r="I418" s="99"/>
      <c r="J418" s="99"/>
      <c r="K418" s="99"/>
      <c r="L418" s="99"/>
      <c r="M418" s="99"/>
      <c r="N418" s="99"/>
      <c r="O418" s="99"/>
      <c r="P418" s="99"/>
      <c r="Q418" s="99"/>
      <c r="R418" s="99"/>
      <c r="S418" s="99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</row>
    <row r="419" spans="2:33" ht="18.75" customHeight="1">
      <c r="B419" s="14"/>
      <c r="C419" s="98"/>
      <c r="D419" s="98"/>
      <c r="E419" s="14"/>
      <c r="F419" s="99"/>
      <c r="G419" s="99"/>
      <c r="H419" s="99"/>
      <c r="I419" s="99"/>
      <c r="J419" s="99"/>
      <c r="K419" s="99"/>
      <c r="L419" s="99"/>
      <c r="M419" s="99"/>
      <c r="N419" s="99"/>
      <c r="O419" s="99"/>
      <c r="P419" s="99"/>
      <c r="Q419" s="99"/>
      <c r="R419" s="99"/>
      <c r="S419" s="99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</row>
    <row r="420" spans="2:33" ht="18.75" customHeight="1">
      <c r="B420" s="14"/>
      <c r="C420" s="98"/>
      <c r="D420" s="98"/>
      <c r="E420" s="14"/>
      <c r="F420" s="99"/>
      <c r="G420" s="99"/>
      <c r="H420" s="99"/>
      <c r="I420" s="99"/>
      <c r="J420" s="99"/>
      <c r="K420" s="99"/>
      <c r="L420" s="99"/>
      <c r="M420" s="99"/>
      <c r="N420" s="99"/>
      <c r="O420" s="99"/>
      <c r="P420" s="99"/>
      <c r="Q420" s="99"/>
      <c r="R420" s="99"/>
      <c r="S420" s="99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</row>
    <row r="421" spans="2:33" ht="18.75" customHeight="1">
      <c r="B421" s="14"/>
      <c r="C421" s="98"/>
      <c r="D421" s="98"/>
      <c r="E421" s="14"/>
      <c r="F421" s="99"/>
      <c r="G421" s="99"/>
      <c r="H421" s="99"/>
      <c r="I421" s="99"/>
      <c r="J421" s="99"/>
      <c r="K421" s="99"/>
      <c r="L421" s="99"/>
      <c r="M421" s="99"/>
      <c r="N421" s="99"/>
      <c r="O421" s="99"/>
      <c r="P421" s="99"/>
      <c r="Q421" s="99"/>
      <c r="R421" s="99"/>
      <c r="S421" s="99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</row>
    <row r="422" spans="2:33" ht="18.75" customHeight="1">
      <c r="B422" s="14"/>
      <c r="C422" s="98"/>
      <c r="D422" s="98"/>
      <c r="E422" s="14"/>
      <c r="F422" s="99"/>
      <c r="G422" s="99"/>
      <c r="H422" s="99"/>
      <c r="I422" s="99"/>
      <c r="J422" s="99"/>
      <c r="K422" s="99"/>
      <c r="L422" s="99"/>
      <c r="M422" s="99"/>
      <c r="N422" s="99"/>
      <c r="O422" s="99"/>
      <c r="P422" s="99"/>
      <c r="Q422" s="99"/>
      <c r="R422" s="99"/>
      <c r="S422" s="99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</row>
    <row r="423" spans="2:33" ht="18.75" customHeight="1">
      <c r="B423" s="14"/>
      <c r="C423" s="98"/>
      <c r="D423" s="98"/>
      <c r="E423" s="14"/>
      <c r="F423" s="99"/>
      <c r="G423" s="99"/>
      <c r="H423" s="99"/>
      <c r="I423" s="99"/>
      <c r="J423" s="99"/>
      <c r="K423" s="99"/>
      <c r="L423" s="99"/>
      <c r="M423" s="99"/>
      <c r="N423" s="99"/>
      <c r="O423" s="99"/>
      <c r="P423" s="99"/>
      <c r="Q423" s="99"/>
      <c r="R423" s="99"/>
      <c r="S423" s="99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</row>
    <row r="424" spans="2:33" ht="18.75" customHeight="1">
      <c r="B424" s="14"/>
      <c r="C424" s="98"/>
      <c r="D424" s="98"/>
      <c r="E424" s="14"/>
      <c r="F424" s="99"/>
      <c r="G424" s="99"/>
      <c r="H424" s="99"/>
      <c r="I424" s="99"/>
      <c r="J424" s="99"/>
      <c r="K424" s="99"/>
      <c r="L424" s="99"/>
      <c r="M424" s="99"/>
      <c r="N424" s="99"/>
      <c r="O424" s="99"/>
      <c r="P424" s="99"/>
      <c r="Q424" s="99"/>
      <c r="R424" s="99"/>
      <c r="S424" s="99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</row>
    <row r="425" spans="2:33" ht="18.75" customHeight="1">
      <c r="B425" s="14"/>
      <c r="C425" s="98"/>
      <c r="D425" s="98"/>
      <c r="E425" s="14"/>
      <c r="F425" s="99"/>
      <c r="G425" s="99"/>
      <c r="H425" s="99"/>
      <c r="I425" s="99"/>
      <c r="J425" s="99"/>
      <c r="K425" s="99"/>
      <c r="L425" s="99"/>
      <c r="M425" s="99"/>
      <c r="N425" s="99"/>
      <c r="O425" s="99"/>
      <c r="P425" s="99"/>
      <c r="Q425" s="99"/>
      <c r="R425" s="99"/>
      <c r="S425" s="99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</row>
    <row r="426" spans="2:33" ht="18.75" customHeight="1">
      <c r="B426" s="14"/>
      <c r="C426" s="98"/>
      <c r="D426" s="98"/>
      <c r="E426" s="14"/>
      <c r="F426" s="99"/>
      <c r="G426" s="99"/>
      <c r="H426" s="99"/>
      <c r="I426" s="99"/>
      <c r="J426" s="99"/>
      <c r="K426" s="99"/>
      <c r="L426" s="99"/>
      <c r="M426" s="99"/>
      <c r="N426" s="99"/>
      <c r="O426" s="99"/>
      <c r="P426" s="99"/>
      <c r="Q426" s="99"/>
      <c r="R426" s="99"/>
      <c r="S426" s="99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</row>
    <row r="427" spans="2:33" ht="18.75" customHeight="1">
      <c r="B427" s="14"/>
      <c r="C427" s="98"/>
      <c r="D427" s="98"/>
      <c r="E427" s="14"/>
      <c r="F427" s="99"/>
      <c r="G427" s="99"/>
      <c r="H427" s="99"/>
      <c r="I427" s="99"/>
      <c r="J427" s="99"/>
      <c r="K427" s="99"/>
      <c r="L427" s="99"/>
      <c r="M427" s="99"/>
      <c r="N427" s="99"/>
      <c r="O427" s="99"/>
      <c r="P427" s="99"/>
      <c r="Q427" s="99"/>
      <c r="R427" s="99"/>
      <c r="S427" s="99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</row>
    <row r="428" spans="2:33" ht="18.75" customHeight="1">
      <c r="B428" s="14"/>
      <c r="C428" s="98"/>
      <c r="D428" s="98"/>
      <c r="E428" s="14"/>
      <c r="F428" s="99"/>
      <c r="G428" s="99"/>
      <c r="H428" s="99"/>
      <c r="I428" s="99"/>
      <c r="J428" s="99"/>
      <c r="K428" s="99"/>
      <c r="L428" s="99"/>
      <c r="M428" s="99"/>
      <c r="N428" s="99"/>
      <c r="O428" s="99"/>
      <c r="P428" s="99"/>
      <c r="Q428" s="99"/>
      <c r="R428" s="99"/>
      <c r="S428" s="99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</row>
    <row r="429" spans="2:33" ht="18.75" customHeight="1">
      <c r="B429" s="14"/>
      <c r="C429" s="98"/>
      <c r="D429" s="98"/>
      <c r="E429" s="14"/>
      <c r="F429" s="99"/>
      <c r="G429" s="99"/>
      <c r="H429" s="99"/>
      <c r="I429" s="99"/>
      <c r="J429" s="99"/>
      <c r="K429" s="99"/>
      <c r="L429" s="99"/>
      <c r="M429" s="99"/>
      <c r="N429" s="99"/>
      <c r="O429" s="99"/>
      <c r="P429" s="99"/>
      <c r="Q429" s="99"/>
      <c r="R429" s="99"/>
      <c r="S429" s="99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</row>
    <row r="430" spans="2:33" ht="18.75" customHeight="1">
      <c r="B430" s="14"/>
      <c r="C430" s="98"/>
      <c r="D430" s="98"/>
      <c r="E430" s="14"/>
      <c r="F430" s="99"/>
      <c r="G430" s="99"/>
      <c r="H430" s="99"/>
      <c r="I430" s="99"/>
      <c r="J430" s="99"/>
      <c r="K430" s="99"/>
      <c r="L430" s="99"/>
      <c r="M430" s="99"/>
      <c r="N430" s="99"/>
      <c r="O430" s="99"/>
      <c r="P430" s="99"/>
      <c r="Q430" s="99"/>
      <c r="R430" s="99"/>
      <c r="S430" s="99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</row>
    <row r="431" spans="2:33" ht="18.75" customHeight="1">
      <c r="B431" s="14"/>
      <c r="C431" s="98"/>
      <c r="D431" s="98"/>
      <c r="E431" s="14"/>
      <c r="F431" s="99"/>
      <c r="G431" s="99"/>
      <c r="H431" s="99"/>
      <c r="I431" s="99"/>
      <c r="J431" s="99"/>
      <c r="K431" s="99"/>
      <c r="L431" s="99"/>
      <c r="M431" s="99"/>
      <c r="N431" s="99"/>
      <c r="O431" s="99"/>
      <c r="P431" s="99"/>
      <c r="Q431" s="99"/>
      <c r="R431" s="99"/>
      <c r="S431" s="99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</row>
    <row r="432" spans="2:33" ht="18.75" customHeight="1">
      <c r="B432" s="14"/>
      <c r="C432" s="98"/>
      <c r="D432" s="98"/>
      <c r="E432" s="14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99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</row>
    <row r="433" spans="2:33" ht="18.75" customHeight="1">
      <c r="B433" s="14"/>
      <c r="C433" s="98"/>
      <c r="D433" s="98"/>
      <c r="E433" s="14"/>
      <c r="F433" s="99"/>
      <c r="G433" s="99"/>
      <c r="H433" s="99"/>
      <c r="I433" s="99"/>
      <c r="J433" s="99"/>
      <c r="K433" s="99"/>
      <c r="L433" s="99"/>
      <c r="M433" s="99"/>
      <c r="N433" s="99"/>
      <c r="O433" s="99"/>
      <c r="P433" s="99"/>
      <c r="Q433" s="99"/>
      <c r="R433" s="99"/>
      <c r="S433" s="99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</row>
    <row r="434" spans="2:33" ht="18.75" customHeight="1">
      <c r="B434" s="14"/>
      <c r="C434" s="98"/>
      <c r="D434" s="98"/>
      <c r="E434" s="14"/>
      <c r="F434" s="99"/>
      <c r="G434" s="99"/>
      <c r="H434" s="99"/>
      <c r="I434" s="99"/>
      <c r="J434" s="99"/>
      <c r="K434" s="99"/>
      <c r="L434" s="99"/>
      <c r="M434" s="99"/>
      <c r="N434" s="99"/>
      <c r="O434" s="99"/>
      <c r="P434" s="99"/>
      <c r="Q434" s="99"/>
      <c r="R434" s="99"/>
      <c r="S434" s="99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</row>
    <row r="435" spans="2:33" ht="18.75" customHeight="1">
      <c r="B435" s="14"/>
      <c r="C435" s="98"/>
      <c r="D435" s="98"/>
      <c r="E435" s="14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99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</row>
    <row r="436" spans="2:33" ht="18.75" customHeight="1">
      <c r="B436" s="14"/>
      <c r="C436" s="98"/>
      <c r="D436" s="98"/>
      <c r="E436" s="14"/>
      <c r="F436" s="99"/>
      <c r="G436" s="99"/>
      <c r="H436" s="99"/>
      <c r="I436" s="99"/>
      <c r="J436" s="99"/>
      <c r="K436" s="99"/>
      <c r="L436" s="99"/>
      <c r="M436" s="99"/>
      <c r="N436" s="99"/>
      <c r="O436" s="99"/>
      <c r="P436" s="99"/>
      <c r="Q436" s="99"/>
      <c r="R436" s="99"/>
      <c r="S436" s="99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</row>
    <row r="437" spans="2:33" ht="18.75" customHeight="1">
      <c r="B437" s="14"/>
      <c r="C437" s="98"/>
      <c r="D437" s="98"/>
      <c r="E437" s="14"/>
      <c r="F437" s="99"/>
      <c r="G437" s="99"/>
      <c r="H437" s="99"/>
      <c r="I437" s="99"/>
      <c r="J437" s="99"/>
      <c r="K437" s="99"/>
      <c r="L437" s="99"/>
      <c r="M437" s="99"/>
      <c r="N437" s="99"/>
      <c r="O437" s="99"/>
      <c r="P437" s="99"/>
      <c r="Q437" s="99"/>
      <c r="R437" s="99"/>
      <c r="S437" s="99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</row>
    <row r="438" spans="2:33" ht="18.75" customHeight="1">
      <c r="B438" s="14"/>
      <c r="C438" s="98"/>
      <c r="D438" s="98"/>
      <c r="E438" s="14"/>
      <c r="F438" s="99"/>
      <c r="G438" s="99"/>
      <c r="H438" s="99"/>
      <c r="I438" s="99"/>
      <c r="J438" s="99"/>
      <c r="K438" s="99"/>
      <c r="L438" s="99"/>
      <c r="M438" s="99"/>
      <c r="N438" s="99"/>
      <c r="O438" s="99"/>
      <c r="P438" s="99"/>
      <c r="Q438" s="99"/>
      <c r="R438" s="99"/>
      <c r="S438" s="99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</row>
    <row r="439" spans="2:33" ht="18.75" customHeight="1">
      <c r="B439" s="14"/>
      <c r="C439" s="98"/>
      <c r="D439" s="98"/>
      <c r="E439" s="14"/>
      <c r="F439" s="99"/>
      <c r="G439" s="99"/>
      <c r="H439" s="99"/>
      <c r="I439" s="99"/>
      <c r="J439" s="99"/>
      <c r="K439" s="99"/>
      <c r="L439" s="99"/>
      <c r="M439" s="99"/>
      <c r="N439" s="99"/>
      <c r="O439" s="99"/>
      <c r="P439" s="99"/>
      <c r="Q439" s="99"/>
      <c r="R439" s="99"/>
      <c r="S439" s="99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</row>
    <row r="440" spans="2:33" ht="18.75" customHeight="1">
      <c r="B440" s="14"/>
      <c r="C440" s="98"/>
      <c r="D440" s="98"/>
      <c r="E440" s="14"/>
      <c r="F440" s="99"/>
      <c r="G440" s="99"/>
      <c r="H440" s="99"/>
      <c r="I440" s="99"/>
      <c r="J440" s="99"/>
      <c r="K440" s="99"/>
      <c r="L440" s="99"/>
      <c r="M440" s="99"/>
      <c r="N440" s="99"/>
      <c r="O440" s="99"/>
      <c r="P440" s="99"/>
      <c r="Q440" s="99"/>
      <c r="R440" s="99"/>
      <c r="S440" s="99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</row>
    <row r="441" spans="2:33" ht="18.75" customHeight="1">
      <c r="B441" s="14"/>
      <c r="C441" s="98"/>
      <c r="D441" s="98"/>
      <c r="E441" s="14"/>
      <c r="F441" s="99"/>
      <c r="G441" s="99"/>
      <c r="H441" s="99"/>
      <c r="I441" s="99"/>
      <c r="J441" s="99"/>
      <c r="K441" s="99"/>
      <c r="L441" s="99"/>
      <c r="M441" s="99"/>
      <c r="N441" s="99"/>
      <c r="O441" s="99"/>
      <c r="P441" s="99"/>
      <c r="Q441" s="99"/>
      <c r="R441" s="99"/>
      <c r="S441" s="99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</row>
    <row r="442" spans="2:33" ht="18.75" customHeight="1">
      <c r="B442" s="14"/>
      <c r="C442" s="98"/>
      <c r="D442" s="98"/>
      <c r="E442" s="14"/>
      <c r="F442" s="99"/>
      <c r="G442" s="99"/>
      <c r="H442" s="99"/>
      <c r="I442" s="99"/>
      <c r="J442" s="99"/>
      <c r="K442" s="99"/>
      <c r="L442" s="99"/>
      <c r="M442" s="99"/>
      <c r="N442" s="99"/>
      <c r="O442" s="99"/>
      <c r="P442" s="99"/>
      <c r="Q442" s="99"/>
      <c r="R442" s="99"/>
      <c r="S442" s="99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</row>
    <row r="443" spans="2:33" ht="18.75" customHeight="1">
      <c r="B443" s="14"/>
      <c r="C443" s="98"/>
      <c r="D443" s="98"/>
      <c r="E443" s="14"/>
      <c r="F443" s="99"/>
      <c r="G443" s="99"/>
      <c r="H443" s="99"/>
      <c r="I443" s="99"/>
      <c r="J443" s="99"/>
      <c r="K443" s="99"/>
      <c r="L443" s="99"/>
      <c r="M443" s="99"/>
      <c r="N443" s="99"/>
      <c r="O443" s="99"/>
      <c r="P443" s="99"/>
      <c r="Q443" s="99"/>
      <c r="R443" s="99"/>
      <c r="S443" s="99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</row>
    <row r="444" spans="2:33" ht="18.75" customHeight="1">
      <c r="B444" s="14"/>
      <c r="C444" s="98"/>
      <c r="D444" s="98"/>
      <c r="E444" s="14"/>
      <c r="F444" s="99"/>
      <c r="G444" s="99"/>
      <c r="H444" s="99"/>
      <c r="I444" s="99"/>
      <c r="J444" s="99"/>
      <c r="K444" s="99"/>
      <c r="L444" s="99"/>
      <c r="M444" s="99"/>
      <c r="N444" s="99"/>
      <c r="O444" s="99"/>
      <c r="P444" s="99"/>
      <c r="Q444" s="99"/>
      <c r="R444" s="99"/>
      <c r="S444" s="99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</row>
    <row r="445" spans="2:33" ht="18.75" customHeight="1">
      <c r="B445" s="14"/>
      <c r="C445" s="98"/>
      <c r="D445" s="98"/>
      <c r="E445" s="14"/>
      <c r="F445" s="99"/>
      <c r="G445" s="99"/>
      <c r="H445" s="99"/>
      <c r="I445" s="99"/>
      <c r="J445" s="99"/>
      <c r="K445" s="99"/>
      <c r="L445" s="99"/>
      <c r="M445" s="99"/>
      <c r="N445" s="99"/>
      <c r="O445" s="99"/>
      <c r="P445" s="99"/>
      <c r="Q445" s="99"/>
      <c r="R445" s="99"/>
      <c r="S445" s="99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</row>
    <row r="446" spans="2:33" ht="18.75" customHeight="1">
      <c r="B446" s="14"/>
      <c r="C446" s="98"/>
      <c r="D446" s="98"/>
      <c r="E446" s="14"/>
      <c r="F446" s="99"/>
      <c r="G446" s="99"/>
      <c r="H446" s="99"/>
      <c r="I446" s="99"/>
      <c r="J446" s="99"/>
      <c r="K446" s="99"/>
      <c r="L446" s="99"/>
      <c r="M446" s="99"/>
      <c r="N446" s="99"/>
      <c r="O446" s="99"/>
      <c r="P446" s="99"/>
      <c r="Q446" s="99"/>
      <c r="R446" s="99"/>
      <c r="S446" s="99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</row>
    <row r="447" spans="2:33" ht="18.75" customHeight="1">
      <c r="B447" s="14"/>
      <c r="C447" s="98"/>
      <c r="D447" s="98"/>
      <c r="E447" s="14"/>
      <c r="F447" s="99"/>
      <c r="G447" s="99"/>
      <c r="H447" s="99"/>
      <c r="I447" s="99"/>
      <c r="J447" s="99"/>
      <c r="K447" s="99"/>
      <c r="L447" s="99"/>
      <c r="M447" s="99"/>
      <c r="N447" s="99"/>
      <c r="O447" s="99"/>
      <c r="P447" s="99"/>
      <c r="Q447" s="99"/>
      <c r="R447" s="99"/>
      <c r="S447" s="99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</row>
    <row r="448" spans="2:33" ht="18.75" customHeight="1">
      <c r="B448" s="14"/>
      <c r="C448" s="98"/>
      <c r="D448" s="98"/>
      <c r="E448" s="14"/>
      <c r="F448" s="99"/>
      <c r="G448" s="99"/>
      <c r="H448" s="99"/>
      <c r="I448" s="99"/>
      <c r="J448" s="99"/>
      <c r="K448" s="99"/>
      <c r="L448" s="99"/>
      <c r="M448" s="99"/>
      <c r="N448" s="99"/>
      <c r="O448" s="99"/>
      <c r="P448" s="99"/>
      <c r="Q448" s="99"/>
      <c r="R448" s="99"/>
      <c r="S448" s="99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</row>
    <row r="449" spans="2:33" ht="18.75" customHeight="1">
      <c r="B449" s="14"/>
      <c r="C449" s="98"/>
      <c r="D449" s="98"/>
      <c r="E449" s="14"/>
      <c r="F449" s="99"/>
      <c r="G449" s="99"/>
      <c r="H449" s="99"/>
      <c r="I449" s="99"/>
      <c r="J449" s="99"/>
      <c r="K449" s="99"/>
      <c r="L449" s="99"/>
      <c r="M449" s="99"/>
      <c r="N449" s="99"/>
      <c r="O449" s="99"/>
      <c r="P449" s="99"/>
      <c r="Q449" s="99"/>
      <c r="R449" s="99"/>
      <c r="S449" s="99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</row>
    <row r="450" spans="2:33" ht="18.75" customHeight="1">
      <c r="B450" s="14"/>
      <c r="C450" s="98"/>
      <c r="D450" s="98"/>
      <c r="E450" s="14"/>
      <c r="F450" s="99"/>
      <c r="G450" s="99"/>
      <c r="H450" s="99"/>
      <c r="I450" s="99"/>
      <c r="J450" s="99"/>
      <c r="K450" s="99"/>
      <c r="L450" s="99"/>
      <c r="M450" s="99"/>
      <c r="N450" s="99"/>
      <c r="O450" s="99"/>
      <c r="P450" s="99"/>
      <c r="Q450" s="99"/>
      <c r="R450" s="99"/>
      <c r="S450" s="99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</row>
    <row r="451" spans="2:33" ht="18.75" customHeight="1">
      <c r="B451" s="14"/>
      <c r="C451" s="98"/>
      <c r="D451" s="98"/>
      <c r="E451" s="14"/>
      <c r="F451" s="99"/>
      <c r="G451" s="99"/>
      <c r="H451" s="99"/>
      <c r="I451" s="99"/>
      <c r="J451" s="99"/>
      <c r="K451" s="99"/>
      <c r="L451" s="99"/>
      <c r="M451" s="99"/>
      <c r="N451" s="99"/>
      <c r="O451" s="99"/>
      <c r="P451" s="99"/>
      <c r="Q451" s="99"/>
      <c r="R451" s="99"/>
      <c r="S451" s="99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</row>
    <row r="452" spans="2:33" ht="18.75" customHeight="1">
      <c r="B452" s="14"/>
      <c r="C452" s="98"/>
      <c r="D452" s="98"/>
      <c r="E452" s="14"/>
      <c r="F452" s="99"/>
      <c r="G452" s="99"/>
      <c r="H452" s="99"/>
      <c r="I452" s="99"/>
      <c r="J452" s="99"/>
      <c r="K452" s="99"/>
      <c r="L452" s="99"/>
      <c r="M452" s="99"/>
      <c r="N452" s="99"/>
      <c r="O452" s="99"/>
      <c r="P452" s="99"/>
      <c r="Q452" s="99"/>
      <c r="R452" s="99"/>
      <c r="S452" s="99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</row>
    <row r="453" spans="2:33" ht="18.75" customHeight="1">
      <c r="B453" s="14"/>
      <c r="C453" s="98"/>
      <c r="D453" s="98"/>
      <c r="E453" s="14"/>
      <c r="F453" s="99"/>
      <c r="G453" s="99"/>
      <c r="H453" s="99"/>
      <c r="I453" s="99"/>
      <c r="J453" s="99"/>
      <c r="K453" s="99"/>
      <c r="L453" s="99"/>
      <c r="M453" s="99"/>
      <c r="N453" s="99"/>
      <c r="O453" s="99"/>
      <c r="P453" s="99"/>
      <c r="Q453" s="99"/>
      <c r="R453" s="99"/>
      <c r="S453" s="99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</row>
    <row r="454" spans="2:33" ht="18.75" customHeight="1">
      <c r="B454" s="14"/>
      <c r="C454" s="98"/>
      <c r="D454" s="98"/>
      <c r="E454" s="14"/>
      <c r="F454" s="99"/>
      <c r="G454" s="99"/>
      <c r="H454" s="99"/>
      <c r="I454" s="99"/>
      <c r="J454" s="99"/>
      <c r="K454" s="99"/>
      <c r="L454" s="99"/>
      <c r="M454" s="99"/>
      <c r="N454" s="99"/>
      <c r="O454" s="99"/>
      <c r="P454" s="99"/>
      <c r="Q454" s="99"/>
      <c r="R454" s="99"/>
      <c r="S454" s="99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</row>
    <row r="455" spans="2:33" ht="18.75" customHeight="1">
      <c r="B455" s="14"/>
      <c r="C455" s="98"/>
      <c r="D455" s="98"/>
      <c r="E455" s="14"/>
      <c r="F455" s="99"/>
      <c r="G455" s="99"/>
      <c r="H455" s="99"/>
      <c r="I455" s="99"/>
      <c r="J455" s="99"/>
      <c r="K455" s="99"/>
      <c r="L455" s="99"/>
      <c r="M455" s="99"/>
      <c r="N455" s="99"/>
      <c r="O455" s="99"/>
      <c r="P455" s="99"/>
      <c r="Q455" s="99"/>
      <c r="R455" s="99"/>
      <c r="S455" s="99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</row>
    <row r="456" spans="2:33" ht="18.75" customHeight="1">
      <c r="B456" s="14"/>
      <c r="C456" s="98"/>
      <c r="D456" s="98"/>
      <c r="E456" s="14"/>
      <c r="F456" s="99"/>
      <c r="G456" s="99"/>
      <c r="H456" s="99"/>
      <c r="I456" s="99"/>
      <c r="J456" s="99"/>
      <c r="K456" s="99"/>
      <c r="L456" s="99"/>
      <c r="M456" s="99"/>
      <c r="N456" s="99"/>
      <c r="O456" s="99"/>
      <c r="P456" s="99"/>
      <c r="Q456" s="99"/>
      <c r="R456" s="99"/>
      <c r="S456" s="99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</row>
    <row r="457" spans="2:33" ht="18.75" customHeight="1">
      <c r="B457" s="14"/>
      <c r="C457" s="98"/>
      <c r="D457" s="98"/>
      <c r="E457" s="14"/>
      <c r="F457" s="99"/>
      <c r="G457" s="99"/>
      <c r="H457" s="99"/>
      <c r="I457" s="99"/>
      <c r="J457" s="99"/>
      <c r="K457" s="99"/>
      <c r="L457" s="99"/>
      <c r="M457" s="99"/>
      <c r="N457" s="99"/>
      <c r="O457" s="99"/>
      <c r="P457" s="99"/>
      <c r="Q457" s="99"/>
      <c r="R457" s="99"/>
      <c r="S457" s="99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</row>
    <row r="458" spans="2:33" ht="18.75" customHeight="1">
      <c r="B458" s="14"/>
      <c r="C458" s="98"/>
      <c r="D458" s="98"/>
      <c r="E458" s="14"/>
      <c r="F458" s="99"/>
      <c r="G458" s="99"/>
      <c r="H458" s="99"/>
      <c r="I458" s="99"/>
      <c r="J458" s="99"/>
      <c r="K458" s="99"/>
      <c r="L458" s="99"/>
      <c r="M458" s="99"/>
      <c r="N458" s="99"/>
      <c r="O458" s="99"/>
      <c r="P458" s="99"/>
      <c r="Q458" s="99"/>
      <c r="R458" s="99"/>
      <c r="S458" s="99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</row>
    <row r="459" spans="2:33" ht="18.75" customHeight="1">
      <c r="B459" s="14"/>
      <c r="C459" s="98"/>
      <c r="D459" s="98"/>
      <c r="E459" s="14"/>
      <c r="F459" s="99"/>
      <c r="G459" s="99"/>
      <c r="H459" s="99"/>
      <c r="I459" s="99"/>
      <c r="J459" s="99"/>
      <c r="K459" s="99"/>
      <c r="L459" s="99"/>
      <c r="M459" s="99"/>
      <c r="N459" s="99"/>
      <c r="O459" s="99"/>
      <c r="P459" s="99"/>
      <c r="Q459" s="99"/>
      <c r="R459" s="99"/>
      <c r="S459" s="99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</row>
    <row r="460" spans="2:33" ht="18.75" customHeight="1">
      <c r="B460" s="14"/>
      <c r="C460" s="98"/>
      <c r="D460" s="98"/>
      <c r="E460" s="14"/>
      <c r="F460" s="99"/>
      <c r="G460" s="99"/>
      <c r="H460" s="99"/>
      <c r="I460" s="99"/>
      <c r="J460" s="99"/>
      <c r="K460" s="99"/>
      <c r="L460" s="99"/>
      <c r="M460" s="99"/>
      <c r="N460" s="99"/>
      <c r="O460" s="99"/>
      <c r="P460" s="99"/>
      <c r="Q460" s="99"/>
      <c r="R460" s="99"/>
      <c r="S460" s="99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</row>
    <row r="461" spans="2:33" ht="18.75" customHeight="1">
      <c r="B461" s="14"/>
      <c r="C461" s="98"/>
      <c r="D461" s="98"/>
      <c r="E461" s="14"/>
      <c r="F461" s="99"/>
      <c r="G461" s="99"/>
      <c r="H461" s="99"/>
      <c r="I461" s="99"/>
      <c r="J461" s="99"/>
      <c r="K461" s="99"/>
      <c r="L461" s="99"/>
      <c r="M461" s="99"/>
      <c r="N461" s="99"/>
      <c r="O461" s="99"/>
      <c r="P461" s="99"/>
      <c r="Q461" s="99"/>
      <c r="R461" s="99"/>
      <c r="S461" s="99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</row>
    <row r="462" spans="2:33" ht="18.75" customHeight="1">
      <c r="B462" s="14"/>
      <c r="C462" s="98"/>
      <c r="D462" s="98"/>
      <c r="E462" s="14"/>
      <c r="F462" s="99"/>
      <c r="G462" s="99"/>
      <c r="H462" s="99"/>
      <c r="I462" s="99"/>
      <c r="J462" s="99"/>
      <c r="K462" s="99"/>
      <c r="L462" s="99"/>
      <c r="M462" s="99"/>
      <c r="N462" s="99"/>
      <c r="O462" s="99"/>
      <c r="P462" s="99"/>
      <c r="Q462" s="99"/>
      <c r="R462" s="99"/>
      <c r="S462" s="99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</row>
    <row r="463" spans="2:33" ht="18.75" customHeight="1">
      <c r="B463" s="14"/>
      <c r="C463" s="98"/>
      <c r="D463" s="98"/>
      <c r="E463" s="14"/>
      <c r="F463" s="99"/>
      <c r="G463" s="99"/>
      <c r="H463" s="99"/>
      <c r="I463" s="99"/>
      <c r="J463" s="99"/>
      <c r="K463" s="99"/>
      <c r="L463" s="99"/>
      <c r="M463" s="99"/>
      <c r="N463" s="99"/>
      <c r="O463" s="99"/>
      <c r="P463" s="99"/>
      <c r="Q463" s="99"/>
      <c r="R463" s="99"/>
      <c r="S463" s="99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</row>
    <row r="464" spans="2:33" ht="18.75" customHeight="1">
      <c r="B464" s="14"/>
      <c r="C464" s="98"/>
      <c r="D464" s="98"/>
      <c r="E464" s="14"/>
      <c r="F464" s="99"/>
      <c r="G464" s="99"/>
      <c r="H464" s="99"/>
      <c r="I464" s="99"/>
      <c r="J464" s="99"/>
      <c r="K464" s="99"/>
      <c r="L464" s="99"/>
      <c r="M464" s="99"/>
      <c r="N464" s="99"/>
      <c r="O464" s="99"/>
      <c r="P464" s="99"/>
      <c r="Q464" s="99"/>
      <c r="R464" s="99"/>
      <c r="S464" s="99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</row>
    <row r="465" spans="2:33" ht="18.75" customHeight="1">
      <c r="B465" s="14"/>
      <c r="C465" s="98"/>
      <c r="D465" s="98"/>
      <c r="E465" s="14"/>
      <c r="F465" s="99"/>
      <c r="G465" s="99"/>
      <c r="H465" s="99"/>
      <c r="I465" s="99"/>
      <c r="J465" s="99"/>
      <c r="K465" s="99"/>
      <c r="L465" s="99"/>
      <c r="M465" s="99"/>
      <c r="N465" s="99"/>
      <c r="O465" s="99"/>
      <c r="P465" s="99"/>
      <c r="Q465" s="99"/>
      <c r="R465" s="99"/>
      <c r="S465" s="99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</row>
    <row r="466" spans="2:33" ht="18.75" customHeight="1">
      <c r="B466" s="14"/>
      <c r="C466" s="98"/>
      <c r="D466" s="98"/>
      <c r="E466" s="14"/>
      <c r="F466" s="99"/>
      <c r="G466" s="99"/>
      <c r="H466" s="99"/>
      <c r="I466" s="99"/>
      <c r="J466" s="99"/>
      <c r="K466" s="99"/>
      <c r="L466" s="99"/>
      <c r="M466" s="99"/>
      <c r="N466" s="99"/>
      <c r="O466" s="99"/>
      <c r="P466" s="99"/>
      <c r="Q466" s="99"/>
      <c r="R466" s="99"/>
      <c r="S466" s="99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</row>
    <row r="467" spans="2:33" ht="18.75" customHeight="1">
      <c r="B467" s="14"/>
      <c r="C467" s="98"/>
      <c r="D467" s="98"/>
      <c r="E467" s="14"/>
      <c r="F467" s="99"/>
      <c r="G467" s="99"/>
      <c r="H467" s="99"/>
      <c r="I467" s="99"/>
      <c r="J467" s="99"/>
      <c r="K467" s="99"/>
      <c r="L467" s="99"/>
      <c r="M467" s="99"/>
      <c r="N467" s="99"/>
      <c r="O467" s="99"/>
      <c r="P467" s="99"/>
      <c r="Q467" s="99"/>
      <c r="R467" s="99"/>
      <c r="S467" s="99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</row>
    <row r="468" spans="2:33" ht="18.75" customHeight="1">
      <c r="B468" s="14"/>
      <c r="C468" s="98"/>
      <c r="D468" s="98"/>
      <c r="E468" s="14"/>
      <c r="F468" s="99"/>
      <c r="G468" s="99"/>
      <c r="H468" s="99"/>
      <c r="I468" s="99"/>
      <c r="J468" s="99"/>
      <c r="K468" s="99"/>
      <c r="L468" s="99"/>
      <c r="M468" s="99"/>
      <c r="N468" s="99"/>
      <c r="O468" s="99"/>
      <c r="P468" s="99"/>
      <c r="Q468" s="99"/>
      <c r="R468" s="99"/>
      <c r="S468" s="99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</row>
    <row r="469" spans="2:33" ht="18.75" customHeight="1">
      <c r="B469" s="14"/>
      <c r="C469" s="98"/>
      <c r="D469" s="98"/>
      <c r="E469" s="14"/>
      <c r="F469" s="99"/>
      <c r="G469" s="99"/>
      <c r="H469" s="99"/>
      <c r="I469" s="99"/>
      <c r="J469" s="99"/>
      <c r="K469" s="99"/>
      <c r="L469" s="99"/>
      <c r="M469" s="99"/>
      <c r="N469" s="99"/>
      <c r="O469" s="99"/>
      <c r="P469" s="99"/>
      <c r="Q469" s="99"/>
      <c r="R469" s="99"/>
      <c r="S469" s="99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</row>
    <row r="470" spans="2:33" ht="18.75" customHeight="1">
      <c r="B470" s="14"/>
      <c r="C470" s="98"/>
      <c r="D470" s="98"/>
      <c r="E470" s="14"/>
      <c r="F470" s="99"/>
      <c r="G470" s="99"/>
      <c r="H470" s="99"/>
      <c r="I470" s="99"/>
      <c r="J470" s="99"/>
      <c r="K470" s="99"/>
      <c r="L470" s="99"/>
      <c r="M470" s="99"/>
      <c r="N470" s="99"/>
      <c r="O470" s="99"/>
      <c r="P470" s="99"/>
      <c r="Q470" s="99"/>
      <c r="R470" s="99"/>
      <c r="S470" s="99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</row>
    <row r="471" spans="2:33" ht="18.75" customHeight="1">
      <c r="B471" s="14"/>
      <c r="C471" s="98"/>
      <c r="D471" s="98"/>
      <c r="E471" s="14"/>
      <c r="F471" s="99"/>
      <c r="G471" s="99"/>
      <c r="H471" s="99"/>
      <c r="I471" s="99"/>
      <c r="J471" s="99"/>
      <c r="K471" s="99"/>
      <c r="L471" s="99"/>
      <c r="M471" s="99"/>
      <c r="N471" s="99"/>
      <c r="O471" s="99"/>
      <c r="P471" s="99"/>
      <c r="Q471" s="99"/>
      <c r="R471" s="99"/>
      <c r="S471" s="99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</row>
    <row r="472" spans="2:33" ht="18.75" customHeight="1">
      <c r="B472" s="14"/>
      <c r="C472" s="98"/>
      <c r="D472" s="98"/>
      <c r="E472" s="14"/>
      <c r="F472" s="99"/>
      <c r="G472" s="99"/>
      <c r="H472" s="99"/>
      <c r="I472" s="99"/>
      <c r="J472" s="99"/>
      <c r="K472" s="99"/>
      <c r="L472" s="99"/>
      <c r="M472" s="99"/>
      <c r="N472" s="99"/>
      <c r="O472" s="99"/>
      <c r="P472" s="99"/>
      <c r="Q472" s="99"/>
      <c r="R472" s="99"/>
      <c r="S472" s="99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</row>
    <row r="473" spans="2:33" ht="18.75" customHeight="1">
      <c r="B473" s="14"/>
      <c r="C473" s="98"/>
      <c r="D473" s="98"/>
      <c r="E473" s="14"/>
      <c r="F473" s="99"/>
      <c r="G473" s="99"/>
      <c r="H473" s="99"/>
      <c r="I473" s="99"/>
      <c r="J473" s="99"/>
      <c r="K473" s="99"/>
      <c r="L473" s="99"/>
      <c r="M473" s="99"/>
      <c r="N473" s="99"/>
      <c r="O473" s="99"/>
      <c r="P473" s="99"/>
      <c r="Q473" s="99"/>
      <c r="R473" s="99"/>
      <c r="S473" s="99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</row>
    <row r="474" spans="2:33" ht="18.75" customHeight="1">
      <c r="B474" s="14"/>
      <c r="C474" s="98"/>
      <c r="D474" s="98"/>
      <c r="E474" s="14"/>
      <c r="F474" s="99"/>
      <c r="G474" s="99"/>
      <c r="H474" s="99"/>
      <c r="I474" s="99"/>
      <c r="J474" s="99"/>
      <c r="K474" s="99"/>
      <c r="L474" s="99"/>
      <c r="M474" s="99"/>
      <c r="N474" s="99"/>
      <c r="O474" s="99"/>
      <c r="P474" s="99"/>
      <c r="Q474" s="99"/>
      <c r="R474" s="99"/>
      <c r="S474" s="99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</row>
    <row r="475" spans="2:33" ht="18.75" customHeight="1">
      <c r="B475" s="14"/>
      <c r="C475" s="98"/>
      <c r="D475" s="98"/>
      <c r="E475" s="14"/>
      <c r="F475" s="99"/>
      <c r="G475" s="99"/>
      <c r="H475" s="99"/>
      <c r="I475" s="99"/>
      <c r="J475" s="99"/>
      <c r="K475" s="99"/>
      <c r="L475" s="99"/>
      <c r="M475" s="99"/>
      <c r="N475" s="99"/>
      <c r="O475" s="99"/>
      <c r="P475" s="99"/>
      <c r="Q475" s="99"/>
      <c r="R475" s="99"/>
      <c r="S475" s="99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</row>
    <row r="476" spans="2:33" ht="18.75" customHeight="1">
      <c r="B476" s="14"/>
      <c r="C476" s="98"/>
      <c r="D476" s="98"/>
      <c r="E476" s="14"/>
      <c r="F476" s="99"/>
      <c r="G476" s="99"/>
      <c r="H476" s="99"/>
      <c r="I476" s="99"/>
      <c r="J476" s="99"/>
      <c r="K476" s="99"/>
      <c r="L476" s="99"/>
      <c r="M476" s="99"/>
      <c r="N476" s="99"/>
      <c r="O476" s="99"/>
      <c r="P476" s="99"/>
      <c r="Q476" s="99"/>
      <c r="R476" s="99"/>
      <c r="S476" s="99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</row>
    <row r="477" spans="2:33" ht="18.75" customHeight="1">
      <c r="B477" s="14"/>
      <c r="C477" s="98"/>
      <c r="D477" s="98"/>
      <c r="E477" s="14"/>
      <c r="F477" s="99"/>
      <c r="G477" s="99"/>
      <c r="H477" s="99"/>
      <c r="I477" s="99"/>
      <c r="J477" s="99"/>
      <c r="K477" s="99"/>
      <c r="L477" s="99"/>
      <c r="M477" s="99"/>
      <c r="N477" s="99"/>
      <c r="O477" s="99"/>
      <c r="P477" s="99"/>
      <c r="Q477" s="99"/>
      <c r="R477" s="99"/>
      <c r="S477" s="99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</row>
    <row r="478" spans="2:33" ht="18.75" customHeight="1">
      <c r="B478" s="14"/>
      <c r="C478" s="98"/>
      <c r="D478" s="98"/>
      <c r="E478" s="14"/>
      <c r="F478" s="99"/>
      <c r="G478" s="99"/>
      <c r="H478" s="99"/>
      <c r="I478" s="99"/>
      <c r="J478" s="99"/>
      <c r="K478" s="99"/>
      <c r="L478" s="99"/>
      <c r="M478" s="99"/>
      <c r="N478" s="99"/>
      <c r="O478" s="99"/>
      <c r="P478" s="99"/>
      <c r="Q478" s="99"/>
      <c r="R478" s="99"/>
      <c r="S478" s="99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</row>
    <row r="479" spans="2:33" ht="18.75" customHeight="1">
      <c r="B479" s="14"/>
      <c r="C479" s="98"/>
      <c r="D479" s="98"/>
      <c r="E479" s="14"/>
      <c r="F479" s="99"/>
      <c r="G479" s="99"/>
      <c r="H479" s="99"/>
      <c r="I479" s="99"/>
      <c r="J479" s="99"/>
      <c r="K479" s="99"/>
      <c r="L479" s="99"/>
      <c r="M479" s="99"/>
      <c r="N479" s="99"/>
      <c r="O479" s="99"/>
      <c r="P479" s="99"/>
      <c r="Q479" s="99"/>
      <c r="R479" s="99"/>
      <c r="S479" s="99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</row>
    <row r="480" spans="2:33" ht="18.75" customHeight="1">
      <c r="B480" s="14"/>
      <c r="C480" s="98"/>
      <c r="D480" s="98"/>
      <c r="E480" s="14"/>
      <c r="F480" s="99"/>
      <c r="G480" s="99"/>
      <c r="H480" s="99"/>
      <c r="I480" s="99"/>
      <c r="J480" s="99"/>
      <c r="K480" s="99"/>
      <c r="L480" s="99"/>
      <c r="M480" s="99"/>
      <c r="N480" s="99"/>
      <c r="O480" s="99"/>
      <c r="P480" s="99"/>
      <c r="Q480" s="99"/>
      <c r="R480" s="99"/>
      <c r="S480" s="99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</row>
    <row r="481" spans="2:33" ht="18.75" customHeight="1">
      <c r="B481" s="14"/>
      <c r="C481" s="98"/>
      <c r="D481" s="98"/>
      <c r="E481" s="14"/>
      <c r="F481" s="99"/>
      <c r="G481" s="99"/>
      <c r="H481" s="99"/>
      <c r="I481" s="99"/>
      <c r="J481" s="99"/>
      <c r="K481" s="99"/>
      <c r="L481" s="99"/>
      <c r="M481" s="99"/>
      <c r="N481" s="99"/>
      <c r="O481" s="99"/>
      <c r="P481" s="99"/>
      <c r="Q481" s="99"/>
      <c r="R481" s="99"/>
      <c r="S481" s="99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</row>
    <row r="482" spans="2:33" ht="18.75" customHeight="1">
      <c r="B482" s="14"/>
      <c r="C482" s="98"/>
      <c r="D482" s="98"/>
      <c r="E482" s="14"/>
      <c r="F482" s="99"/>
      <c r="G482" s="99"/>
      <c r="H482" s="99"/>
      <c r="I482" s="99"/>
      <c r="J482" s="99"/>
      <c r="K482" s="99"/>
      <c r="L482" s="99"/>
      <c r="M482" s="99"/>
      <c r="N482" s="99"/>
      <c r="O482" s="99"/>
      <c r="P482" s="99"/>
      <c r="Q482" s="99"/>
      <c r="R482" s="99"/>
      <c r="S482" s="99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</row>
    <row r="483" spans="2:33" ht="18.75" customHeight="1">
      <c r="B483" s="14"/>
      <c r="C483" s="98"/>
      <c r="D483" s="98"/>
      <c r="E483" s="14"/>
      <c r="F483" s="99"/>
      <c r="G483" s="99"/>
      <c r="H483" s="99"/>
      <c r="I483" s="99"/>
      <c r="J483" s="99"/>
      <c r="K483" s="99"/>
      <c r="L483" s="99"/>
      <c r="M483" s="99"/>
      <c r="N483" s="99"/>
      <c r="O483" s="99"/>
      <c r="P483" s="99"/>
      <c r="Q483" s="99"/>
      <c r="R483" s="99"/>
      <c r="S483" s="99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</row>
    <row r="484" spans="2:33" ht="18.75" customHeight="1">
      <c r="B484" s="14"/>
      <c r="C484" s="98"/>
      <c r="D484" s="98"/>
      <c r="E484" s="14"/>
      <c r="F484" s="99"/>
      <c r="G484" s="99"/>
      <c r="H484" s="99"/>
      <c r="I484" s="99"/>
      <c r="J484" s="99"/>
      <c r="K484" s="99"/>
      <c r="L484" s="99"/>
      <c r="M484" s="99"/>
      <c r="N484" s="99"/>
      <c r="O484" s="99"/>
      <c r="P484" s="99"/>
      <c r="Q484" s="99"/>
      <c r="R484" s="99"/>
      <c r="S484" s="99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</row>
    <row r="485" spans="2:33" ht="18.75" customHeight="1">
      <c r="B485" s="14"/>
      <c r="C485" s="98"/>
      <c r="D485" s="98"/>
      <c r="E485" s="14"/>
      <c r="F485" s="99"/>
      <c r="G485" s="99"/>
      <c r="H485" s="99"/>
      <c r="I485" s="99"/>
      <c r="J485" s="99"/>
      <c r="K485" s="99"/>
      <c r="L485" s="99"/>
      <c r="M485" s="99"/>
      <c r="N485" s="99"/>
      <c r="O485" s="99"/>
      <c r="P485" s="99"/>
      <c r="Q485" s="99"/>
      <c r="R485" s="99"/>
      <c r="S485" s="99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</row>
    <row r="486" spans="2:33" ht="18.75" customHeight="1">
      <c r="B486" s="14"/>
      <c r="C486" s="98"/>
      <c r="D486" s="98"/>
      <c r="E486" s="14"/>
      <c r="F486" s="99"/>
      <c r="G486" s="99"/>
      <c r="H486" s="99"/>
      <c r="I486" s="99"/>
      <c r="J486" s="99"/>
      <c r="K486" s="99"/>
      <c r="L486" s="99"/>
      <c r="M486" s="99"/>
      <c r="N486" s="99"/>
      <c r="O486" s="99"/>
      <c r="P486" s="99"/>
      <c r="Q486" s="99"/>
      <c r="R486" s="99"/>
      <c r="S486" s="99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</row>
    <row r="487" spans="2:33" ht="18.75" customHeight="1">
      <c r="B487" s="14"/>
      <c r="C487" s="98"/>
      <c r="D487" s="98"/>
      <c r="E487" s="14"/>
      <c r="F487" s="99"/>
      <c r="G487" s="99"/>
      <c r="H487" s="99"/>
      <c r="I487" s="99"/>
      <c r="J487" s="99"/>
      <c r="K487" s="99"/>
      <c r="L487" s="99"/>
      <c r="M487" s="99"/>
      <c r="N487" s="99"/>
      <c r="O487" s="99"/>
      <c r="P487" s="99"/>
      <c r="Q487" s="99"/>
      <c r="R487" s="99"/>
      <c r="S487" s="99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</row>
    <row r="488" spans="2:33" ht="18.75" customHeight="1">
      <c r="B488" s="14"/>
      <c r="C488" s="98"/>
      <c r="D488" s="98"/>
      <c r="E488" s="14"/>
      <c r="F488" s="99"/>
      <c r="G488" s="99"/>
      <c r="H488" s="99"/>
      <c r="I488" s="99"/>
      <c r="J488" s="99"/>
      <c r="K488" s="99"/>
      <c r="L488" s="99"/>
      <c r="M488" s="99"/>
      <c r="N488" s="99"/>
      <c r="O488" s="99"/>
      <c r="P488" s="99"/>
      <c r="Q488" s="99"/>
      <c r="R488" s="99"/>
      <c r="S488" s="99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</row>
    <row r="489" spans="2:33" ht="18.75" customHeight="1">
      <c r="B489" s="14"/>
      <c r="C489" s="98"/>
      <c r="D489" s="98"/>
      <c r="E489" s="14"/>
      <c r="F489" s="99"/>
      <c r="G489" s="99"/>
      <c r="H489" s="99"/>
      <c r="I489" s="99"/>
      <c r="J489" s="99"/>
      <c r="K489" s="99"/>
      <c r="L489" s="99"/>
      <c r="M489" s="99"/>
      <c r="N489" s="99"/>
      <c r="O489" s="99"/>
      <c r="P489" s="99"/>
      <c r="Q489" s="99"/>
      <c r="R489" s="99"/>
      <c r="S489" s="99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</row>
    <row r="490" spans="2:33" ht="18.75" customHeight="1">
      <c r="B490" s="14"/>
      <c r="C490" s="98"/>
      <c r="D490" s="98"/>
      <c r="E490" s="14"/>
      <c r="F490" s="99"/>
      <c r="G490" s="99"/>
      <c r="H490" s="99"/>
      <c r="I490" s="99"/>
      <c r="J490" s="99"/>
      <c r="K490" s="99"/>
      <c r="L490" s="99"/>
      <c r="M490" s="99"/>
      <c r="N490" s="99"/>
      <c r="O490" s="99"/>
      <c r="P490" s="99"/>
      <c r="Q490" s="99"/>
      <c r="R490" s="99"/>
      <c r="S490" s="99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</row>
    <row r="491" spans="2:33" ht="18.75" customHeight="1">
      <c r="B491" s="14"/>
      <c r="C491" s="98"/>
      <c r="D491" s="98"/>
      <c r="E491" s="14"/>
      <c r="F491" s="99"/>
      <c r="G491" s="99"/>
      <c r="H491" s="99"/>
      <c r="I491" s="99"/>
      <c r="J491" s="99"/>
      <c r="K491" s="99"/>
      <c r="L491" s="99"/>
      <c r="M491" s="99"/>
      <c r="N491" s="99"/>
      <c r="O491" s="99"/>
      <c r="P491" s="99"/>
      <c r="Q491" s="99"/>
      <c r="R491" s="99"/>
      <c r="S491" s="99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</row>
    <row r="492" spans="2:33" ht="18.75" customHeight="1">
      <c r="B492" s="14"/>
      <c r="C492" s="98"/>
      <c r="D492" s="98"/>
      <c r="E492" s="14"/>
      <c r="F492" s="99"/>
      <c r="G492" s="99"/>
      <c r="H492" s="99"/>
      <c r="I492" s="99"/>
      <c r="J492" s="99"/>
      <c r="K492" s="99"/>
      <c r="L492" s="99"/>
      <c r="M492" s="99"/>
      <c r="N492" s="99"/>
      <c r="O492" s="99"/>
      <c r="P492" s="99"/>
      <c r="Q492" s="99"/>
      <c r="R492" s="99"/>
      <c r="S492" s="99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</row>
    <row r="493" spans="2:33" ht="18.75" customHeight="1">
      <c r="B493" s="14"/>
      <c r="C493" s="98"/>
      <c r="D493" s="98"/>
      <c r="E493" s="14"/>
      <c r="F493" s="99"/>
      <c r="G493" s="99"/>
      <c r="H493" s="99"/>
      <c r="I493" s="99"/>
      <c r="J493" s="99"/>
      <c r="K493" s="99"/>
      <c r="L493" s="99"/>
      <c r="M493" s="99"/>
      <c r="N493" s="99"/>
      <c r="O493" s="99"/>
      <c r="P493" s="99"/>
      <c r="Q493" s="99"/>
      <c r="R493" s="99"/>
      <c r="S493" s="99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</row>
    <row r="494" spans="2:33" ht="18.75" customHeight="1">
      <c r="B494" s="14"/>
      <c r="C494" s="98"/>
      <c r="D494" s="98"/>
      <c r="E494" s="14"/>
      <c r="F494" s="99"/>
      <c r="G494" s="99"/>
      <c r="H494" s="99"/>
      <c r="I494" s="99"/>
      <c r="J494" s="99"/>
      <c r="K494" s="99"/>
      <c r="L494" s="99"/>
      <c r="M494" s="99"/>
      <c r="N494" s="99"/>
      <c r="O494" s="99"/>
      <c r="P494" s="99"/>
      <c r="Q494" s="99"/>
      <c r="R494" s="99"/>
      <c r="S494" s="99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</row>
    <row r="495" spans="2:33" ht="18.75" customHeight="1">
      <c r="B495" s="14"/>
      <c r="C495" s="98"/>
      <c r="D495" s="98"/>
      <c r="E495" s="14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99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</row>
    <row r="496" spans="2:33" ht="18.75" customHeight="1">
      <c r="B496" s="14"/>
      <c r="C496" s="98"/>
      <c r="D496" s="98"/>
      <c r="E496" s="14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99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</row>
    <row r="497" spans="2:33" ht="18.75" customHeight="1">
      <c r="B497" s="14"/>
      <c r="C497" s="98"/>
      <c r="D497" s="98"/>
      <c r="E497" s="14"/>
      <c r="F497" s="99"/>
      <c r="G497" s="99"/>
      <c r="H497" s="99"/>
      <c r="I497" s="99"/>
      <c r="J497" s="99"/>
      <c r="K497" s="99"/>
      <c r="L497" s="99"/>
      <c r="M497" s="99"/>
      <c r="N497" s="99"/>
      <c r="O497" s="99"/>
      <c r="P497" s="99"/>
      <c r="Q497" s="99"/>
      <c r="R497" s="99"/>
      <c r="S497" s="99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</row>
    <row r="498" spans="2:33" ht="18.75" customHeight="1">
      <c r="B498" s="14"/>
      <c r="C498" s="98"/>
      <c r="D498" s="98"/>
      <c r="E498" s="14"/>
      <c r="F498" s="99"/>
      <c r="G498" s="99"/>
      <c r="H498" s="99"/>
      <c r="I498" s="99"/>
      <c r="J498" s="99"/>
      <c r="K498" s="99"/>
      <c r="L498" s="99"/>
      <c r="M498" s="99"/>
      <c r="N498" s="99"/>
      <c r="O498" s="99"/>
      <c r="P498" s="99"/>
      <c r="Q498" s="99"/>
      <c r="R498" s="99"/>
      <c r="S498" s="99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</row>
    <row r="499" spans="2:33" ht="18.75" customHeight="1">
      <c r="B499" s="14"/>
      <c r="C499" s="98"/>
      <c r="D499" s="98"/>
      <c r="E499" s="14"/>
      <c r="F499" s="99"/>
      <c r="G499" s="99"/>
      <c r="H499" s="99"/>
      <c r="I499" s="99"/>
      <c r="J499" s="99"/>
      <c r="K499" s="99"/>
      <c r="L499" s="99"/>
      <c r="M499" s="99"/>
      <c r="N499" s="99"/>
      <c r="O499" s="99"/>
      <c r="P499" s="99"/>
      <c r="Q499" s="99"/>
      <c r="R499" s="99"/>
      <c r="S499" s="99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</row>
    <row r="500" spans="2:33" ht="18.75" customHeight="1">
      <c r="B500" s="14"/>
      <c r="C500" s="98"/>
      <c r="D500" s="98"/>
      <c r="E500" s="14"/>
      <c r="F500" s="99"/>
      <c r="G500" s="99"/>
      <c r="H500" s="99"/>
      <c r="I500" s="99"/>
      <c r="J500" s="99"/>
      <c r="K500" s="99"/>
      <c r="L500" s="99"/>
      <c r="M500" s="99"/>
      <c r="N500" s="99"/>
      <c r="O500" s="99"/>
      <c r="P500" s="99"/>
      <c r="Q500" s="99"/>
      <c r="R500" s="99"/>
      <c r="S500" s="99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</row>
    <row r="501" spans="2:33" ht="18.75" customHeight="1">
      <c r="B501" s="14"/>
      <c r="C501" s="98"/>
      <c r="D501" s="98"/>
      <c r="E501" s="14"/>
      <c r="F501" s="99"/>
      <c r="G501" s="99"/>
      <c r="H501" s="99"/>
      <c r="I501" s="99"/>
      <c r="J501" s="99"/>
      <c r="K501" s="99"/>
      <c r="L501" s="99"/>
      <c r="M501" s="99"/>
      <c r="N501" s="99"/>
      <c r="O501" s="99"/>
      <c r="P501" s="99"/>
      <c r="Q501" s="99"/>
      <c r="R501" s="99"/>
      <c r="S501" s="99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</row>
    <row r="502" spans="2:33" ht="18.75" customHeight="1">
      <c r="B502" s="14"/>
      <c r="C502" s="98"/>
      <c r="D502" s="98"/>
      <c r="E502" s="14"/>
      <c r="F502" s="99"/>
      <c r="G502" s="99"/>
      <c r="H502" s="99"/>
      <c r="I502" s="99"/>
      <c r="J502" s="99"/>
      <c r="K502" s="99"/>
      <c r="L502" s="99"/>
      <c r="M502" s="99"/>
      <c r="N502" s="99"/>
      <c r="O502" s="99"/>
      <c r="P502" s="99"/>
      <c r="Q502" s="99"/>
      <c r="R502" s="99"/>
      <c r="S502" s="99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</row>
    <row r="503" spans="2:33" ht="18.75" customHeight="1">
      <c r="B503" s="14"/>
      <c r="C503" s="98"/>
      <c r="D503" s="98"/>
      <c r="E503" s="14"/>
      <c r="F503" s="99"/>
      <c r="G503" s="99"/>
      <c r="H503" s="99"/>
      <c r="I503" s="99"/>
      <c r="J503" s="99"/>
      <c r="K503" s="99"/>
      <c r="L503" s="99"/>
      <c r="M503" s="99"/>
      <c r="N503" s="99"/>
      <c r="O503" s="99"/>
      <c r="P503" s="99"/>
      <c r="Q503" s="99"/>
      <c r="R503" s="99"/>
      <c r="S503" s="99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</row>
    <row r="504" spans="2:33" ht="18.75" customHeight="1">
      <c r="B504" s="14"/>
      <c r="C504" s="98"/>
      <c r="D504" s="98"/>
      <c r="E504" s="14"/>
      <c r="F504" s="99"/>
      <c r="G504" s="99"/>
      <c r="H504" s="99"/>
      <c r="I504" s="99"/>
      <c r="J504" s="99"/>
      <c r="K504" s="99"/>
      <c r="L504" s="99"/>
      <c r="M504" s="99"/>
      <c r="N504" s="99"/>
      <c r="O504" s="99"/>
      <c r="P504" s="99"/>
      <c r="Q504" s="99"/>
      <c r="R504" s="99"/>
      <c r="S504" s="99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</row>
    <row r="505" spans="2:33" ht="18.75" customHeight="1">
      <c r="B505" s="14"/>
      <c r="C505" s="98"/>
      <c r="D505" s="98"/>
      <c r="E505" s="14"/>
      <c r="F505" s="99"/>
      <c r="G505" s="99"/>
      <c r="H505" s="99"/>
      <c r="I505" s="99"/>
      <c r="J505" s="99"/>
      <c r="K505" s="99"/>
      <c r="L505" s="99"/>
      <c r="M505" s="99"/>
      <c r="N505" s="99"/>
      <c r="O505" s="99"/>
      <c r="P505" s="99"/>
      <c r="Q505" s="99"/>
      <c r="R505" s="99"/>
      <c r="S505" s="99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</row>
    <row r="506" spans="2:33" ht="18.75" customHeight="1">
      <c r="B506" s="14"/>
      <c r="C506" s="98"/>
      <c r="D506" s="98"/>
      <c r="E506" s="14"/>
      <c r="F506" s="99"/>
      <c r="G506" s="99"/>
      <c r="H506" s="99"/>
      <c r="I506" s="99"/>
      <c r="J506" s="99"/>
      <c r="K506" s="99"/>
      <c r="L506" s="99"/>
      <c r="M506" s="99"/>
      <c r="N506" s="99"/>
      <c r="O506" s="99"/>
      <c r="P506" s="99"/>
      <c r="Q506" s="99"/>
      <c r="R506" s="99"/>
      <c r="S506" s="99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</row>
    <row r="507" spans="2:33" ht="18.75" customHeight="1">
      <c r="B507" s="14"/>
      <c r="C507" s="98"/>
      <c r="D507" s="98"/>
      <c r="E507" s="14"/>
      <c r="F507" s="99"/>
      <c r="G507" s="99"/>
      <c r="H507" s="99"/>
      <c r="I507" s="99"/>
      <c r="J507" s="99"/>
      <c r="K507" s="99"/>
      <c r="L507" s="99"/>
      <c r="M507" s="99"/>
      <c r="N507" s="99"/>
      <c r="O507" s="99"/>
      <c r="P507" s="99"/>
      <c r="Q507" s="99"/>
      <c r="R507" s="99"/>
      <c r="S507" s="99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</row>
    <row r="508" spans="2:33" ht="18.75" customHeight="1">
      <c r="B508" s="14"/>
      <c r="C508" s="98"/>
      <c r="D508" s="98"/>
      <c r="E508" s="14"/>
      <c r="F508" s="99"/>
      <c r="G508" s="99"/>
      <c r="H508" s="99"/>
      <c r="I508" s="99"/>
      <c r="J508" s="99"/>
      <c r="K508" s="99"/>
      <c r="L508" s="99"/>
      <c r="M508" s="99"/>
      <c r="N508" s="99"/>
      <c r="O508" s="99"/>
      <c r="P508" s="99"/>
      <c r="Q508" s="99"/>
      <c r="R508" s="99"/>
      <c r="S508" s="99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</row>
    <row r="509" spans="2:33" ht="18.75" customHeight="1">
      <c r="B509" s="14"/>
      <c r="C509" s="98"/>
      <c r="D509" s="98"/>
      <c r="E509" s="14"/>
      <c r="F509" s="99"/>
      <c r="G509" s="99"/>
      <c r="H509" s="99"/>
      <c r="I509" s="99"/>
      <c r="J509" s="99"/>
      <c r="K509" s="99"/>
      <c r="L509" s="99"/>
      <c r="M509" s="99"/>
      <c r="N509" s="99"/>
      <c r="O509" s="99"/>
      <c r="P509" s="99"/>
      <c r="Q509" s="99"/>
      <c r="R509" s="99"/>
      <c r="S509" s="99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</row>
    <row r="510" spans="2:33" ht="18.75" customHeight="1">
      <c r="B510" s="14"/>
      <c r="C510" s="98"/>
      <c r="D510" s="98"/>
      <c r="E510" s="14"/>
      <c r="F510" s="99"/>
      <c r="G510" s="99"/>
      <c r="H510" s="99"/>
      <c r="I510" s="99"/>
      <c r="J510" s="99"/>
      <c r="K510" s="99"/>
      <c r="L510" s="99"/>
      <c r="M510" s="99"/>
      <c r="N510" s="99"/>
      <c r="O510" s="99"/>
      <c r="P510" s="99"/>
      <c r="Q510" s="99"/>
      <c r="R510" s="99"/>
      <c r="S510" s="99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</row>
    <row r="511" spans="2:33" ht="18.75" customHeight="1">
      <c r="B511" s="14"/>
      <c r="C511" s="98"/>
      <c r="D511" s="98"/>
      <c r="E511" s="14"/>
      <c r="F511" s="99"/>
      <c r="G511" s="99"/>
      <c r="H511" s="99"/>
      <c r="I511" s="99"/>
      <c r="J511" s="99"/>
      <c r="K511" s="99"/>
      <c r="L511" s="99"/>
      <c r="M511" s="99"/>
      <c r="N511" s="99"/>
      <c r="O511" s="99"/>
      <c r="P511" s="99"/>
      <c r="Q511" s="99"/>
      <c r="R511" s="99"/>
      <c r="S511" s="99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</row>
    <row r="512" spans="2:33" ht="18.75" customHeight="1">
      <c r="B512" s="14"/>
      <c r="C512" s="98"/>
      <c r="D512" s="98"/>
      <c r="E512" s="14"/>
      <c r="F512" s="99"/>
      <c r="G512" s="99"/>
      <c r="H512" s="99"/>
      <c r="I512" s="99"/>
      <c r="J512" s="99"/>
      <c r="K512" s="99"/>
      <c r="L512" s="99"/>
      <c r="M512" s="99"/>
      <c r="N512" s="99"/>
      <c r="O512" s="99"/>
      <c r="P512" s="99"/>
      <c r="Q512" s="99"/>
      <c r="R512" s="99"/>
      <c r="S512" s="99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</row>
    <row r="513" spans="2:33" ht="18.75" customHeight="1">
      <c r="B513" s="14"/>
      <c r="C513" s="98"/>
      <c r="D513" s="98"/>
      <c r="E513" s="14"/>
      <c r="F513" s="99"/>
      <c r="G513" s="99"/>
      <c r="H513" s="99"/>
      <c r="I513" s="99"/>
      <c r="J513" s="99"/>
      <c r="K513" s="99"/>
      <c r="L513" s="99"/>
      <c r="M513" s="99"/>
      <c r="N513" s="99"/>
      <c r="O513" s="99"/>
      <c r="P513" s="99"/>
      <c r="Q513" s="99"/>
      <c r="R513" s="99"/>
      <c r="S513" s="99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</row>
    <row r="514" spans="2:33" ht="18.75" customHeight="1">
      <c r="B514" s="14"/>
      <c r="C514" s="98"/>
      <c r="D514" s="98"/>
      <c r="E514" s="14"/>
      <c r="F514" s="99"/>
      <c r="G514" s="99"/>
      <c r="H514" s="99"/>
      <c r="I514" s="99"/>
      <c r="J514" s="99"/>
      <c r="K514" s="99"/>
      <c r="L514" s="99"/>
      <c r="M514" s="99"/>
      <c r="N514" s="99"/>
      <c r="O514" s="99"/>
      <c r="P514" s="99"/>
      <c r="Q514" s="99"/>
      <c r="R514" s="99"/>
      <c r="S514" s="99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</row>
    <row r="515" spans="2:33" ht="18.75" customHeight="1">
      <c r="B515" s="14"/>
      <c r="C515" s="98"/>
      <c r="D515" s="98"/>
      <c r="E515" s="14"/>
      <c r="F515" s="99"/>
      <c r="G515" s="99"/>
      <c r="H515" s="99"/>
      <c r="I515" s="99"/>
      <c r="J515" s="99"/>
      <c r="K515" s="99"/>
      <c r="L515" s="99"/>
      <c r="M515" s="99"/>
      <c r="N515" s="99"/>
      <c r="O515" s="99"/>
      <c r="P515" s="99"/>
      <c r="Q515" s="99"/>
      <c r="R515" s="99"/>
      <c r="S515" s="99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</row>
    <row r="516" spans="2:33" ht="18.75" customHeight="1">
      <c r="B516" s="14"/>
      <c r="C516" s="98"/>
      <c r="D516" s="98"/>
      <c r="E516" s="14"/>
      <c r="F516" s="99"/>
      <c r="G516" s="99"/>
      <c r="H516" s="99"/>
      <c r="I516" s="99"/>
      <c r="J516" s="99"/>
      <c r="K516" s="99"/>
      <c r="L516" s="99"/>
      <c r="M516" s="99"/>
      <c r="N516" s="99"/>
      <c r="O516" s="99"/>
      <c r="P516" s="99"/>
      <c r="Q516" s="99"/>
      <c r="R516" s="99"/>
      <c r="S516" s="99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</row>
    <row r="517" spans="2:33" ht="18.75" customHeight="1">
      <c r="B517" s="14"/>
      <c r="C517" s="98"/>
      <c r="D517" s="98"/>
      <c r="E517" s="14"/>
      <c r="F517" s="99"/>
      <c r="G517" s="99"/>
      <c r="H517" s="99"/>
      <c r="I517" s="99"/>
      <c r="J517" s="99"/>
      <c r="K517" s="99"/>
      <c r="L517" s="99"/>
      <c r="M517" s="99"/>
      <c r="N517" s="99"/>
      <c r="O517" s="99"/>
      <c r="P517" s="99"/>
      <c r="Q517" s="99"/>
      <c r="R517" s="99"/>
      <c r="S517" s="99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</row>
    <row r="518" spans="2:33" ht="18.75" customHeight="1">
      <c r="B518" s="14"/>
      <c r="C518" s="98"/>
      <c r="D518" s="98"/>
      <c r="E518" s="14"/>
      <c r="F518" s="99"/>
      <c r="G518" s="99"/>
      <c r="H518" s="99"/>
      <c r="I518" s="99"/>
      <c r="J518" s="99"/>
      <c r="K518" s="99"/>
      <c r="L518" s="99"/>
      <c r="M518" s="99"/>
      <c r="N518" s="99"/>
      <c r="O518" s="99"/>
      <c r="P518" s="99"/>
      <c r="Q518" s="99"/>
      <c r="R518" s="99"/>
      <c r="S518" s="99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</row>
    <row r="519" spans="2:33" ht="18.75" customHeight="1">
      <c r="B519" s="14"/>
      <c r="C519" s="98"/>
      <c r="D519" s="98"/>
      <c r="E519" s="14"/>
      <c r="F519" s="99"/>
      <c r="G519" s="99"/>
      <c r="H519" s="99"/>
      <c r="I519" s="99"/>
      <c r="J519" s="99"/>
      <c r="K519" s="99"/>
      <c r="L519" s="99"/>
      <c r="M519" s="99"/>
      <c r="N519" s="99"/>
      <c r="O519" s="99"/>
      <c r="P519" s="99"/>
      <c r="Q519" s="99"/>
      <c r="R519" s="99"/>
      <c r="S519" s="99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</row>
    <row r="520" spans="2:33" ht="18.75" customHeight="1">
      <c r="B520" s="14"/>
      <c r="C520" s="98"/>
      <c r="D520" s="98"/>
      <c r="E520" s="14"/>
      <c r="F520" s="99"/>
      <c r="G520" s="99"/>
      <c r="H520" s="99"/>
      <c r="I520" s="99"/>
      <c r="J520" s="99"/>
      <c r="K520" s="99"/>
      <c r="L520" s="99"/>
      <c r="M520" s="99"/>
      <c r="N520" s="99"/>
      <c r="O520" s="99"/>
      <c r="P520" s="99"/>
      <c r="Q520" s="99"/>
      <c r="R520" s="99"/>
      <c r="S520" s="99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</row>
    <row r="521" spans="2:33" ht="18.75" customHeight="1">
      <c r="B521" s="14"/>
      <c r="C521" s="98"/>
      <c r="D521" s="98"/>
      <c r="E521" s="14"/>
      <c r="F521" s="99"/>
      <c r="G521" s="99"/>
      <c r="H521" s="99"/>
      <c r="I521" s="99"/>
      <c r="J521" s="99"/>
      <c r="K521" s="99"/>
      <c r="L521" s="99"/>
      <c r="M521" s="99"/>
      <c r="N521" s="99"/>
      <c r="O521" s="99"/>
      <c r="P521" s="99"/>
      <c r="Q521" s="99"/>
      <c r="R521" s="99"/>
      <c r="S521" s="99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</row>
    <row r="522" spans="2:33" ht="18.75" customHeight="1">
      <c r="B522" s="14"/>
      <c r="C522" s="98"/>
      <c r="D522" s="98"/>
      <c r="E522" s="14"/>
      <c r="F522" s="99"/>
      <c r="G522" s="99"/>
      <c r="H522" s="99"/>
      <c r="I522" s="99"/>
      <c r="J522" s="99"/>
      <c r="K522" s="99"/>
      <c r="L522" s="99"/>
      <c r="M522" s="99"/>
      <c r="N522" s="99"/>
      <c r="O522" s="99"/>
      <c r="P522" s="99"/>
      <c r="Q522" s="99"/>
      <c r="R522" s="99"/>
      <c r="S522" s="99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</row>
    <row r="523" spans="2:33" ht="18.75" customHeight="1">
      <c r="B523" s="14"/>
      <c r="C523" s="98"/>
      <c r="D523" s="98"/>
      <c r="E523" s="14"/>
      <c r="F523" s="99"/>
      <c r="G523" s="99"/>
      <c r="H523" s="99"/>
      <c r="I523" s="99"/>
      <c r="J523" s="99"/>
      <c r="K523" s="99"/>
      <c r="L523" s="99"/>
      <c r="M523" s="99"/>
      <c r="N523" s="99"/>
      <c r="O523" s="99"/>
      <c r="P523" s="99"/>
      <c r="Q523" s="99"/>
      <c r="R523" s="99"/>
      <c r="S523" s="99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</row>
    <row r="524" spans="2:33" ht="18.75" customHeight="1">
      <c r="B524" s="14"/>
      <c r="C524" s="98"/>
      <c r="D524" s="98"/>
      <c r="E524" s="14"/>
      <c r="F524" s="99"/>
      <c r="G524" s="99"/>
      <c r="H524" s="99"/>
      <c r="I524" s="99"/>
      <c r="J524" s="99"/>
      <c r="K524" s="99"/>
      <c r="L524" s="99"/>
      <c r="M524" s="99"/>
      <c r="N524" s="99"/>
      <c r="O524" s="99"/>
      <c r="P524" s="99"/>
      <c r="Q524" s="99"/>
      <c r="R524" s="99"/>
      <c r="S524" s="99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</row>
    <row r="525" spans="2:33" ht="18.75" customHeight="1">
      <c r="B525" s="14"/>
      <c r="C525" s="98"/>
      <c r="D525" s="98"/>
      <c r="E525" s="14"/>
      <c r="F525" s="99"/>
      <c r="G525" s="99"/>
      <c r="H525" s="99"/>
      <c r="I525" s="99"/>
      <c r="J525" s="99"/>
      <c r="K525" s="99"/>
      <c r="L525" s="99"/>
      <c r="M525" s="99"/>
      <c r="N525" s="99"/>
      <c r="O525" s="99"/>
      <c r="P525" s="99"/>
      <c r="Q525" s="99"/>
      <c r="R525" s="99"/>
      <c r="S525" s="99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</row>
    <row r="526" spans="2:33" ht="18.75" customHeight="1">
      <c r="B526" s="14"/>
      <c r="C526" s="98"/>
      <c r="D526" s="98"/>
      <c r="E526" s="14"/>
      <c r="F526" s="99"/>
      <c r="G526" s="99"/>
      <c r="H526" s="99"/>
      <c r="I526" s="99"/>
      <c r="J526" s="99"/>
      <c r="K526" s="99"/>
      <c r="L526" s="99"/>
      <c r="M526" s="99"/>
      <c r="N526" s="99"/>
      <c r="O526" s="99"/>
      <c r="P526" s="99"/>
      <c r="Q526" s="99"/>
      <c r="R526" s="99"/>
      <c r="S526" s="99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</row>
    <row r="527" spans="2:33" ht="18.75" customHeight="1">
      <c r="B527" s="14"/>
      <c r="C527" s="98"/>
      <c r="D527" s="98"/>
      <c r="E527" s="14"/>
      <c r="F527" s="99"/>
      <c r="G527" s="99"/>
      <c r="H527" s="99"/>
      <c r="I527" s="99"/>
      <c r="J527" s="99"/>
      <c r="K527" s="99"/>
      <c r="L527" s="99"/>
      <c r="M527" s="99"/>
      <c r="N527" s="99"/>
      <c r="O527" s="99"/>
      <c r="P527" s="99"/>
      <c r="Q527" s="99"/>
      <c r="R527" s="99"/>
      <c r="S527" s="99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</row>
    <row r="528" spans="2:33" ht="18.75" customHeight="1">
      <c r="B528" s="14"/>
      <c r="C528" s="98"/>
      <c r="D528" s="98"/>
      <c r="E528" s="14"/>
      <c r="F528" s="99"/>
      <c r="G528" s="99"/>
      <c r="H528" s="99"/>
      <c r="I528" s="99"/>
      <c r="J528" s="99"/>
      <c r="K528" s="99"/>
      <c r="L528" s="99"/>
      <c r="M528" s="99"/>
      <c r="N528" s="99"/>
      <c r="O528" s="99"/>
      <c r="P528" s="99"/>
      <c r="Q528" s="99"/>
      <c r="R528" s="99"/>
      <c r="S528" s="99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</row>
    <row r="529" spans="2:33" ht="18.75" customHeight="1">
      <c r="B529" s="14"/>
      <c r="C529" s="98"/>
      <c r="D529" s="98"/>
      <c r="E529" s="14"/>
      <c r="F529" s="99"/>
      <c r="G529" s="99"/>
      <c r="H529" s="99"/>
      <c r="I529" s="99"/>
      <c r="J529" s="99"/>
      <c r="K529" s="99"/>
      <c r="L529" s="99"/>
      <c r="M529" s="99"/>
      <c r="N529" s="99"/>
      <c r="O529" s="99"/>
      <c r="P529" s="99"/>
      <c r="Q529" s="99"/>
      <c r="R529" s="99"/>
      <c r="S529" s="99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</row>
    <row r="530" spans="2:33" ht="18.75" customHeight="1">
      <c r="B530" s="14"/>
      <c r="C530" s="98"/>
      <c r="D530" s="98"/>
      <c r="E530" s="14"/>
      <c r="F530" s="99"/>
      <c r="G530" s="99"/>
      <c r="H530" s="99"/>
      <c r="I530" s="99"/>
      <c r="J530" s="99"/>
      <c r="K530" s="99"/>
      <c r="L530" s="99"/>
      <c r="M530" s="99"/>
      <c r="N530" s="99"/>
      <c r="O530" s="99"/>
      <c r="P530" s="99"/>
      <c r="Q530" s="99"/>
      <c r="R530" s="99"/>
      <c r="S530" s="99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</row>
    <row r="531" spans="2:33" ht="18.75" customHeight="1">
      <c r="B531" s="14"/>
      <c r="C531" s="98"/>
      <c r="D531" s="98"/>
      <c r="E531" s="14"/>
      <c r="F531" s="99"/>
      <c r="G531" s="99"/>
      <c r="H531" s="99"/>
      <c r="I531" s="99"/>
      <c r="J531" s="99"/>
      <c r="K531" s="99"/>
      <c r="L531" s="99"/>
      <c r="M531" s="99"/>
      <c r="N531" s="99"/>
      <c r="O531" s="99"/>
      <c r="P531" s="99"/>
      <c r="Q531" s="99"/>
      <c r="R531" s="99"/>
      <c r="S531" s="99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</row>
    <row r="532" spans="2:33" ht="18.75" customHeight="1">
      <c r="B532" s="14"/>
      <c r="C532" s="98"/>
      <c r="D532" s="98"/>
      <c r="E532" s="14"/>
      <c r="F532" s="99"/>
      <c r="G532" s="99"/>
      <c r="H532" s="99"/>
      <c r="I532" s="99"/>
      <c r="J532" s="99"/>
      <c r="K532" s="99"/>
      <c r="L532" s="99"/>
      <c r="M532" s="99"/>
      <c r="N532" s="99"/>
      <c r="O532" s="99"/>
      <c r="P532" s="99"/>
      <c r="Q532" s="99"/>
      <c r="R532" s="99"/>
      <c r="S532" s="99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</row>
    <row r="533" spans="2:33" ht="18.75" customHeight="1">
      <c r="B533" s="14"/>
      <c r="C533" s="98"/>
      <c r="D533" s="98"/>
      <c r="E533" s="14"/>
      <c r="F533" s="99"/>
      <c r="G533" s="99"/>
      <c r="H533" s="99"/>
      <c r="I533" s="99"/>
      <c r="J533" s="99"/>
      <c r="K533" s="99"/>
      <c r="L533" s="99"/>
      <c r="M533" s="99"/>
      <c r="N533" s="99"/>
      <c r="O533" s="99"/>
      <c r="P533" s="99"/>
      <c r="Q533" s="99"/>
      <c r="R533" s="99"/>
      <c r="S533" s="99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</row>
    <row r="534" spans="2:33" ht="18.75" customHeight="1">
      <c r="B534" s="14"/>
      <c r="C534" s="98"/>
      <c r="D534" s="98"/>
      <c r="E534" s="14"/>
      <c r="F534" s="99"/>
      <c r="G534" s="99"/>
      <c r="H534" s="99"/>
      <c r="I534" s="99"/>
      <c r="J534" s="99"/>
      <c r="K534" s="99"/>
      <c r="L534" s="99"/>
      <c r="M534" s="99"/>
      <c r="N534" s="99"/>
      <c r="O534" s="99"/>
      <c r="P534" s="99"/>
      <c r="Q534" s="99"/>
      <c r="R534" s="99"/>
      <c r="S534" s="99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</row>
    <row r="535" spans="2:33" ht="18.75" customHeight="1">
      <c r="B535" s="14"/>
      <c r="C535" s="98"/>
      <c r="D535" s="98"/>
      <c r="E535" s="14"/>
      <c r="F535" s="99"/>
      <c r="G535" s="99"/>
      <c r="H535" s="99"/>
      <c r="I535" s="99"/>
      <c r="J535" s="99"/>
      <c r="K535" s="99"/>
      <c r="L535" s="99"/>
      <c r="M535" s="99"/>
      <c r="N535" s="99"/>
      <c r="O535" s="99"/>
      <c r="P535" s="99"/>
      <c r="Q535" s="99"/>
      <c r="R535" s="99"/>
      <c r="S535" s="99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</row>
    <row r="536" spans="2:33" ht="18.75" customHeight="1">
      <c r="B536" s="14"/>
      <c r="C536" s="98"/>
      <c r="D536" s="98"/>
      <c r="E536" s="14"/>
      <c r="F536" s="99"/>
      <c r="G536" s="99"/>
      <c r="H536" s="99"/>
      <c r="I536" s="99"/>
      <c r="J536" s="99"/>
      <c r="K536" s="99"/>
      <c r="L536" s="99"/>
      <c r="M536" s="99"/>
      <c r="N536" s="99"/>
      <c r="O536" s="99"/>
      <c r="P536" s="99"/>
      <c r="Q536" s="99"/>
      <c r="R536" s="99"/>
      <c r="S536" s="99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</row>
    <row r="537" spans="2:33" ht="18.75" customHeight="1">
      <c r="B537" s="14"/>
      <c r="C537" s="98"/>
      <c r="D537" s="98"/>
      <c r="E537" s="14"/>
      <c r="F537" s="99"/>
      <c r="G537" s="99"/>
      <c r="H537" s="99"/>
      <c r="I537" s="99"/>
      <c r="J537" s="99"/>
      <c r="K537" s="99"/>
      <c r="L537" s="99"/>
      <c r="M537" s="99"/>
      <c r="N537" s="99"/>
      <c r="O537" s="99"/>
      <c r="P537" s="99"/>
      <c r="Q537" s="99"/>
      <c r="R537" s="99"/>
      <c r="S537" s="99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</row>
    <row r="538" spans="2:33" ht="18.75" customHeight="1">
      <c r="B538" s="14"/>
      <c r="C538" s="98"/>
      <c r="D538" s="98"/>
      <c r="E538" s="14"/>
      <c r="F538" s="99"/>
      <c r="G538" s="99"/>
      <c r="H538" s="99"/>
      <c r="I538" s="99"/>
      <c r="J538" s="99"/>
      <c r="K538" s="99"/>
      <c r="L538" s="99"/>
      <c r="M538" s="99"/>
      <c r="N538" s="99"/>
      <c r="O538" s="99"/>
      <c r="P538" s="99"/>
      <c r="Q538" s="99"/>
      <c r="R538" s="99"/>
      <c r="S538" s="99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</row>
    <row r="539" spans="2:33" ht="18.75" customHeight="1">
      <c r="B539" s="14"/>
      <c r="C539" s="98"/>
      <c r="D539" s="98"/>
      <c r="E539" s="14"/>
      <c r="F539" s="99"/>
      <c r="G539" s="99"/>
      <c r="H539" s="99"/>
      <c r="I539" s="99"/>
      <c r="J539" s="99"/>
      <c r="K539" s="99"/>
      <c r="L539" s="99"/>
      <c r="M539" s="99"/>
      <c r="N539" s="99"/>
      <c r="O539" s="99"/>
      <c r="P539" s="99"/>
      <c r="Q539" s="99"/>
      <c r="R539" s="99"/>
      <c r="S539" s="99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</row>
    <row r="540" spans="2:33" ht="18.75" customHeight="1">
      <c r="B540" s="14"/>
      <c r="C540" s="98"/>
      <c r="D540" s="98"/>
      <c r="E540" s="14"/>
      <c r="F540" s="99"/>
      <c r="G540" s="99"/>
      <c r="H540" s="99"/>
      <c r="I540" s="99"/>
      <c r="J540" s="99"/>
      <c r="K540" s="99"/>
      <c r="L540" s="99"/>
      <c r="M540" s="99"/>
      <c r="N540" s="99"/>
      <c r="O540" s="99"/>
      <c r="P540" s="99"/>
      <c r="Q540" s="99"/>
      <c r="R540" s="99"/>
      <c r="S540" s="99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</row>
    <row r="541" spans="2:33" ht="18.75" customHeight="1">
      <c r="B541" s="14"/>
      <c r="C541" s="98"/>
      <c r="D541" s="98"/>
      <c r="E541" s="14"/>
      <c r="F541" s="99"/>
      <c r="G541" s="99"/>
      <c r="H541" s="99"/>
      <c r="I541" s="99"/>
      <c r="J541" s="99"/>
      <c r="K541" s="99"/>
      <c r="L541" s="99"/>
      <c r="M541" s="99"/>
      <c r="N541" s="99"/>
      <c r="O541" s="99"/>
      <c r="P541" s="99"/>
      <c r="Q541" s="99"/>
      <c r="R541" s="99"/>
      <c r="S541" s="99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</row>
    <row r="542" spans="2:33" ht="18.75" customHeight="1">
      <c r="B542" s="14"/>
      <c r="C542" s="98"/>
      <c r="D542" s="98"/>
      <c r="E542" s="14"/>
      <c r="F542" s="99"/>
      <c r="G542" s="99"/>
      <c r="H542" s="99"/>
      <c r="I542" s="99"/>
      <c r="J542" s="99"/>
      <c r="K542" s="99"/>
      <c r="L542" s="99"/>
      <c r="M542" s="99"/>
      <c r="N542" s="99"/>
      <c r="O542" s="99"/>
      <c r="P542" s="99"/>
      <c r="Q542" s="99"/>
      <c r="R542" s="99"/>
      <c r="S542" s="99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</row>
    <row r="543" spans="2:33" ht="18.75" customHeight="1">
      <c r="B543" s="14"/>
      <c r="C543" s="98"/>
      <c r="D543" s="98"/>
      <c r="E543" s="14"/>
      <c r="F543" s="99"/>
      <c r="G543" s="99"/>
      <c r="H543" s="99"/>
      <c r="I543" s="99"/>
      <c r="J543" s="99"/>
      <c r="K543" s="99"/>
      <c r="L543" s="99"/>
      <c r="M543" s="99"/>
      <c r="N543" s="99"/>
      <c r="O543" s="99"/>
      <c r="P543" s="99"/>
      <c r="Q543" s="99"/>
      <c r="R543" s="99"/>
      <c r="S543" s="99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</row>
    <row r="544" spans="2:33" ht="18.75" customHeight="1">
      <c r="B544" s="14"/>
      <c r="C544" s="98"/>
      <c r="D544" s="98"/>
      <c r="E544" s="14"/>
      <c r="F544" s="99"/>
      <c r="G544" s="99"/>
      <c r="H544" s="99"/>
      <c r="I544" s="99"/>
      <c r="J544" s="99"/>
      <c r="K544" s="99"/>
      <c r="L544" s="99"/>
      <c r="M544" s="99"/>
      <c r="N544" s="99"/>
      <c r="O544" s="99"/>
      <c r="P544" s="99"/>
      <c r="Q544" s="99"/>
      <c r="R544" s="99"/>
      <c r="S544" s="99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</row>
    <row r="545" spans="2:33" ht="18.75" customHeight="1">
      <c r="B545" s="14"/>
      <c r="C545" s="98"/>
      <c r="D545" s="98"/>
      <c r="E545" s="14"/>
      <c r="F545" s="99"/>
      <c r="G545" s="99"/>
      <c r="H545" s="99"/>
      <c r="I545" s="99"/>
      <c r="J545" s="99"/>
      <c r="K545" s="99"/>
      <c r="L545" s="99"/>
      <c r="M545" s="99"/>
      <c r="N545" s="99"/>
      <c r="O545" s="99"/>
      <c r="P545" s="99"/>
      <c r="Q545" s="99"/>
      <c r="R545" s="99"/>
      <c r="S545" s="99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</row>
    <row r="546" spans="2:33" ht="18.75" customHeight="1">
      <c r="B546" s="14"/>
      <c r="C546" s="98"/>
      <c r="D546" s="98"/>
      <c r="E546" s="14"/>
      <c r="F546" s="99"/>
      <c r="G546" s="99"/>
      <c r="H546" s="99"/>
      <c r="I546" s="99"/>
      <c r="J546" s="99"/>
      <c r="K546" s="99"/>
      <c r="L546" s="99"/>
      <c r="M546" s="99"/>
      <c r="N546" s="99"/>
      <c r="O546" s="99"/>
      <c r="P546" s="99"/>
      <c r="Q546" s="99"/>
      <c r="R546" s="99"/>
      <c r="S546" s="99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</row>
    <row r="547" spans="2:33" ht="18.75" customHeight="1">
      <c r="B547" s="14"/>
      <c r="C547" s="98"/>
      <c r="D547" s="98"/>
      <c r="E547" s="14"/>
      <c r="F547" s="99"/>
      <c r="G547" s="99"/>
      <c r="H547" s="99"/>
      <c r="I547" s="99"/>
      <c r="J547" s="99"/>
      <c r="K547" s="99"/>
      <c r="L547" s="99"/>
      <c r="M547" s="99"/>
      <c r="N547" s="99"/>
      <c r="O547" s="99"/>
      <c r="P547" s="99"/>
      <c r="Q547" s="99"/>
      <c r="R547" s="99"/>
      <c r="S547" s="99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</row>
    <row r="548" spans="2:33" ht="18.75" customHeight="1">
      <c r="B548" s="14"/>
      <c r="C548" s="98"/>
      <c r="D548" s="98"/>
      <c r="E548" s="14"/>
      <c r="F548" s="99"/>
      <c r="G548" s="99"/>
      <c r="H548" s="99"/>
      <c r="I548" s="99"/>
      <c r="J548" s="99"/>
      <c r="K548" s="99"/>
      <c r="L548" s="99"/>
      <c r="M548" s="99"/>
      <c r="N548" s="99"/>
      <c r="O548" s="99"/>
      <c r="P548" s="99"/>
      <c r="Q548" s="99"/>
      <c r="R548" s="99"/>
      <c r="S548" s="99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</row>
    <row r="549" spans="2:33" ht="18.75" customHeight="1">
      <c r="B549" s="14"/>
      <c r="C549" s="98"/>
      <c r="D549" s="98"/>
      <c r="E549" s="14"/>
      <c r="F549" s="99"/>
      <c r="G549" s="99"/>
      <c r="H549" s="99"/>
      <c r="I549" s="99"/>
      <c r="J549" s="99"/>
      <c r="K549" s="99"/>
      <c r="L549" s="99"/>
      <c r="M549" s="99"/>
      <c r="N549" s="99"/>
      <c r="O549" s="99"/>
      <c r="P549" s="99"/>
      <c r="Q549" s="99"/>
      <c r="R549" s="99"/>
      <c r="S549" s="99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</row>
    <row r="550" spans="2:33" ht="18.75" customHeight="1">
      <c r="B550" s="14"/>
      <c r="C550" s="98"/>
      <c r="D550" s="98"/>
      <c r="E550" s="14"/>
      <c r="F550" s="99"/>
      <c r="G550" s="99"/>
      <c r="H550" s="99"/>
      <c r="I550" s="99"/>
      <c r="J550" s="99"/>
      <c r="K550" s="99"/>
      <c r="L550" s="99"/>
      <c r="M550" s="99"/>
      <c r="N550" s="99"/>
      <c r="O550" s="99"/>
      <c r="P550" s="99"/>
      <c r="Q550" s="99"/>
      <c r="R550" s="99"/>
      <c r="S550" s="99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</row>
    <row r="551" spans="2:33" ht="18.75" customHeight="1">
      <c r="B551" s="14"/>
      <c r="C551" s="98"/>
      <c r="D551" s="98"/>
      <c r="E551" s="14"/>
      <c r="F551" s="99"/>
      <c r="G551" s="99"/>
      <c r="H551" s="99"/>
      <c r="I551" s="99"/>
      <c r="J551" s="99"/>
      <c r="K551" s="99"/>
      <c r="L551" s="99"/>
      <c r="M551" s="99"/>
      <c r="N551" s="99"/>
      <c r="O551" s="99"/>
      <c r="P551" s="99"/>
      <c r="Q551" s="99"/>
      <c r="R551" s="99"/>
      <c r="S551" s="99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</row>
    <row r="552" spans="2:33" ht="18.75" customHeight="1">
      <c r="B552" s="14"/>
      <c r="C552" s="98"/>
      <c r="D552" s="98"/>
      <c r="E552" s="14"/>
      <c r="F552" s="99"/>
      <c r="G552" s="99"/>
      <c r="H552" s="99"/>
      <c r="I552" s="99"/>
      <c r="J552" s="99"/>
      <c r="K552" s="99"/>
      <c r="L552" s="99"/>
      <c r="M552" s="99"/>
      <c r="N552" s="99"/>
      <c r="O552" s="99"/>
      <c r="P552" s="99"/>
      <c r="Q552" s="99"/>
      <c r="R552" s="99"/>
      <c r="S552" s="99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</row>
    <row r="553" spans="2:33" ht="18.75" customHeight="1">
      <c r="B553" s="14"/>
      <c r="C553" s="98"/>
      <c r="D553" s="98"/>
      <c r="E553" s="14"/>
      <c r="F553" s="99"/>
      <c r="G553" s="99"/>
      <c r="H553" s="99"/>
      <c r="I553" s="99"/>
      <c r="J553" s="99"/>
      <c r="K553" s="99"/>
      <c r="L553" s="99"/>
      <c r="M553" s="99"/>
      <c r="N553" s="99"/>
      <c r="O553" s="99"/>
      <c r="P553" s="99"/>
      <c r="Q553" s="99"/>
      <c r="R553" s="99"/>
      <c r="S553" s="99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</row>
    <row r="554" spans="2:33" ht="18.75" customHeight="1">
      <c r="B554" s="14"/>
      <c r="C554" s="98"/>
      <c r="D554" s="98"/>
      <c r="E554" s="14"/>
      <c r="F554" s="99"/>
      <c r="G554" s="99"/>
      <c r="H554" s="99"/>
      <c r="I554" s="99"/>
      <c r="J554" s="99"/>
      <c r="K554" s="99"/>
      <c r="L554" s="99"/>
      <c r="M554" s="99"/>
      <c r="N554" s="99"/>
      <c r="O554" s="99"/>
      <c r="P554" s="99"/>
      <c r="Q554" s="99"/>
      <c r="R554" s="99"/>
      <c r="S554" s="99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</row>
    <row r="555" spans="2:33" ht="18.75" customHeight="1">
      <c r="B555" s="14"/>
      <c r="C555" s="98"/>
      <c r="D555" s="98"/>
      <c r="E555" s="14"/>
      <c r="F555" s="99"/>
      <c r="G555" s="99"/>
      <c r="H555" s="99"/>
      <c r="I555" s="99"/>
      <c r="J555" s="99"/>
      <c r="K555" s="99"/>
      <c r="L555" s="99"/>
      <c r="M555" s="99"/>
      <c r="N555" s="99"/>
      <c r="O555" s="99"/>
      <c r="P555" s="99"/>
      <c r="Q555" s="99"/>
      <c r="R555" s="99"/>
      <c r="S555" s="99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</row>
    <row r="556" spans="2:33" ht="18.75" customHeight="1">
      <c r="B556" s="14"/>
      <c r="C556" s="98"/>
      <c r="D556" s="98"/>
      <c r="E556" s="14"/>
      <c r="F556" s="99"/>
      <c r="G556" s="99"/>
      <c r="H556" s="99"/>
      <c r="I556" s="99"/>
      <c r="J556" s="99"/>
      <c r="K556" s="99"/>
      <c r="L556" s="99"/>
      <c r="M556" s="99"/>
      <c r="N556" s="99"/>
      <c r="O556" s="99"/>
      <c r="P556" s="99"/>
      <c r="Q556" s="99"/>
      <c r="R556" s="99"/>
      <c r="S556" s="99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</row>
    <row r="557" spans="2:33" ht="18.75" customHeight="1">
      <c r="B557" s="14"/>
      <c r="C557" s="98"/>
      <c r="D557" s="98"/>
      <c r="E557" s="14"/>
      <c r="F557" s="99"/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99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</row>
    <row r="558" spans="2:33" ht="18.75" customHeight="1">
      <c r="B558" s="14"/>
      <c r="C558" s="98"/>
      <c r="D558" s="98"/>
      <c r="E558" s="14"/>
      <c r="F558" s="99"/>
      <c r="G558" s="99"/>
      <c r="H558" s="99"/>
      <c r="I558" s="99"/>
      <c r="J558" s="99"/>
      <c r="K558" s="99"/>
      <c r="L558" s="99"/>
      <c r="M558" s="99"/>
      <c r="N558" s="99"/>
      <c r="O558" s="99"/>
      <c r="P558" s="99"/>
      <c r="Q558" s="99"/>
      <c r="R558" s="99"/>
      <c r="S558" s="99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</row>
    <row r="559" spans="2:33" ht="18.75" customHeight="1">
      <c r="B559" s="14"/>
      <c r="C559" s="98"/>
      <c r="D559" s="98"/>
      <c r="E559" s="14"/>
      <c r="F559" s="99"/>
      <c r="G559" s="99"/>
      <c r="H559" s="99"/>
      <c r="I559" s="99"/>
      <c r="J559" s="99"/>
      <c r="K559" s="99"/>
      <c r="L559" s="99"/>
      <c r="M559" s="99"/>
      <c r="N559" s="99"/>
      <c r="O559" s="99"/>
      <c r="P559" s="99"/>
      <c r="Q559" s="99"/>
      <c r="R559" s="99"/>
      <c r="S559" s="99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</row>
    <row r="560" spans="2:33" ht="18.75" customHeight="1">
      <c r="B560" s="14"/>
      <c r="C560" s="98"/>
      <c r="D560" s="98"/>
      <c r="E560" s="14"/>
      <c r="F560" s="99"/>
      <c r="G560" s="99"/>
      <c r="H560" s="99"/>
      <c r="I560" s="99"/>
      <c r="J560" s="99"/>
      <c r="K560" s="99"/>
      <c r="L560" s="99"/>
      <c r="M560" s="99"/>
      <c r="N560" s="99"/>
      <c r="O560" s="99"/>
      <c r="P560" s="99"/>
      <c r="Q560" s="99"/>
      <c r="R560" s="99"/>
      <c r="S560" s="99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</row>
    <row r="561" spans="2:33" ht="18.75" customHeight="1">
      <c r="B561" s="14"/>
      <c r="C561" s="98"/>
      <c r="D561" s="98"/>
      <c r="E561" s="14"/>
      <c r="F561" s="99"/>
      <c r="G561" s="99"/>
      <c r="H561" s="99"/>
      <c r="I561" s="99"/>
      <c r="J561" s="99"/>
      <c r="K561" s="99"/>
      <c r="L561" s="99"/>
      <c r="M561" s="99"/>
      <c r="N561" s="99"/>
      <c r="O561" s="99"/>
      <c r="P561" s="99"/>
      <c r="Q561" s="99"/>
      <c r="R561" s="99"/>
      <c r="S561" s="99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</row>
    <row r="562" spans="2:33" ht="18.75" customHeight="1">
      <c r="B562" s="14"/>
      <c r="C562" s="98"/>
      <c r="D562" s="98"/>
      <c r="E562" s="14"/>
      <c r="F562" s="99"/>
      <c r="G562" s="99"/>
      <c r="H562" s="99"/>
      <c r="I562" s="99"/>
      <c r="J562" s="99"/>
      <c r="K562" s="99"/>
      <c r="L562" s="99"/>
      <c r="M562" s="99"/>
      <c r="N562" s="99"/>
      <c r="O562" s="99"/>
      <c r="P562" s="99"/>
      <c r="Q562" s="99"/>
      <c r="R562" s="99"/>
      <c r="S562" s="99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</row>
    <row r="563" spans="2:33" ht="18.75" customHeight="1">
      <c r="B563" s="14"/>
      <c r="C563" s="98"/>
      <c r="D563" s="98"/>
      <c r="E563" s="14"/>
      <c r="F563" s="99"/>
      <c r="G563" s="99"/>
      <c r="H563" s="99"/>
      <c r="I563" s="99"/>
      <c r="J563" s="99"/>
      <c r="K563" s="99"/>
      <c r="L563" s="99"/>
      <c r="M563" s="99"/>
      <c r="N563" s="99"/>
      <c r="O563" s="99"/>
      <c r="P563" s="99"/>
      <c r="Q563" s="99"/>
      <c r="R563" s="99"/>
      <c r="S563" s="99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</row>
    <row r="564" spans="2:33" ht="18.75" customHeight="1">
      <c r="B564" s="14"/>
      <c r="C564" s="98"/>
      <c r="D564" s="98"/>
      <c r="E564" s="14"/>
      <c r="F564" s="99"/>
      <c r="G564" s="99"/>
      <c r="H564" s="99"/>
      <c r="I564" s="99"/>
      <c r="J564" s="99"/>
      <c r="K564" s="99"/>
      <c r="L564" s="99"/>
      <c r="M564" s="99"/>
      <c r="N564" s="99"/>
      <c r="O564" s="99"/>
      <c r="P564" s="99"/>
      <c r="Q564" s="99"/>
      <c r="R564" s="99"/>
      <c r="S564" s="99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</row>
    <row r="565" spans="2:33" ht="18.75" customHeight="1">
      <c r="B565" s="14"/>
      <c r="C565" s="98"/>
      <c r="D565" s="98"/>
      <c r="E565" s="14"/>
      <c r="F565" s="99"/>
      <c r="G565" s="99"/>
      <c r="H565" s="99"/>
      <c r="I565" s="99"/>
      <c r="J565" s="99"/>
      <c r="K565" s="99"/>
      <c r="L565" s="99"/>
      <c r="M565" s="99"/>
      <c r="N565" s="99"/>
      <c r="O565" s="99"/>
      <c r="P565" s="99"/>
      <c r="Q565" s="99"/>
      <c r="R565" s="99"/>
      <c r="S565" s="99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</row>
    <row r="566" spans="2:33" ht="18.75" customHeight="1">
      <c r="B566" s="14"/>
      <c r="C566" s="98"/>
      <c r="D566" s="98"/>
      <c r="E566" s="14"/>
      <c r="F566" s="99"/>
      <c r="G566" s="99"/>
      <c r="H566" s="99"/>
      <c r="I566" s="99"/>
      <c r="J566" s="99"/>
      <c r="K566" s="99"/>
      <c r="L566" s="99"/>
      <c r="M566" s="99"/>
      <c r="N566" s="99"/>
      <c r="O566" s="99"/>
      <c r="P566" s="99"/>
      <c r="Q566" s="99"/>
      <c r="R566" s="99"/>
      <c r="S566" s="99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</row>
    <row r="567" spans="2:33" ht="18.75" customHeight="1">
      <c r="B567" s="14"/>
      <c r="C567" s="98"/>
      <c r="D567" s="98"/>
      <c r="E567" s="14"/>
      <c r="F567" s="99"/>
      <c r="G567" s="99"/>
      <c r="H567" s="99"/>
      <c r="I567" s="99"/>
      <c r="J567" s="99"/>
      <c r="K567" s="99"/>
      <c r="L567" s="99"/>
      <c r="M567" s="99"/>
      <c r="N567" s="99"/>
      <c r="O567" s="99"/>
      <c r="P567" s="99"/>
      <c r="Q567" s="99"/>
      <c r="R567" s="99"/>
      <c r="S567" s="99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</row>
    <row r="568" spans="2:33" ht="18.75" customHeight="1">
      <c r="B568" s="14"/>
      <c r="C568" s="98"/>
      <c r="D568" s="98"/>
      <c r="E568" s="14"/>
      <c r="F568" s="99"/>
      <c r="G568" s="99"/>
      <c r="H568" s="99"/>
      <c r="I568" s="99"/>
      <c r="J568" s="99"/>
      <c r="K568" s="99"/>
      <c r="L568" s="99"/>
      <c r="M568" s="99"/>
      <c r="N568" s="99"/>
      <c r="O568" s="99"/>
      <c r="P568" s="99"/>
      <c r="Q568" s="99"/>
      <c r="R568" s="99"/>
      <c r="S568" s="99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</row>
    <row r="569" spans="2:33" ht="18.75" customHeight="1">
      <c r="B569" s="14"/>
      <c r="C569" s="98"/>
      <c r="D569" s="98"/>
      <c r="E569" s="14"/>
      <c r="F569" s="99"/>
      <c r="G569" s="99"/>
      <c r="H569" s="99"/>
      <c r="I569" s="99"/>
      <c r="J569" s="99"/>
      <c r="K569" s="99"/>
      <c r="L569" s="99"/>
      <c r="M569" s="99"/>
      <c r="N569" s="99"/>
      <c r="O569" s="99"/>
      <c r="P569" s="99"/>
      <c r="Q569" s="99"/>
      <c r="R569" s="99"/>
      <c r="S569" s="99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</row>
    <row r="570" spans="2:33" ht="18.75" customHeight="1">
      <c r="B570" s="14"/>
      <c r="C570" s="98"/>
      <c r="D570" s="98"/>
      <c r="E570" s="14"/>
      <c r="F570" s="99"/>
      <c r="G570" s="99"/>
      <c r="H570" s="99"/>
      <c r="I570" s="99"/>
      <c r="J570" s="99"/>
      <c r="K570" s="99"/>
      <c r="L570" s="99"/>
      <c r="M570" s="99"/>
      <c r="N570" s="99"/>
      <c r="O570" s="99"/>
      <c r="P570" s="99"/>
      <c r="Q570" s="99"/>
      <c r="R570" s="99"/>
      <c r="S570" s="99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</row>
    <row r="571" spans="2:33" ht="18.75" customHeight="1">
      <c r="B571" s="14"/>
      <c r="C571" s="98"/>
      <c r="D571" s="98"/>
      <c r="E571" s="14"/>
      <c r="F571" s="99"/>
      <c r="G571" s="99"/>
      <c r="H571" s="99"/>
      <c r="I571" s="99"/>
      <c r="J571" s="99"/>
      <c r="K571" s="99"/>
      <c r="L571" s="99"/>
      <c r="M571" s="99"/>
      <c r="N571" s="99"/>
      <c r="O571" s="99"/>
      <c r="P571" s="99"/>
      <c r="Q571" s="99"/>
      <c r="R571" s="99"/>
      <c r="S571" s="99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</row>
    <row r="572" spans="2:33" ht="18.75" customHeight="1">
      <c r="B572" s="14"/>
      <c r="C572" s="98"/>
      <c r="D572" s="98"/>
      <c r="E572" s="14"/>
      <c r="F572" s="99"/>
      <c r="G572" s="99"/>
      <c r="H572" s="99"/>
      <c r="I572" s="99"/>
      <c r="J572" s="99"/>
      <c r="K572" s="99"/>
      <c r="L572" s="99"/>
      <c r="M572" s="99"/>
      <c r="N572" s="99"/>
      <c r="O572" s="99"/>
      <c r="P572" s="99"/>
      <c r="Q572" s="99"/>
      <c r="R572" s="99"/>
      <c r="S572" s="99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</row>
    <row r="573" spans="2:33" ht="18.75" customHeight="1">
      <c r="B573" s="14"/>
      <c r="C573" s="98"/>
      <c r="D573" s="98"/>
      <c r="E573" s="14"/>
      <c r="F573" s="99"/>
      <c r="G573" s="99"/>
      <c r="H573" s="99"/>
      <c r="I573" s="99"/>
      <c r="J573" s="99"/>
      <c r="K573" s="99"/>
      <c r="L573" s="99"/>
      <c r="M573" s="99"/>
      <c r="N573" s="99"/>
      <c r="O573" s="99"/>
      <c r="P573" s="99"/>
      <c r="Q573" s="99"/>
      <c r="R573" s="99"/>
      <c r="S573" s="99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</row>
    <row r="574" spans="2:33" ht="18.75" customHeight="1">
      <c r="B574" s="14"/>
      <c r="C574" s="98"/>
      <c r="D574" s="98"/>
      <c r="E574" s="14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99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</row>
    <row r="575" spans="2:33" ht="18.75" customHeight="1">
      <c r="B575" s="14"/>
      <c r="C575" s="98"/>
      <c r="D575" s="98"/>
      <c r="E575" s="14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99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</row>
    <row r="576" spans="2:33" ht="18.75" customHeight="1">
      <c r="B576" s="14"/>
      <c r="C576" s="98"/>
      <c r="D576" s="98"/>
      <c r="E576" s="14"/>
      <c r="F576" s="99"/>
      <c r="G576" s="99"/>
      <c r="H576" s="99"/>
      <c r="I576" s="99"/>
      <c r="J576" s="99"/>
      <c r="K576" s="99"/>
      <c r="L576" s="99"/>
      <c r="M576" s="99"/>
      <c r="N576" s="99"/>
      <c r="O576" s="99"/>
      <c r="P576" s="99"/>
      <c r="Q576" s="99"/>
      <c r="R576" s="99"/>
      <c r="S576" s="99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</row>
    <row r="577" spans="2:33" ht="18.75" customHeight="1">
      <c r="B577" s="14"/>
      <c r="C577" s="98"/>
      <c r="D577" s="98"/>
      <c r="E577" s="14"/>
      <c r="F577" s="99"/>
      <c r="G577" s="99"/>
      <c r="H577" s="99"/>
      <c r="I577" s="99"/>
      <c r="J577" s="99"/>
      <c r="K577" s="99"/>
      <c r="L577" s="99"/>
      <c r="M577" s="99"/>
      <c r="N577" s="99"/>
      <c r="O577" s="99"/>
      <c r="P577" s="99"/>
      <c r="Q577" s="99"/>
      <c r="R577" s="99"/>
      <c r="S577" s="99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</row>
    <row r="578" spans="2:33" ht="18.75" customHeight="1">
      <c r="B578" s="14"/>
      <c r="C578" s="98"/>
      <c r="D578" s="98"/>
      <c r="E578" s="14"/>
      <c r="F578" s="99"/>
      <c r="G578" s="99"/>
      <c r="H578" s="99"/>
      <c r="I578" s="99"/>
      <c r="J578" s="99"/>
      <c r="K578" s="99"/>
      <c r="L578" s="99"/>
      <c r="M578" s="99"/>
      <c r="N578" s="99"/>
      <c r="O578" s="99"/>
      <c r="P578" s="99"/>
      <c r="Q578" s="99"/>
      <c r="R578" s="99"/>
      <c r="S578" s="99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</row>
    <row r="579" spans="2:33" ht="18.75" customHeight="1">
      <c r="B579" s="14"/>
      <c r="C579" s="98"/>
      <c r="D579" s="98"/>
      <c r="E579" s="14"/>
      <c r="F579" s="99"/>
      <c r="G579" s="99"/>
      <c r="H579" s="99"/>
      <c r="I579" s="99"/>
      <c r="J579" s="99"/>
      <c r="K579" s="99"/>
      <c r="L579" s="99"/>
      <c r="M579" s="99"/>
      <c r="N579" s="99"/>
      <c r="O579" s="99"/>
      <c r="P579" s="99"/>
      <c r="Q579" s="99"/>
      <c r="R579" s="99"/>
      <c r="S579" s="99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</row>
    <row r="580" spans="2:33" ht="18.75" customHeight="1">
      <c r="B580" s="14"/>
      <c r="C580" s="98"/>
      <c r="D580" s="98"/>
      <c r="E580" s="14"/>
      <c r="F580" s="99"/>
      <c r="G580" s="99"/>
      <c r="H580" s="99"/>
      <c r="I580" s="99"/>
      <c r="J580" s="99"/>
      <c r="K580" s="99"/>
      <c r="L580" s="99"/>
      <c r="M580" s="99"/>
      <c r="N580" s="99"/>
      <c r="O580" s="99"/>
      <c r="P580" s="99"/>
      <c r="Q580" s="99"/>
      <c r="R580" s="99"/>
      <c r="S580" s="99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</row>
    <row r="581" spans="2:33" ht="18.75" customHeight="1">
      <c r="B581" s="14"/>
      <c r="C581" s="98"/>
      <c r="D581" s="98"/>
      <c r="E581" s="14"/>
      <c r="F581" s="99"/>
      <c r="G581" s="99"/>
      <c r="H581" s="99"/>
      <c r="I581" s="99"/>
      <c r="J581" s="99"/>
      <c r="K581" s="99"/>
      <c r="L581" s="99"/>
      <c r="M581" s="99"/>
      <c r="N581" s="99"/>
      <c r="O581" s="99"/>
      <c r="P581" s="99"/>
      <c r="Q581" s="99"/>
      <c r="R581" s="99"/>
      <c r="S581" s="99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</row>
    <row r="582" spans="2:33" ht="18.75" customHeight="1">
      <c r="B582" s="14"/>
      <c r="C582" s="98"/>
      <c r="D582" s="98"/>
      <c r="E582" s="14"/>
      <c r="F582" s="99"/>
      <c r="G582" s="99"/>
      <c r="H582" s="99"/>
      <c r="I582" s="99"/>
      <c r="J582" s="99"/>
      <c r="K582" s="99"/>
      <c r="L582" s="99"/>
      <c r="M582" s="99"/>
      <c r="N582" s="99"/>
      <c r="O582" s="99"/>
      <c r="P582" s="99"/>
      <c r="Q582" s="99"/>
      <c r="R582" s="99"/>
      <c r="S582" s="99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</row>
    <row r="583" spans="2:33" ht="18.75" customHeight="1">
      <c r="B583" s="14"/>
      <c r="C583" s="98"/>
      <c r="D583" s="98"/>
      <c r="E583" s="14"/>
      <c r="F583" s="99"/>
      <c r="G583" s="99"/>
      <c r="H583" s="99"/>
      <c r="I583" s="99"/>
      <c r="J583" s="99"/>
      <c r="K583" s="99"/>
      <c r="L583" s="99"/>
      <c r="M583" s="99"/>
      <c r="N583" s="99"/>
      <c r="O583" s="99"/>
      <c r="P583" s="99"/>
      <c r="Q583" s="99"/>
      <c r="R583" s="99"/>
      <c r="S583" s="99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</row>
    <row r="584" spans="2:33" ht="18.75" customHeight="1">
      <c r="B584" s="14"/>
      <c r="C584" s="98"/>
      <c r="D584" s="98"/>
      <c r="E584" s="14"/>
      <c r="F584" s="99"/>
      <c r="G584" s="99"/>
      <c r="H584" s="99"/>
      <c r="I584" s="99"/>
      <c r="J584" s="99"/>
      <c r="K584" s="99"/>
      <c r="L584" s="99"/>
      <c r="M584" s="99"/>
      <c r="N584" s="99"/>
      <c r="O584" s="99"/>
      <c r="P584" s="99"/>
      <c r="Q584" s="99"/>
      <c r="R584" s="99"/>
      <c r="S584" s="99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</row>
    <row r="585" spans="2:33" ht="18.75" customHeight="1">
      <c r="B585" s="14"/>
      <c r="C585" s="98"/>
      <c r="D585" s="98"/>
      <c r="E585" s="14"/>
      <c r="F585" s="99"/>
      <c r="G585" s="99"/>
      <c r="H585" s="99"/>
      <c r="I585" s="99"/>
      <c r="J585" s="99"/>
      <c r="K585" s="99"/>
      <c r="L585" s="99"/>
      <c r="M585" s="99"/>
      <c r="N585" s="99"/>
      <c r="O585" s="99"/>
      <c r="P585" s="99"/>
      <c r="Q585" s="99"/>
      <c r="R585" s="99"/>
      <c r="S585" s="99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</row>
    <row r="586" spans="2:33" ht="18.75" customHeight="1">
      <c r="B586" s="14"/>
      <c r="C586" s="98"/>
      <c r="D586" s="98"/>
      <c r="E586" s="14"/>
      <c r="F586" s="99"/>
      <c r="G586" s="99"/>
      <c r="H586" s="99"/>
      <c r="I586" s="99"/>
      <c r="J586" s="99"/>
      <c r="K586" s="99"/>
      <c r="L586" s="99"/>
      <c r="M586" s="99"/>
      <c r="N586" s="99"/>
      <c r="O586" s="99"/>
      <c r="P586" s="99"/>
      <c r="Q586" s="99"/>
      <c r="R586" s="99"/>
      <c r="S586" s="99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</row>
    <row r="587" spans="2:33" ht="18.75" customHeight="1">
      <c r="B587" s="14"/>
      <c r="C587" s="98"/>
      <c r="D587" s="98"/>
      <c r="E587" s="14"/>
      <c r="F587" s="99"/>
      <c r="G587" s="99"/>
      <c r="H587" s="99"/>
      <c r="I587" s="99"/>
      <c r="J587" s="99"/>
      <c r="K587" s="99"/>
      <c r="L587" s="99"/>
      <c r="M587" s="99"/>
      <c r="N587" s="99"/>
      <c r="O587" s="99"/>
      <c r="P587" s="99"/>
      <c r="Q587" s="99"/>
      <c r="R587" s="99"/>
      <c r="S587" s="99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</row>
    <row r="588" spans="2:33" ht="18.75" customHeight="1">
      <c r="B588" s="14"/>
      <c r="C588" s="98"/>
      <c r="D588" s="98"/>
      <c r="E588" s="14"/>
      <c r="F588" s="99"/>
      <c r="G588" s="99"/>
      <c r="H588" s="99"/>
      <c r="I588" s="99"/>
      <c r="J588" s="99"/>
      <c r="K588" s="99"/>
      <c r="L588" s="99"/>
      <c r="M588" s="99"/>
      <c r="N588" s="99"/>
      <c r="O588" s="99"/>
      <c r="P588" s="99"/>
      <c r="Q588" s="99"/>
      <c r="R588" s="99"/>
      <c r="S588" s="99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</row>
    <row r="589" spans="2:33" ht="18.75" customHeight="1">
      <c r="B589" s="14"/>
      <c r="C589" s="98"/>
      <c r="D589" s="98"/>
      <c r="E589" s="14"/>
      <c r="F589" s="99"/>
      <c r="G589" s="99"/>
      <c r="H589" s="99"/>
      <c r="I589" s="99"/>
      <c r="J589" s="99"/>
      <c r="K589" s="99"/>
      <c r="L589" s="99"/>
      <c r="M589" s="99"/>
      <c r="N589" s="99"/>
      <c r="O589" s="99"/>
      <c r="P589" s="99"/>
      <c r="Q589" s="99"/>
      <c r="R589" s="99"/>
      <c r="S589" s="99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</row>
    <row r="590" spans="2:33" ht="18.75" customHeight="1">
      <c r="B590" s="14"/>
      <c r="C590" s="98"/>
      <c r="D590" s="98"/>
      <c r="E590" s="14"/>
      <c r="F590" s="99"/>
      <c r="G590" s="99"/>
      <c r="H590" s="99"/>
      <c r="I590" s="99"/>
      <c r="J590" s="99"/>
      <c r="K590" s="99"/>
      <c r="L590" s="99"/>
      <c r="M590" s="99"/>
      <c r="N590" s="99"/>
      <c r="O590" s="99"/>
      <c r="P590" s="99"/>
      <c r="Q590" s="99"/>
      <c r="R590" s="99"/>
      <c r="S590" s="99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</row>
    <row r="591" spans="2:33" ht="18.75" customHeight="1">
      <c r="B591" s="14"/>
      <c r="C591" s="98"/>
      <c r="D591" s="98"/>
      <c r="E591" s="14"/>
      <c r="F591" s="99"/>
      <c r="G591" s="99"/>
      <c r="H591" s="99"/>
      <c r="I591" s="99"/>
      <c r="J591" s="99"/>
      <c r="K591" s="99"/>
      <c r="L591" s="99"/>
      <c r="M591" s="99"/>
      <c r="N591" s="99"/>
      <c r="O591" s="99"/>
      <c r="P591" s="99"/>
      <c r="Q591" s="99"/>
      <c r="R591" s="99"/>
      <c r="S591" s="99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</row>
    <row r="592" spans="2:33" ht="18.75" customHeight="1">
      <c r="B592" s="14"/>
      <c r="C592" s="98"/>
      <c r="D592" s="98"/>
      <c r="E592" s="14"/>
      <c r="F592" s="99"/>
      <c r="G592" s="99"/>
      <c r="H592" s="99"/>
      <c r="I592" s="99"/>
      <c r="J592" s="99"/>
      <c r="K592" s="99"/>
      <c r="L592" s="99"/>
      <c r="M592" s="99"/>
      <c r="N592" s="99"/>
      <c r="O592" s="99"/>
      <c r="P592" s="99"/>
      <c r="Q592" s="99"/>
      <c r="R592" s="99"/>
      <c r="S592" s="99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</row>
    <row r="593" spans="2:33" ht="18.75" customHeight="1">
      <c r="B593" s="14"/>
      <c r="C593" s="98"/>
      <c r="D593" s="98"/>
      <c r="E593" s="14"/>
      <c r="F593" s="99"/>
      <c r="G593" s="99"/>
      <c r="H593" s="99"/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99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</row>
    <row r="594" spans="2:33" ht="18.75" customHeight="1">
      <c r="B594" s="14"/>
      <c r="C594" s="98"/>
      <c r="D594" s="98"/>
      <c r="E594" s="14"/>
      <c r="F594" s="99"/>
      <c r="G594" s="99"/>
      <c r="H594" s="99"/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99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</row>
    <row r="595" spans="2:33" ht="18.75" customHeight="1">
      <c r="B595" s="14"/>
      <c r="C595" s="98"/>
      <c r="D595" s="98"/>
      <c r="E595" s="14"/>
      <c r="F595" s="99"/>
      <c r="G595" s="99"/>
      <c r="H595" s="99"/>
      <c r="I595" s="99"/>
      <c r="J595" s="99"/>
      <c r="K595" s="99"/>
      <c r="L595" s="99"/>
      <c r="M595" s="99"/>
      <c r="N595" s="99"/>
      <c r="O595" s="99"/>
      <c r="P595" s="99"/>
      <c r="Q595" s="99"/>
      <c r="R595" s="99"/>
      <c r="S595" s="99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</row>
    <row r="596" spans="2:33" ht="18.75" customHeight="1">
      <c r="B596" s="14"/>
      <c r="C596" s="98"/>
      <c r="D596" s="98"/>
      <c r="E596" s="14"/>
      <c r="F596" s="99"/>
      <c r="G596" s="99"/>
      <c r="H596" s="99"/>
      <c r="I596" s="99"/>
      <c r="J596" s="99"/>
      <c r="K596" s="99"/>
      <c r="L596" s="99"/>
      <c r="M596" s="99"/>
      <c r="N596" s="99"/>
      <c r="O596" s="99"/>
      <c r="P596" s="99"/>
      <c r="Q596" s="99"/>
      <c r="R596" s="99"/>
      <c r="S596" s="99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</row>
    <row r="597" spans="2:33" ht="18.75" customHeight="1">
      <c r="B597" s="14"/>
      <c r="C597" s="98"/>
      <c r="D597" s="98"/>
      <c r="E597" s="14"/>
      <c r="F597" s="99"/>
      <c r="G597" s="99"/>
      <c r="H597" s="99"/>
      <c r="I597" s="99"/>
      <c r="J597" s="99"/>
      <c r="K597" s="99"/>
      <c r="L597" s="99"/>
      <c r="M597" s="99"/>
      <c r="N597" s="99"/>
      <c r="O597" s="99"/>
      <c r="P597" s="99"/>
      <c r="Q597" s="99"/>
      <c r="R597" s="99"/>
      <c r="S597" s="99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</row>
    <row r="598" spans="2:33" ht="18.75" customHeight="1">
      <c r="B598" s="14"/>
      <c r="C598" s="98"/>
      <c r="D598" s="98"/>
      <c r="E598" s="14"/>
      <c r="F598" s="99"/>
      <c r="G598" s="99"/>
      <c r="H598" s="99"/>
      <c r="I598" s="99"/>
      <c r="J598" s="99"/>
      <c r="K598" s="99"/>
      <c r="L598" s="99"/>
      <c r="M598" s="99"/>
      <c r="N598" s="99"/>
      <c r="O598" s="99"/>
      <c r="P598" s="99"/>
      <c r="Q598" s="99"/>
      <c r="R598" s="99"/>
      <c r="S598" s="99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</row>
    <row r="599" spans="2:33" ht="18.75" customHeight="1">
      <c r="B599" s="14"/>
      <c r="C599" s="98"/>
      <c r="D599" s="98"/>
      <c r="E599" s="14"/>
      <c r="F599" s="99"/>
      <c r="G599" s="99"/>
      <c r="H599" s="99"/>
      <c r="I599" s="99"/>
      <c r="J599" s="99"/>
      <c r="K599" s="99"/>
      <c r="L599" s="99"/>
      <c r="M599" s="99"/>
      <c r="N599" s="99"/>
      <c r="O599" s="99"/>
      <c r="P599" s="99"/>
      <c r="Q599" s="99"/>
      <c r="R599" s="99"/>
      <c r="S599" s="99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</row>
    <row r="600" spans="2:33" ht="18.75" customHeight="1">
      <c r="B600" s="14"/>
      <c r="C600" s="98"/>
      <c r="D600" s="98"/>
      <c r="E600" s="14"/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99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</row>
    <row r="601" spans="2:33" ht="18.75" customHeight="1">
      <c r="B601" s="14"/>
      <c r="C601" s="98"/>
      <c r="D601" s="98"/>
      <c r="E601" s="14"/>
      <c r="F601" s="99"/>
      <c r="G601" s="99"/>
      <c r="H601" s="99"/>
      <c r="I601" s="99"/>
      <c r="J601" s="99"/>
      <c r="K601" s="99"/>
      <c r="L601" s="99"/>
      <c r="M601" s="99"/>
      <c r="N601" s="99"/>
      <c r="O601" s="99"/>
      <c r="P601" s="99"/>
      <c r="Q601" s="99"/>
      <c r="R601" s="99"/>
      <c r="S601" s="99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</row>
    <row r="602" spans="2:33" ht="18.75" customHeight="1">
      <c r="B602" s="14"/>
      <c r="C602" s="98"/>
      <c r="D602" s="98"/>
      <c r="E602" s="14"/>
      <c r="F602" s="99"/>
      <c r="G602" s="99"/>
      <c r="H602" s="99"/>
      <c r="I602" s="99"/>
      <c r="J602" s="99"/>
      <c r="K602" s="99"/>
      <c r="L602" s="99"/>
      <c r="M602" s="99"/>
      <c r="N602" s="99"/>
      <c r="O602" s="99"/>
      <c r="P602" s="99"/>
      <c r="Q602" s="99"/>
      <c r="R602" s="99"/>
      <c r="S602" s="99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</row>
    <row r="603" spans="2:33" ht="18.75" customHeight="1">
      <c r="B603" s="14"/>
      <c r="C603" s="98"/>
      <c r="D603" s="98"/>
      <c r="E603" s="14"/>
      <c r="F603" s="99"/>
      <c r="G603" s="99"/>
      <c r="H603" s="99"/>
      <c r="I603" s="99"/>
      <c r="J603" s="99"/>
      <c r="K603" s="99"/>
      <c r="L603" s="99"/>
      <c r="M603" s="99"/>
      <c r="N603" s="99"/>
      <c r="O603" s="99"/>
      <c r="P603" s="99"/>
      <c r="Q603" s="99"/>
      <c r="R603" s="99"/>
      <c r="S603" s="99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</row>
    <row r="604" spans="2:33" ht="18.75" customHeight="1">
      <c r="B604" s="14"/>
      <c r="C604" s="98"/>
      <c r="D604" s="98"/>
      <c r="E604" s="14"/>
      <c r="F604" s="99"/>
      <c r="G604" s="99"/>
      <c r="H604" s="99"/>
      <c r="I604" s="99"/>
      <c r="J604" s="99"/>
      <c r="K604" s="99"/>
      <c r="L604" s="99"/>
      <c r="M604" s="99"/>
      <c r="N604" s="99"/>
      <c r="O604" s="99"/>
      <c r="P604" s="99"/>
      <c r="Q604" s="99"/>
      <c r="R604" s="99"/>
      <c r="S604" s="99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</row>
    <row r="605" spans="2:33" ht="18.75" customHeight="1">
      <c r="B605" s="14"/>
      <c r="C605" s="98"/>
      <c r="D605" s="98"/>
      <c r="E605" s="14"/>
      <c r="F605" s="99"/>
      <c r="G605" s="99"/>
      <c r="H605" s="99"/>
      <c r="I605" s="99"/>
      <c r="J605" s="99"/>
      <c r="K605" s="99"/>
      <c r="L605" s="99"/>
      <c r="M605" s="99"/>
      <c r="N605" s="99"/>
      <c r="O605" s="99"/>
      <c r="P605" s="99"/>
      <c r="Q605" s="99"/>
      <c r="R605" s="99"/>
      <c r="S605" s="99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</row>
    <row r="606" spans="2:33" ht="18.75" customHeight="1">
      <c r="B606" s="14"/>
      <c r="C606" s="98"/>
      <c r="D606" s="98"/>
      <c r="E606" s="14"/>
      <c r="F606" s="99"/>
      <c r="G606" s="99"/>
      <c r="H606" s="99"/>
      <c r="I606" s="99"/>
      <c r="J606" s="99"/>
      <c r="K606" s="99"/>
      <c r="L606" s="99"/>
      <c r="M606" s="99"/>
      <c r="N606" s="99"/>
      <c r="O606" s="99"/>
      <c r="P606" s="99"/>
      <c r="Q606" s="99"/>
      <c r="R606" s="99"/>
      <c r="S606" s="99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</row>
    <row r="607" spans="2:33" ht="18.75" customHeight="1">
      <c r="B607" s="14"/>
      <c r="C607" s="98"/>
      <c r="D607" s="98"/>
      <c r="E607" s="14"/>
      <c r="F607" s="99"/>
      <c r="G607" s="99"/>
      <c r="H607" s="99"/>
      <c r="I607" s="99"/>
      <c r="J607" s="99"/>
      <c r="K607" s="99"/>
      <c r="L607" s="99"/>
      <c r="M607" s="99"/>
      <c r="N607" s="99"/>
      <c r="O607" s="99"/>
      <c r="P607" s="99"/>
      <c r="Q607" s="99"/>
      <c r="R607" s="99"/>
      <c r="S607" s="99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</row>
    <row r="608" spans="2:33" ht="18.75" customHeight="1">
      <c r="B608" s="14"/>
      <c r="C608" s="98"/>
      <c r="D608" s="98"/>
      <c r="E608" s="14"/>
      <c r="F608" s="99"/>
      <c r="G608" s="99"/>
      <c r="H608" s="99"/>
      <c r="I608" s="99"/>
      <c r="J608" s="99"/>
      <c r="K608" s="99"/>
      <c r="L608" s="99"/>
      <c r="M608" s="99"/>
      <c r="N608" s="99"/>
      <c r="O608" s="99"/>
      <c r="P608" s="99"/>
      <c r="Q608" s="99"/>
      <c r="R608" s="99"/>
      <c r="S608" s="99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</row>
    <row r="609" spans="2:33" ht="18.75" customHeight="1">
      <c r="B609" s="14"/>
      <c r="C609" s="98"/>
      <c r="D609" s="98"/>
      <c r="E609" s="14"/>
      <c r="F609" s="99"/>
      <c r="G609" s="99"/>
      <c r="H609" s="99"/>
      <c r="I609" s="99"/>
      <c r="J609" s="99"/>
      <c r="K609" s="99"/>
      <c r="L609" s="99"/>
      <c r="M609" s="99"/>
      <c r="N609" s="99"/>
      <c r="O609" s="99"/>
      <c r="P609" s="99"/>
      <c r="Q609" s="99"/>
      <c r="R609" s="99"/>
      <c r="S609" s="99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</row>
    <row r="610" spans="2:33" ht="18.75" customHeight="1">
      <c r="B610" s="14"/>
      <c r="C610" s="98"/>
      <c r="D610" s="98"/>
      <c r="E610" s="14"/>
      <c r="F610" s="99"/>
      <c r="G610" s="99"/>
      <c r="H610" s="99"/>
      <c r="I610" s="99"/>
      <c r="J610" s="99"/>
      <c r="K610" s="99"/>
      <c r="L610" s="99"/>
      <c r="M610" s="99"/>
      <c r="N610" s="99"/>
      <c r="O610" s="99"/>
      <c r="P610" s="99"/>
      <c r="Q610" s="99"/>
      <c r="R610" s="99"/>
      <c r="S610" s="99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</row>
    <row r="611" spans="2:33" ht="18.75" customHeight="1">
      <c r="B611" s="14"/>
      <c r="C611" s="98"/>
      <c r="D611" s="98"/>
      <c r="E611" s="14"/>
      <c r="F611" s="99"/>
      <c r="G611" s="99"/>
      <c r="H611" s="99"/>
      <c r="I611" s="99"/>
      <c r="J611" s="99"/>
      <c r="K611" s="99"/>
      <c r="L611" s="99"/>
      <c r="M611" s="99"/>
      <c r="N611" s="99"/>
      <c r="O611" s="99"/>
      <c r="P611" s="99"/>
      <c r="Q611" s="99"/>
      <c r="R611" s="99"/>
      <c r="S611" s="99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</row>
    <row r="612" spans="2:33" ht="18.75" customHeight="1">
      <c r="B612" s="14"/>
      <c r="C612" s="98"/>
      <c r="D612" s="98"/>
      <c r="E612" s="14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99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</row>
    <row r="613" spans="2:33" ht="18.75" customHeight="1">
      <c r="B613" s="14"/>
      <c r="C613" s="98"/>
      <c r="D613" s="98"/>
      <c r="E613" s="14"/>
      <c r="F613" s="99"/>
      <c r="G613" s="99"/>
      <c r="H613" s="99"/>
      <c r="I613" s="99"/>
      <c r="J613" s="99"/>
      <c r="K613" s="99"/>
      <c r="L613" s="99"/>
      <c r="M613" s="99"/>
      <c r="N613" s="99"/>
      <c r="O613" s="99"/>
      <c r="P613" s="99"/>
      <c r="Q613" s="99"/>
      <c r="R613" s="99"/>
      <c r="S613" s="99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</row>
    <row r="614" spans="2:33" ht="18.75" customHeight="1">
      <c r="B614" s="14"/>
      <c r="C614" s="98"/>
      <c r="D614" s="98"/>
      <c r="E614" s="14"/>
      <c r="F614" s="99"/>
      <c r="G614" s="99"/>
      <c r="H614" s="99"/>
      <c r="I614" s="99"/>
      <c r="J614" s="99"/>
      <c r="K614" s="99"/>
      <c r="L614" s="99"/>
      <c r="M614" s="99"/>
      <c r="N614" s="99"/>
      <c r="O614" s="99"/>
      <c r="P614" s="99"/>
      <c r="Q614" s="99"/>
      <c r="R614" s="99"/>
      <c r="S614" s="99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</row>
    <row r="615" spans="2:33" ht="18.75" customHeight="1">
      <c r="B615" s="14"/>
      <c r="C615" s="98"/>
      <c r="D615" s="98"/>
      <c r="E615" s="14"/>
      <c r="F615" s="99"/>
      <c r="G615" s="99"/>
      <c r="H615" s="99"/>
      <c r="I615" s="99"/>
      <c r="J615" s="99"/>
      <c r="K615" s="99"/>
      <c r="L615" s="99"/>
      <c r="M615" s="99"/>
      <c r="N615" s="99"/>
      <c r="O615" s="99"/>
      <c r="P615" s="99"/>
      <c r="Q615" s="99"/>
      <c r="R615" s="99"/>
      <c r="S615" s="99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</row>
    <row r="616" spans="2:33" ht="18.75" customHeight="1">
      <c r="B616" s="14"/>
      <c r="C616" s="98"/>
      <c r="D616" s="98"/>
      <c r="E616" s="14"/>
      <c r="F616" s="99"/>
      <c r="G616" s="99"/>
      <c r="H616" s="99"/>
      <c r="I616" s="99"/>
      <c r="J616" s="99"/>
      <c r="K616" s="99"/>
      <c r="L616" s="99"/>
      <c r="M616" s="99"/>
      <c r="N616" s="99"/>
      <c r="O616" s="99"/>
      <c r="P616" s="99"/>
      <c r="Q616" s="99"/>
      <c r="R616" s="99"/>
      <c r="S616" s="99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</row>
    <row r="617" spans="2:33" ht="18.75" customHeight="1">
      <c r="B617" s="14"/>
      <c r="C617" s="98"/>
      <c r="D617" s="98"/>
      <c r="E617" s="14"/>
      <c r="F617" s="99"/>
      <c r="G617" s="99"/>
      <c r="H617" s="99"/>
      <c r="I617" s="99"/>
      <c r="J617" s="99"/>
      <c r="K617" s="99"/>
      <c r="L617" s="99"/>
      <c r="M617" s="99"/>
      <c r="N617" s="99"/>
      <c r="O617" s="99"/>
      <c r="P617" s="99"/>
      <c r="Q617" s="99"/>
      <c r="R617" s="99"/>
      <c r="S617" s="99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</row>
    <row r="618" spans="2:33" ht="18.75" customHeight="1">
      <c r="B618" s="14"/>
      <c r="C618" s="98"/>
      <c r="D618" s="98"/>
      <c r="E618" s="14"/>
      <c r="F618" s="99"/>
      <c r="G618" s="99"/>
      <c r="H618" s="99"/>
      <c r="I618" s="99"/>
      <c r="J618" s="99"/>
      <c r="K618" s="99"/>
      <c r="L618" s="99"/>
      <c r="M618" s="99"/>
      <c r="N618" s="99"/>
      <c r="O618" s="99"/>
      <c r="P618" s="99"/>
      <c r="Q618" s="99"/>
      <c r="R618" s="99"/>
      <c r="S618" s="99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</row>
    <row r="619" spans="2:33" ht="18.75" customHeight="1">
      <c r="B619" s="14"/>
      <c r="C619" s="98"/>
      <c r="D619" s="98"/>
      <c r="E619" s="14"/>
      <c r="F619" s="99"/>
      <c r="G619" s="99"/>
      <c r="H619" s="99"/>
      <c r="I619" s="99"/>
      <c r="J619" s="99"/>
      <c r="K619" s="99"/>
      <c r="L619" s="99"/>
      <c r="M619" s="99"/>
      <c r="N619" s="99"/>
      <c r="O619" s="99"/>
      <c r="P619" s="99"/>
      <c r="Q619" s="99"/>
      <c r="R619" s="99"/>
      <c r="S619" s="99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</row>
    <row r="620" spans="2:33" ht="18.75" customHeight="1">
      <c r="B620" s="14"/>
      <c r="C620" s="98"/>
      <c r="D620" s="98"/>
      <c r="E620" s="14"/>
      <c r="F620" s="99"/>
      <c r="G620" s="99"/>
      <c r="H620" s="99"/>
      <c r="I620" s="99"/>
      <c r="J620" s="99"/>
      <c r="K620" s="99"/>
      <c r="L620" s="99"/>
      <c r="M620" s="99"/>
      <c r="N620" s="99"/>
      <c r="O620" s="99"/>
      <c r="P620" s="99"/>
      <c r="Q620" s="99"/>
      <c r="R620" s="99"/>
      <c r="S620" s="99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</row>
    <row r="621" spans="2:33" ht="18.75" customHeight="1">
      <c r="B621" s="14"/>
      <c r="C621" s="98"/>
      <c r="D621" s="98"/>
      <c r="E621" s="14"/>
      <c r="F621" s="99"/>
      <c r="G621" s="99"/>
      <c r="H621" s="99"/>
      <c r="I621" s="99"/>
      <c r="J621" s="99"/>
      <c r="K621" s="99"/>
      <c r="L621" s="99"/>
      <c r="M621" s="99"/>
      <c r="N621" s="99"/>
      <c r="O621" s="99"/>
      <c r="P621" s="99"/>
      <c r="Q621" s="99"/>
      <c r="R621" s="99"/>
      <c r="S621" s="99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</row>
    <row r="622" spans="2:33" ht="18.75" customHeight="1">
      <c r="B622" s="14"/>
      <c r="C622" s="98"/>
      <c r="D622" s="98"/>
      <c r="E622" s="14"/>
      <c r="F622" s="99"/>
      <c r="G622" s="99"/>
      <c r="H622" s="99"/>
      <c r="I622" s="99"/>
      <c r="J622" s="99"/>
      <c r="K622" s="99"/>
      <c r="L622" s="99"/>
      <c r="M622" s="99"/>
      <c r="N622" s="99"/>
      <c r="O622" s="99"/>
      <c r="P622" s="99"/>
      <c r="Q622" s="99"/>
      <c r="R622" s="99"/>
      <c r="S622" s="99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</row>
    <row r="623" spans="2:33" ht="18.75" customHeight="1">
      <c r="B623" s="14"/>
      <c r="C623" s="98"/>
      <c r="D623" s="98"/>
      <c r="E623" s="14"/>
      <c r="F623" s="99"/>
      <c r="G623" s="99"/>
      <c r="H623" s="99"/>
      <c r="I623" s="99"/>
      <c r="J623" s="99"/>
      <c r="K623" s="99"/>
      <c r="L623" s="99"/>
      <c r="M623" s="99"/>
      <c r="N623" s="99"/>
      <c r="O623" s="99"/>
      <c r="P623" s="99"/>
      <c r="Q623" s="99"/>
      <c r="R623" s="99"/>
      <c r="S623" s="99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</row>
    <row r="624" spans="2:33" ht="18.75" customHeight="1">
      <c r="B624" s="14"/>
      <c r="C624" s="98"/>
      <c r="D624" s="98"/>
      <c r="E624" s="14"/>
      <c r="F624" s="99"/>
      <c r="G624" s="99"/>
      <c r="H624" s="99"/>
      <c r="I624" s="99"/>
      <c r="J624" s="99"/>
      <c r="K624" s="99"/>
      <c r="L624" s="99"/>
      <c r="M624" s="99"/>
      <c r="N624" s="99"/>
      <c r="O624" s="99"/>
      <c r="P624" s="99"/>
      <c r="Q624" s="99"/>
      <c r="R624" s="99"/>
      <c r="S624" s="99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</row>
    <row r="625" spans="2:33" ht="18.75" customHeight="1">
      <c r="B625" s="14"/>
      <c r="C625" s="98"/>
      <c r="D625" s="98"/>
      <c r="E625" s="14"/>
      <c r="F625" s="99"/>
      <c r="G625" s="99"/>
      <c r="H625" s="99"/>
      <c r="I625" s="99"/>
      <c r="J625" s="99"/>
      <c r="K625" s="99"/>
      <c r="L625" s="99"/>
      <c r="M625" s="99"/>
      <c r="N625" s="99"/>
      <c r="O625" s="99"/>
      <c r="P625" s="99"/>
      <c r="Q625" s="99"/>
      <c r="R625" s="99"/>
      <c r="S625" s="99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</row>
    <row r="626" spans="2:33" ht="18.75" customHeight="1">
      <c r="B626" s="14"/>
      <c r="C626" s="98"/>
      <c r="D626" s="98"/>
      <c r="E626" s="14"/>
      <c r="F626" s="99"/>
      <c r="G626" s="99"/>
      <c r="H626" s="99"/>
      <c r="I626" s="99"/>
      <c r="J626" s="99"/>
      <c r="K626" s="99"/>
      <c r="L626" s="99"/>
      <c r="M626" s="99"/>
      <c r="N626" s="99"/>
      <c r="O626" s="99"/>
      <c r="P626" s="99"/>
      <c r="Q626" s="99"/>
      <c r="R626" s="99"/>
      <c r="S626" s="99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</row>
    <row r="627" spans="2:33" ht="18.75" customHeight="1">
      <c r="B627" s="14"/>
      <c r="C627" s="98"/>
      <c r="D627" s="98"/>
      <c r="E627" s="14"/>
      <c r="F627" s="99"/>
      <c r="G627" s="99"/>
      <c r="H627" s="99"/>
      <c r="I627" s="99"/>
      <c r="J627" s="99"/>
      <c r="K627" s="99"/>
      <c r="L627" s="99"/>
      <c r="M627" s="99"/>
      <c r="N627" s="99"/>
      <c r="O627" s="99"/>
      <c r="P627" s="99"/>
      <c r="Q627" s="99"/>
      <c r="R627" s="99"/>
      <c r="S627" s="99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</row>
    <row r="628" spans="2:33" ht="18.75" customHeight="1">
      <c r="B628" s="14"/>
      <c r="C628" s="98"/>
      <c r="D628" s="98"/>
      <c r="E628" s="14"/>
      <c r="F628" s="99"/>
      <c r="G628" s="99"/>
      <c r="H628" s="99"/>
      <c r="I628" s="99"/>
      <c r="J628" s="99"/>
      <c r="K628" s="99"/>
      <c r="L628" s="99"/>
      <c r="M628" s="99"/>
      <c r="N628" s="99"/>
      <c r="O628" s="99"/>
      <c r="P628" s="99"/>
      <c r="Q628" s="99"/>
      <c r="R628" s="99"/>
      <c r="S628" s="99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</row>
    <row r="629" spans="2:33" ht="18.75" customHeight="1">
      <c r="B629" s="14"/>
      <c r="C629" s="98"/>
      <c r="D629" s="98"/>
      <c r="E629" s="14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99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</row>
    <row r="630" spans="2:33" ht="18.75" customHeight="1">
      <c r="B630" s="14"/>
      <c r="C630" s="98"/>
      <c r="D630" s="98"/>
      <c r="E630" s="14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99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</row>
    <row r="631" spans="2:33" ht="18.75" customHeight="1">
      <c r="B631" s="14"/>
      <c r="C631" s="98"/>
      <c r="D631" s="98"/>
      <c r="E631" s="14"/>
      <c r="F631" s="99"/>
      <c r="G631" s="99"/>
      <c r="H631" s="99"/>
      <c r="I631" s="99"/>
      <c r="J631" s="99"/>
      <c r="K631" s="99"/>
      <c r="L631" s="99"/>
      <c r="M631" s="99"/>
      <c r="N631" s="99"/>
      <c r="O631" s="99"/>
      <c r="P631" s="99"/>
      <c r="Q631" s="99"/>
      <c r="R631" s="99"/>
      <c r="S631" s="99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</row>
    <row r="632" spans="2:33" ht="18.75" customHeight="1">
      <c r="B632" s="14"/>
      <c r="C632" s="98"/>
      <c r="D632" s="98"/>
      <c r="E632" s="14"/>
      <c r="F632" s="99"/>
      <c r="G632" s="99"/>
      <c r="H632" s="99"/>
      <c r="I632" s="99"/>
      <c r="J632" s="99"/>
      <c r="K632" s="99"/>
      <c r="L632" s="99"/>
      <c r="M632" s="99"/>
      <c r="N632" s="99"/>
      <c r="O632" s="99"/>
      <c r="P632" s="99"/>
      <c r="Q632" s="99"/>
      <c r="R632" s="99"/>
      <c r="S632" s="99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</row>
    <row r="633" spans="2:33" ht="18.75" customHeight="1">
      <c r="B633" s="14"/>
      <c r="C633" s="98"/>
      <c r="D633" s="98"/>
      <c r="E633" s="14"/>
      <c r="F633" s="99"/>
      <c r="G633" s="99"/>
      <c r="H633" s="99"/>
      <c r="I633" s="99"/>
      <c r="J633" s="99"/>
      <c r="K633" s="99"/>
      <c r="L633" s="99"/>
      <c r="M633" s="99"/>
      <c r="N633" s="99"/>
      <c r="O633" s="99"/>
      <c r="P633" s="99"/>
      <c r="Q633" s="99"/>
      <c r="R633" s="99"/>
      <c r="S633" s="99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</row>
    <row r="634" spans="2:33" ht="18.75" customHeight="1">
      <c r="B634" s="14"/>
      <c r="C634" s="98"/>
      <c r="D634" s="98"/>
      <c r="E634" s="14"/>
      <c r="F634" s="99"/>
      <c r="G634" s="99"/>
      <c r="H634" s="99"/>
      <c r="I634" s="99"/>
      <c r="J634" s="99"/>
      <c r="K634" s="99"/>
      <c r="L634" s="99"/>
      <c r="M634" s="99"/>
      <c r="N634" s="99"/>
      <c r="O634" s="99"/>
      <c r="P634" s="99"/>
      <c r="Q634" s="99"/>
      <c r="R634" s="99"/>
      <c r="S634" s="99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</row>
    <row r="635" spans="2:33" ht="18.75" customHeight="1">
      <c r="B635" s="14"/>
      <c r="C635" s="98"/>
      <c r="D635" s="98"/>
      <c r="E635" s="14"/>
      <c r="F635" s="99"/>
      <c r="G635" s="99"/>
      <c r="H635" s="99"/>
      <c r="I635" s="99"/>
      <c r="J635" s="99"/>
      <c r="K635" s="99"/>
      <c r="L635" s="99"/>
      <c r="M635" s="99"/>
      <c r="N635" s="99"/>
      <c r="O635" s="99"/>
      <c r="P635" s="99"/>
      <c r="Q635" s="99"/>
      <c r="R635" s="99"/>
      <c r="S635" s="99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</row>
    <row r="636" spans="2:33" ht="18.75" customHeight="1">
      <c r="B636" s="14"/>
      <c r="C636" s="98"/>
      <c r="D636" s="98"/>
      <c r="E636" s="14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99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</row>
    <row r="637" spans="2:33" ht="18.75" customHeight="1">
      <c r="B637" s="14"/>
      <c r="C637" s="98"/>
      <c r="D637" s="98"/>
      <c r="E637" s="14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99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</row>
    <row r="638" spans="2:33" ht="18.75" customHeight="1">
      <c r="B638" s="14"/>
      <c r="C638" s="98"/>
      <c r="D638" s="98"/>
      <c r="E638" s="14"/>
      <c r="F638" s="99"/>
      <c r="G638" s="99"/>
      <c r="H638" s="99"/>
      <c r="I638" s="99"/>
      <c r="J638" s="99"/>
      <c r="K638" s="99"/>
      <c r="L638" s="99"/>
      <c r="M638" s="99"/>
      <c r="N638" s="99"/>
      <c r="O638" s="99"/>
      <c r="P638" s="99"/>
      <c r="Q638" s="99"/>
      <c r="R638" s="99"/>
      <c r="S638" s="99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</row>
    <row r="639" spans="2:33" ht="18.75" customHeight="1">
      <c r="B639" s="14"/>
      <c r="C639" s="98"/>
      <c r="D639" s="98"/>
      <c r="E639" s="14"/>
      <c r="F639" s="99"/>
      <c r="G639" s="99"/>
      <c r="H639" s="99"/>
      <c r="I639" s="99"/>
      <c r="J639" s="99"/>
      <c r="K639" s="99"/>
      <c r="L639" s="99"/>
      <c r="M639" s="99"/>
      <c r="N639" s="99"/>
      <c r="O639" s="99"/>
      <c r="P639" s="99"/>
      <c r="Q639" s="99"/>
      <c r="R639" s="99"/>
      <c r="S639" s="99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</row>
    <row r="640" spans="2:33" ht="18.75" customHeight="1">
      <c r="B640" s="14"/>
      <c r="C640" s="98"/>
      <c r="D640" s="98"/>
      <c r="E640" s="14"/>
      <c r="F640" s="99"/>
      <c r="G640" s="99"/>
      <c r="H640" s="99"/>
      <c r="I640" s="99"/>
      <c r="J640" s="99"/>
      <c r="K640" s="99"/>
      <c r="L640" s="99"/>
      <c r="M640" s="99"/>
      <c r="N640" s="99"/>
      <c r="O640" s="99"/>
      <c r="P640" s="99"/>
      <c r="Q640" s="99"/>
      <c r="R640" s="99"/>
      <c r="S640" s="99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</row>
    <row r="641" spans="2:33" ht="18.75" customHeight="1">
      <c r="B641" s="14"/>
      <c r="C641" s="98"/>
      <c r="D641" s="98"/>
      <c r="E641" s="14"/>
      <c r="F641" s="99"/>
      <c r="G641" s="99"/>
      <c r="H641" s="99"/>
      <c r="I641" s="99"/>
      <c r="J641" s="99"/>
      <c r="K641" s="99"/>
      <c r="L641" s="99"/>
      <c r="M641" s="99"/>
      <c r="N641" s="99"/>
      <c r="O641" s="99"/>
      <c r="P641" s="99"/>
      <c r="Q641" s="99"/>
      <c r="R641" s="99"/>
      <c r="S641" s="99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</row>
    <row r="642" spans="2:33" ht="18.75" customHeight="1">
      <c r="B642" s="14"/>
      <c r="C642" s="98"/>
      <c r="D642" s="98"/>
      <c r="E642" s="14"/>
      <c r="F642" s="99"/>
      <c r="G642" s="99"/>
      <c r="H642" s="99"/>
      <c r="I642" s="99"/>
      <c r="J642" s="99"/>
      <c r="K642" s="99"/>
      <c r="L642" s="99"/>
      <c r="M642" s="99"/>
      <c r="N642" s="99"/>
      <c r="O642" s="99"/>
      <c r="P642" s="99"/>
      <c r="Q642" s="99"/>
      <c r="R642" s="99"/>
      <c r="S642" s="99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</row>
    <row r="643" spans="2:33" ht="18.75" customHeight="1">
      <c r="B643" s="14"/>
      <c r="C643" s="98"/>
      <c r="D643" s="98"/>
      <c r="E643" s="14"/>
      <c r="F643" s="99"/>
      <c r="G643" s="99"/>
      <c r="H643" s="99"/>
      <c r="I643" s="99"/>
      <c r="J643" s="99"/>
      <c r="K643" s="99"/>
      <c r="L643" s="99"/>
      <c r="M643" s="99"/>
      <c r="N643" s="99"/>
      <c r="O643" s="99"/>
      <c r="P643" s="99"/>
      <c r="Q643" s="99"/>
      <c r="R643" s="99"/>
      <c r="S643" s="99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</row>
    <row r="644" spans="2:33" ht="18.75" customHeight="1">
      <c r="B644" s="14"/>
      <c r="C644" s="98"/>
      <c r="D644" s="98"/>
      <c r="E644" s="14"/>
      <c r="F644" s="99"/>
      <c r="G644" s="99"/>
      <c r="H644" s="99"/>
      <c r="I644" s="99"/>
      <c r="J644" s="99"/>
      <c r="K644" s="99"/>
      <c r="L644" s="99"/>
      <c r="M644" s="99"/>
      <c r="N644" s="99"/>
      <c r="O644" s="99"/>
      <c r="P644" s="99"/>
      <c r="Q644" s="99"/>
      <c r="R644" s="99"/>
      <c r="S644" s="99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</row>
    <row r="645" spans="2:33" ht="18.75" customHeight="1">
      <c r="B645" s="14"/>
      <c r="C645" s="98"/>
      <c r="D645" s="98"/>
      <c r="E645" s="14"/>
      <c r="F645" s="99"/>
      <c r="G645" s="99"/>
      <c r="H645" s="99"/>
      <c r="I645" s="99"/>
      <c r="J645" s="99"/>
      <c r="K645" s="99"/>
      <c r="L645" s="99"/>
      <c r="M645" s="99"/>
      <c r="N645" s="99"/>
      <c r="O645" s="99"/>
      <c r="P645" s="99"/>
      <c r="Q645" s="99"/>
      <c r="R645" s="99"/>
      <c r="S645" s="99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</row>
    <row r="646" spans="2:33" ht="18.75" customHeight="1">
      <c r="B646" s="14"/>
      <c r="C646" s="98"/>
      <c r="D646" s="98"/>
      <c r="E646" s="14"/>
      <c r="F646" s="99"/>
      <c r="G646" s="99"/>
      <c r="H646" s="99"/>
      <c r="I646" s="99"/>
      <c r="J646" s="99"/>
      <c r="K646" s="99"/>
      <c r="L646" s="99"/>
      <c r="M646" s="99"/>
      <c r="N646" s="99"/>
      <c r="O646" s="99"/>
      <c r="P646" s="99"/>
      <c r="Q646" s="99"/>
      <c r="R646" s="99"/>
      <c r="S646" s="99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</row>
    <row r="647" spans="2:33" ht="18.75" customHeight="1">
      <c r="B647" s="14"/>
      <c r="C647" s="98"/>
      <c r="D647" s="98"/>
      <c r="E647" s="14"/>
      <c r="F647" s="99"/>
      <c r="G647" s="99"/>
      <c r="H647" s="99"/>
      <c r="I647" s="99"/>
      <c r="J647" s="99"/>
      <c r="K647" s="99"/>
      <c r="L647" s="99"/>
      <c r="M647" s="99"/>
      <c r="N647" s="99"/>
      <c r="O647" s="99"/>
      <c r="P647" s="99"/>
      <c r="Q647" s="99"/>
      <c r="R647" s="99"/>
      <c r="S647" s="99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</row>
    <row r="648" spans="2:33" ht="18.75" customHeight="1">
      <c r="B648" s="14"/>
      <c r="C648" s="98"/>
      <c r="D648" s="98"/>
      <c r="E648" s="14"/>
      <c r="F648" s="99"/>
      <c r="G648" s="99"/>
      <c r="H648" s="99"/>
      <c r="I648" s="99"/>
      <c r="J648" s="99"/>
      <c r="K648" s="99"/>
      <c r="L648" s="99"/>
      <c r="M648" s="99"/>
      <c r="N648" s="99"/>
      <c r="O648" s="99"/>
      <c r="P648" s="99"/>
      <c r="Q648" s="99"/>
      <c r="R648" s="99"/>
      <c r="S648" s="99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</row>
    <row r="649" spans="2:33" ht="18.75" customHeight="1">
      <c r="B649" s="14"/>
      <c r="C649" s="98"/>
      <c r="D649" s="98"/>
      <c r="E649" s="14"/>
      <c r="F649" s="99"/>
      <c r="G649" s="99"/>
      <c r="H649" s="99"/>
      <c r="I649" s="99"/>
      <c r="J649" s="99"/>
      <c r="K649" s="99"/>
      <c r="L649" s="99"/>
      <c r="M649" s="99"/>
      <c r="N649" s="99"/>
      <c r="O649" s="99"/>
      <c r="P649" s="99"/>
      <c r="Q649" s="99"/>
      <c r="R649" s="99"/>
      <c r="S649" s="99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</row>
    <row r="650" spans="2:33" ht="18.75" customHeight="1">
      <c r="B650" s="14"/>
      <c r="C650" s="98"/>
      <c r="D650" s="98"/>
      <c r="E650" s="14"/>
      <c r="F650" s="99"/>
      <c r="G650" s="99"/>
      <c r="H650" s="99"/>
      <c r="I650" s="99"/>
      <c r="J650" s="99"/>
      <c r="K650" s="99"/>
      <c r="L650" s="99"/>
      <c r="M650" s="99"/>
      <c r="N650" s="99"/>
      <c r="O650" s="99"/>
      <c r="P650" s="99"/>
      <c r="Q650" s="99"/>
      <c r="R650" s="99"/>
      <c r="S650" s="99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</row>
    <row r="651" spans="2:33" ht="18.75" customHeight="1">
      <c r="B651" s="14"/>
      <c r="C651" s="98"/>
      <c r="D651" s="98"/>
      <c r="E651" s="14"/>
      <c r="F651" s="99"/>
      <c r="G651" s="99"/>
      <c r="H651" s="99"/>
      <c r="I651" s="99"/>
      <c r="J651" s="99"/>
      <c r="K651" s="99"/>
      <c r="L651" s="99"/>
      <c r="M651" s="99"/>
      <c r="N651" s="99"/>
      <c r="O651" s="99"/>
      <c r="P651" s="99"/>
      <c r="Q651" s="99"/>
      <c r="R651" s="99"/>
      <c r="S651" s="99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</row>
    <row r="652" spans="2:33" ht="18.75" customHeight="1">
      <c r="B652" s="14"/>
      <c r="C652" s="98"/>
      <c r="D652" s="98"/>
      <c r="E652" s="14"/>
      <c r="F652" s="99"/>
      <c r="G652" s="99"/>
      <c r="H652" s="99"/>
      <c r="I652" s="99"/>
      <c r="J652" s="99"/>
      <c r="K652" s="99"/>
      <c r="L652" s="99"/>
      <c r="M652" s="99"/>
      <c r="N652" s="99"/>
      <c r="O652" s="99"/>
      <c r="P652" s="99"/>
      <c r="Q652" s="99"/>
      <c r="R652" s="99"/>
      <c r="S652" s="99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</row>
    <row r="653" spans="2:33" ht="18.75" customHeight="1">
      <c r="B653" s="14"/>
      <c r="C653" s="98"/>
      <c r="D653" s="98"/>
      <c r="E653" s="14"/>
      <c r="F653" s="99"/>
      <c r="G653" s="99"/>
      <c r="H653" s="99"/>
      <c r="I653" s="99"/>
      <c r="J653" s="99"/>
      <c r="K653" s="99"/>
      <c r="L653" s="99"/>
      <c r="M653" s="99"/>
      <c r="N653" s="99"/>
      <c r="O653" s="99"/>
      <c r="P653" s="99"/>
      <c r="Q653" s="99"/>
      <c r="R653" s="99"/>
      <c r="S653" s="99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</row>
    <row r="654" spans="2:33" ht="18.75" customHeight="1">
      <c r="B654" s="14"/>
      <c r="C654" s="98"/>
      <c r="D654" s="98"/>
      <c r="E654" s="14"/>
      <c r="F654" s="99"/>
      <c r="G654" s="99"/>
      <c r="H654" s="99"/>
      <c r="I654" s="99"/>
      <c r="J654" s="99"/>
      <c r="K654" s="99"/>
      <c r="L654" s="99"/>
      <c r="M654" s="99"/>
      <c r="N654" s="99"/>
      <c r="O654" s="99"/>
      <c r="P654" s="99"/>
      <c r="Q654" s="99"/>
      <c r="R654" s="99"/>
      <c r="S654" s="99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</row>
    <row r="655" spans="2:33" ht="18.75" customHeight="1">
      <c r="B655" s="14"/>
      <c r="C655" s="98"/>
      <c r="D655" s="98"/>
      <c r="E655" s="14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99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</row>
    <row r="656" spans="2:33" ht="18.75" customHeight="1">
      <c r="B656" s="14"/>
      <c r="C656" s="98"/>
      <c r="D656" s="98"/>
      <c r="E656" s="14"/>
      <c r="F656" s="99"/>
      <c r="G656" s="99"/>
      <c r="H656" s="99"/>
      <c r="I656" s="99"/>
      <c r="J656" s="99"/>
      <c r="K656" s="99"/>
      <c r="L656" s="99"/>
      <c r="M656" s="99"/>
      <c r="N656" s="99"/>
      <c r="O656" s="99"/>
      <c r="P656" s="99"/>
      <c r="Q656" s="99"/>
      <c r="R656" s="99"/>
      <c r="S656" s="99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</row>
    <row r="657" spans="2:33" ht="18.75" customHeight="1">
      <c r="B657" s="14"/>
      <c r="C657" s="98"/>
      <c r="D657" s="98"/>
      <c r="E657" s="14"/>
      <c r="F657" s="99"/>
      <c r="G657" s="99"/>
      <c r="H657" s="99"/>
      <c r="I657" s="99"/>
      <c r="J657" s="99"/>
      <c r="K657" s="99"/>
      <c r="L657" s="99"/>
      <c r="M657" s="99"/>
      <c r="N657" s="99"/>
      <c r="O657" s="99"/>
      <c r="P657" s="99"/>
      <c r="Q657" s="99"/>
      <c r="R657" s="99"/>
      <c r="S657" s="99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</row>
    <row r="658" spans="2:33" ht="18.75" customHeight="1">
      <c r="B658" s="14"/>
      <c r="C658" s="98"/>
      <c r="D658" s="98"/>
      <c r="E658" s="14"/>
      <c r="F658" s="99"/>
      <c r="G658" s="99"/>
      <c r="H658" s="99"/>
      <c r="I658" s="99"/>
      <c r="J658" s="99"/>
      <c r="K658" s="99"/>
      <c r="L658" s="99"/>
      <c r="M658" s="99"/>
      <c r="N658" s="99"/>
      <c r="O658" s="99"/>
      <c r="P658" s="99"/>
      <c r="Q658" s="99"/>
      <c r="R658" s="99"/>
      <c r="S658" s="99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</row>
    <row r="659" spans="2:33" ht="18.75" customHeight="1">
      <c r="B659" s="14"/>
      <c r="C659" s="98"/>
      <c r="D659" s="98"/>
      <c r="E659" s="14"/>
      <c r="F659" s="99"/>
      <c r="G659" s="99"/>
      <c r="H659" s="99"/>
      <c r="I659" s="99"/>
      <c r="J659" s="99"/>
      <c r="K659" s="99"/>
      <c r="L659" s="99"/>
      <c r="M659" s="99"/>
      <c r="N659" s="99"/>
      <c r="O659" s="99"/>
      <c r="P659" s="99"/>
      <c r="Q659" s="99"/>
      <c r="R659" s="99"/>
      <c r="S659" s="99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</row>
    <row r="660" spans="2:33" ht="18.75" customHeight="1">
      <c r="B660" s="14"/>
      <c r="C660" s="98"/>
      <c r="D660" s="98"/>
      <c r="E660" s="14"/>
      <c r="F660" s="99"/>
      <c r="G660" s="99"/>
      <c r="H660" s="99"/>
      <c r="I660" s="99"/>
      <c r="J660" s="99"/>
      <c r="K660" s="99"/>
      <c r="L660" s="99"/>
      <c r="M660" s="99"/>
      <c r="N660" s="99"/>
      <c r="O660" s="99"/>
      <c r="P660" s="99"/>
      <c r="Q660" s="99"/>
      <c r="R660" s="99"/>
      <c r="S660" s="99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</row>
    <row r="661" spans="2:33" ht="18.75" customHeight="1">
      <c r="B661" s="14"/>
      <c r="C661" s="98"/>
      <c r="D661" s="98"/>
      <c r="E661" s="14"/>
      <c r="F661" s="99"/>
      <c r="G661" s="99"/>
      <c r="H661" s="99"/>
      <c r="I661" s="99"/>
      <c r="J661" s="99"/>
      <c r="K661" s="99"/>
      <c r="L661" s="99"/>
      <c r="M661" s="99"/>
      <c r="N661" s="99"/>
      <c r="O661" s="99"/>
      <c r="P661" s="99"/>
      <c r="Q661" s="99"/>
      <c r="R661" s="99"/>
      <c r="S661" s="99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</row>
    <row r="662" spans="2:33" ht="18.75" customHeight="1">
      <c r="B662" s="14"/>
      <c r="C662" s="98"/>
      <c r="D662" s="98"/>
      <c r="E662" s="14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99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</row>
    <row r="663" spans="2:33" ht="18.75" customHeight="1">
      <c r="B663" s="14"/>
      <c r="C663" s="98"/>
      <c r="D663" s="98"/>
      <c r="E663" s="14"/>
      <c r="F663" s="99"/>
      <c r="G663" s="99"/>
      <c r="H663" s="99"/>
      <c r="I663" s="99"/>
      <c r="J663" s="99"/>
      <c r="K663" s="99"/>
      <c r="L663" s="99"/>
      <c r="M663" s="99"/>
      <c r="N663" s="99"/>
      <c r="O663" s="99"/>
      <c r="P663" s="99"/>
      <c r="Q663" s="99"/>
      <c r="R663" s="99"/>
      <c r="S663" s="99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</row>
    <row r="664" spans="2:33" ht="18.75" customHeight="1">
      <c r="B664" s="14"/>
      <c r="C664" s="98"/>
      <c r="D664" s="98"/>
      <c r="E664" s="14"/>
      <c r="F664" s="99"/>
      <c r="G664" s="99"/>
      <c r="H664" s="99"/>
      <c r="I664" s="99"/>
      <c r="J664" s="99"/>
      <c r="K664" s="99"/>
      <c r="L664" s="99"/>
      <c r="M664" s="99"/>
      <c r="N664" s="99"/>
      <c r="O664" s="99"/>
      <c r="P664" s="99"/>
      <c r="Q664" s="99"/>
      <c r="R664" s="99"/>
      <c r="S664" s="99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</row>
    <row r="665" spans="2:33" ht="18.75" customHeight="1">
      <c r="B665" s="14"/>
      <c r="C665" s="98"/>
      <c r="D665" s="98"/>
      <c r="E665" s="14"/>
      <c r="F665" s="99"/>
      <c r="G665" s="99"/>
      <c r="H665" s="99"/>
      <c r="I665" s="99"/>
      <c r="J665" s="99"/>
      <c r="K665" s="99"/>
      <c r="L665" s="99"/>
      <c r="M665" s="99"/>
      <c r="N665" s="99"/>
      <c r="O665" s="99"/>
      <c r="P665" s="99"/>
      <c r="Q665" s="99"/>
      <c r="R665" s="99"/>
      <c r="S665" s="99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</row>
    <row r="666" spans="2:33" ht="18.75" customHeight="1">
      <c r="B666" s="14"/>
      <c r="C666" s="98"/>
      <c r="D666" s="98"/>
      <c r="E666" s="14"/>
      <c r="F666" s="99"/>
      <c r="G666" s="99"/>
      <c r="H666" s="99"/>
      <c r="I666" s="99"/>
      <c r="J666" s="99"/>
      <c r="K666" s="99"/>
      <c r="L666" s="99"/>
      <c r="M666" s="99"/>
      <c r="N666" s="99"/>
      <c r="O666" s="99"/>
      <c r="P666" s="99"/>
      <c r="Q666" s="99"/>
      <c r="R666" s="99"/>
      <c r="S666" s="99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</row>
    <row r="667" spans="2:33" ht="18.75" customHeight="1">
      <c r="B667" s="14"/>
      <c r="C667" s="98"/>
      <c r="D667" s="98"/>
      <c r="E667" s="14"/>
      <c r="F667" s="99"/>
      <c r="G667" s="99"/>
      <c r="H667" s="99"/>
      <c r="I667" s="99"/>
      <c r="J667" s="99"/>
      <c r="K667" s="99"/>
      <c r="L667" s="99"/>
      <c r="M667" s="99"/>
      <c r="N667" s="99"/>
      <c r="O667" s="99"/>
      <c r="P667" s="99"/>
      <c r="Q667" s="99"/>
      <c r="R667" s="99"/>
      <c r="S667" s="99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</row>
    <row r="668" spans="2:33" ht="18.75" customHeight="1">
      <c r="B668" s="14"/>
      <c r="C668" s="98"/>
      <c r="D668" s="98"/>
      <c r="E668" s="14"/>
      <c r="F668" s="99"/>
      <c r="G668" s="99"/>
      <c r="H668" s="99"/>
      <c r="I668" s="99"/>
      <c r="J668" s="99"/>
      <c r="K668" s="99"/>
      <c r="L668" s="99"/>
      <c r="M668" s="99"/>
      <c r="N668" s="99"/>
      <c r="O668" s="99"/>
      <c r="P668" s="99"/>
      <c r="Q668" s="99"/>
      <c r="R668" s="99"/>
      <c r="S668" s="99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</row>
    <row r="669" spans="2:33" ht="18.75" customHeight="1">
      <c r="B669" s="14"/>
      <c r="C669" s="98"/>
      <c r="D669" s="98"/>
      <c r="E669" s="14"/>
      <c r="F669" s="99"/>
      <c r="G669" s="99"/>
      <c r="H669" s="99"/>
      <c r="I669" s="99"/>
      <c r="J669" s="99"/>
      <c r="K669" s="99"/>
      <c r="L669" s="99"/>
      <c r="M669" s="99"/>
      <c r="N669" s="99"/>
      <c r="O669" s="99"/>
      <c r="P669" s="99"/>
      <c r="Q669" s="99"/>
      <c r="R669" s="99"/>
      <c r="S669" s="99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</row>
    <row r="670" spans="2:33" ht="18.75" customHeight="1">
      <c r="B670" s="14"/>
      <c r="C670" s="98"/>
      <c r="D670" s="98"/>
      <c r="E670" s="14"/>
      <c r="F670" s="99"/>
      <c r="G670" s="99"/>
      <c r="H670" s="99"/>
      <c r="I670" s="99"/>
      <c r="J670" s="99"/>
      <c r="K670" s="99"/>
      <c r="L670" s="99"/>
      <c r="M670" s="99"/>
      <c r="N670" s="99"/>
      <c r="O670" s="99"/>
      <c r="P670" s="99"/>
      <c r="Q670" s="99"/>
      <c r="R670" s="99"/>
      <c r="S670" s="99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</row>
    <row r="671" spans="2:33" ht="18.75" customHeight="1">
      <c r="B671" s="14"/>
      <c r="C671" s="98"/>
      <c r="D671" s="98"/>
      <c r="E671" s="14"/>
      <c r="F671" s="99"/>
      <c r="G671" s="99"/>
      <c r="H671" s="99"/>
      <c r="I671" s="99"/>
      <c r="J671" s="99"/>
      <c r="K671" s="99"/>
      <c r="L671" s="99"/>
      <c r="M671" s="99"/>
      <c r="N671" s="99"/>
      <c r="O671" s="99"/>
      <c r="P671" s="99"/>
      <c r="Q671" s="99"/>
      <c r="R671" s="99"/>
      <c r="S671" s="99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</row>
    <row r="672" spans="2:33" ht="18.75" customHeight="1">
      <c r="B672" s="14"/>
      <c r="C672" s="98"/>
      <c r="D672" s="98"/>
      <c r="E672" s="14"/>
      <c r="F672" s="99"/>
      <c r="G672" s="99"/>
      <c r="H672" s="99"/>
      <c r="I672" s="99"/>
      <c r="J672" s="99"/>
      <c r="K672" s="99"/>
      <c r="L672" s="99"/>
      <c r="M672" s="99"/>
      <c r="N672" s="99"/>
      <c r="O672" s="99"/>
      <c r="P672" s="99"/>
      <c r="Q672" s="99"/>
      <c r="R672" s="99"/>
      <c r="S672" s="99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</row>
    <row r="673" spans="2:33" ht="18.75" customHeight="1">
      <c r="B673" s="14"/>
      <c r="C673" s="98"/>
      <c r="D673" s="98"/>
      <c r="E673" s="14"/>
      <c r="F673" s="99"/>
      <c r="G673" s="99"/>
      <c r="H673" s="99"/>
      <c r="I673" s="99"/>
      <c r="J673" s="99"/>
      <c r="K673" s="99"/>
      <c r="L673" s="99"/>
      <c r="M673" s="99"/>
      <c r="N673" s="99"/>
      <c r="O673" s="99"/>
      <c r="P673" s="99"/>
      <c r="Q673" s="99"/>
      <c r="R673" s="99"/>
      <c r="S673" s="99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</row>
    <row r="674" spans="2:33" ht="18.75" customHeight="1">
      <c r="B674" s="14"/>
      <c r="C674" s="98"/>
      <c r="D674" s="98"/>
      <c r="E674" s="14"/>
      <c r="F674" s="99"/>
      <c r="G674" s="99"/>
      <c r="H674" s="99"/>
      <c r="I674" s="99"/>
      <c r="J674" s="99"/>
      <c r="K674" s="99"/>
      <c r="L674" s="99"/>
      <c r="M674" s="99"/>
      <c r="N674" s="99"/>
      <c r="O674" s="99"/>
      <c r="P674" s="99"/>
      <c r="Q674" s="99"/>
      <c r="R674" s="99"/>
      <c r="S674" s="99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</row>
    <row r="675" spans="2:33" ht="18.75" customHeight="1">
      <c r="B675" s="14"/>
      <c r="C675" s="98"/>
      <c r="D675" s="98"/>
      <c r="E675" s="14"/>
      <c r="F675" s="99"/>
      <c r="G675" s="99"/>
      <c r="H675" s="99"/>
      <c r="I675" s="99"/>
      <c r="J675" s="99"/>
      <c r="K675" s="99"/>
      <c r="L675" s="99"/>
      <c r="M675" s="99"/>
      <c r="N675" s="99"/>
      <c r="O675" s="99"/>
      <c r="P675" s="99"/>
      <c r="Q675" s="99"/>
      <c r="R675" s="99"/>
      <c r="S675" s="99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</row>
    <row r="676" spans="2:33" ht="18.75" customHeight="1">
      <c r="B676" s="14"/>
      <c r="C676" s="98"/>
      <c r="D676" s="98"/>
      <c r="E676" s="14"/>
      <c r="F676" s="99"/>
      <c r="G676" s="99"/>
      <c r="H676" s="99"/>
      <c r="I676" s="99"/>
      <c r="J676" s="99"/>
      <c r="K676" s="99"/>
      <c r="L676" s="99"/>
      <c r="M676" s="99"/>
      <c r="N676" s="99"/>
      <c r="O676" s="99"/>
      <c r="P676" s="99"/>
      <c r="Q676" s="99"/>
      <c r="R676" s="99"/>
      <c r="S676" s="99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</row>
    <row r="677" spans="2:33" ht="18.75" customHeight="1">
      <c r="B677" s="14"/>
      <c r="C677" s="98"/>
      <c r="D677" s="98"/>
      <c r="E677" s="14"/>
      <c r="F677" s="99"/>
      <c r="G677" s="99"/>
      <c r="H677" s="99"/>
      <c r="I677" s="99"/>
      <c r="J677" s="99"/>
      <c r="K677" s="99"/>
      <c r="L677" s="99"/>
      <c r="M677" s="99"/>
      <c r="N677" s="99"/>
      <c r="O677" s="99"/>
      <c r="P677" s="99"/>
      <c r="Q677" s="99"/>
      <c r="R677" s="99"/>
      <c r="S677" s="99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</row>
    <row r="678" spans="2:33" ht="18.75" customHeight="1">
      <c r="B678" s="14"/>
      <c r="C678" s="98"/>
      <c r="D678" s="98"/>
      <c r="E678" s="14"/>
      <c r="F678" s="99"/>
      <c r="G678" s="99"/>
      <c r="H678" s="99"/>
      <c r="I678" s="99"/>
      <c r="J678" s="99"/>
      <c r="K678" s="99"/>
      <c r="L678" s="99"/>
      <c r="M678" s="99"/>
      <c r="N678" s="99"/>
      <c r="O678" s="99"/>
      <c r="P678" s="99"/>
      <c r="Q678" s="99"/>
      <c r="R678" s="99"/>
      <c r="S678" s="99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</row>
    <row r="679" spans="2:33" ht="18.75" customHeight="1">
      <c r="B679" s="14"/>
      <c r="C679" s="98"/>
      <c r="D679" s="98"/>
      <c r="E679" s="14"/>
      <c r="F679" s="99"/>
      <c r="G679" s="99"/>
      <c r="H679" s="99"/>
      <c r="I679" s="99"/>
      <c r="J679" s="99"/>
      <c r="K679" s="99"/>
      <c r="L679" s="99"/>
      <c r="M679" s="99"/>
      <c r="N679" s="99"/>
      <c r="O679" s="99"/>
      <c r="P679" s="99"/>
      <c r="Q679" s="99"/>
      <c r="R679" s="99"/>
      <c r="S679" s="99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</row>
    <row r="680" spans="2:33" ht="18.75" customHeight="1">
      <c r="B680" s="14"/>
      <c r="C680" s="98"/>
      <c r="D680" s="98"/>
      <c r="E680" s="14"/>
      <c r="F680" s="99"/>
      <c r="G680" s="99"/>
      <c r="H680" s="99"/>
      <c r="I680" s="99"/>
      <c r="J680" s="99"/>
      <c r="K680" s="99"/>
      <c r="L680" s="99"/>
      <c r="M680" s="99"/>
      <c r="N680" s="99"/>
      <c r="O680" s="99"/>
      <c r="P680" s="99"/>
      <c r="Q680" s="99"/>
      <c r="R680" s="99"/>
      <c r="S680" s="99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</row>
    <row r="681" spans="2:33" ht="18.75" customHeight="1">
      <c r="B681" s="14"/>
      <c r="C681" s="98"/>
      <c r="D681" s="98"/>
      <c r="E681" s="14"/>
      <c r="F681" s="99"/>
      <c r="G681" s="99"/>
      <c r="H681" s="99"/>
      <c r="I681" s="99"/>
      <c r="J681" s="99"/>
      <c r="K681" s="99"/>
      <c r="L681" s="99"/>
      <c r="M681" s="99"/>
      <c r="N681" s="99"/>
      <c r="O681" s="99"/>
      <c r="P681" s="99"/>
      <c r="Q681" s="99"/>
      <c r="R681" s="99"/>
      <c r="S681" s="99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</row>
    <row r="682" spans="2:33" ht="18.75" customHeight="1">
      <c r="B682" s="14"/>
      <c r="C682" s="98"/>
      <c r="D682" s="98"/>
      <c r="E682" s="14"/>
      <c r="F682" s="99"/>
      <c r="G682" s="99"/>
      <c r="H682" s="99"/>
      <c r="I682" s="99"/>
      <c r="J682" s="99"/>
      <c r="K682" s="99"/>
      <c r="L682" s="99"/>
      <c r="M682" s="99"/>
      <c r="N682" s="99"/>
      <c r="O682" s="99"/>
      <c r="P682" s="99"/>
      <c r="Q682" s="99"/>
      <c r="R682" s="99"/>
      <c r="S682" s="99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</row>
    <row r="683" spans="2:33" ht="18.75" customHeight="1">
      <c r="B683" s="14"/>
      <c r="C683" s="98"/>
      <c r="D683" s="98"/>
      <c r="E683" s="14"/>
      <c r="F683" s="99"/>
      <c r="G683" s="99"/>
      <c r="H683" s="99"/>
      <c r="I683" s="99"/>
      <c r="J683" s="99"/>
      <c r="K683" s="99"/>
      <c r="L683" s="99"/>
      <c r="M683" s="99"/>
      <c r="N683" s="99"/>
      <c r="O683" s="99"/>
      <c r="P683" s="99"/>
      <c r="Q683" s="99"/>
      <c r="R683" s="99"/>
      <c r="S683" s="99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</row>
    <row r="684" spans="2:33" ht="18.75" customHeight="1">
      <c r="B684" s="14"/>
      <c r="C684" s="98"/>
      <c r="D684" s="98"/>
      <c r="E684" s="14"/>
      <c r="F684" s="99"/>
      <c r="G684" s="99"/>
      <c r="H684" s="99"/>
      <c r="I684" s="99"/>
      <c r="J684" s="99"/>
      <c r="K684" s="99"/>
      <c r="L684" s="99"/>
      <c r="M684" s="99"/>
      <c r="N684" s="99"/>
      <c r="O684" s="99"/>
      <c r="P684" s="99"/>
      <c r="Q684" s="99"/>
      <c r="R684" s="99"/>
      <c r="S684" s="99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</row>
    <row r="685" spans="2:33" ht="18.75" customHeight="1">
      <c r="B685" s="14"/>
      <c r="C685" s="98"/>
      <c r="D685" s="98"/>
      <c r="E685" s="14"/>
      <c r="F685" s="99"/>
      <c r="G685" s="99"/>
      <c r="H685" s="99"/>
      <c r="I685" s="99"/>
      <c r="J685" s="99"/>
      <c r="K685" s="99"/>
      <c r="L685" s="99"/>
      <c r="M685" s="99"/>
      <c r="N685" s="99"/>
      <c r="O685" s="99"/>
      <c r="P685" s="99"/>
      <c r="Q685" s="99"/>
      <c r="R685" s="99"/>
      <c r="S685" s="99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</row>
    <row r="686" spans="2:33" ht="18.75" customHeight="1">
      <c r="B686" s="14"/>
      <c r="C686" s="98"/>
      <c r="D686" s="98"/>
      <c r="E686" s="14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99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</row>
    <row r="687" spans="2:33" ht="18.75" customHeight="1">
      <c r="B687" s="14"/>
      <c r="C687" s="98"/>
      <c r="D687" s="98"/>
      <c r="E687" s="14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99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</row>
    <row r="688" spans="2:33" ht="18.75" customHeight="1">
      <c r="B688" s="14"/>
      <c r="C688" s="98"/>
      <c r="D688" s="98"/>
      <c r="E688" s="14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99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</row>
    <row r="689" spans="2:33" ht="18.75" customHeight="1">
      <c r="B689" s="14"/>
      <c r="C689" s="98"/>
      <c r="D689" s="98"/>
      <c r="E689" s="14"/>
      <c r="F689" s="99"/>
      <c r="G689" s="99"/>
      <c r="H689" s="99"/>
      <c r="I689" s="99"/>
      <c r="J689" s="99"/>
      <c r="K689" s="99"/>
      <c r="L689" s="99"/>
      <c r="M689" s="99"/>
      <c r="N689" s="99"/>
      <c r="O689" s="99"/>
      <c r="P689" s="99"/>
      <c r="Q689" s="99"/>
      <c r="R689" s="99"/>
      <c r="S689" s="99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</row>
    <row r="690" spans="2:33" ht="18.75" customHeight="1">
      <c r="B690" s="14"/>
      <c r="C690" s="98"/>
      <c r="D690" s="98"/>
      <c r="E690" s="14"/>
      <c r="F690" s="99"/>
      <c r="G690" s="99"/>
      <c r="H690" s="99"/>
      <c r="I690" s="99"/>
      <c r="J690" s="99"/>
      <c r="K690" s="99"/>
      <c r="L690" s="99"/>
      <c r="M690" s="99"/>
      <c r="N690" s="99"/>
      <c r="O690" s="99"/>
      <c r="P690" s="99"/>
      <c r="Q690" s="99"/>
      <c r="R690" s="99"/>
      <c r="S690" s="99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</row>
    <row r="691" spans="2:33" ht="18.75" customHeight="1">
      <c r="B691" s="14"/>
      <c r="C691" s="98"/>
      <c r="D691" s="98"/>
      <c r="E691" s="14"/>
      <c r="F691" s="99"/>
      <c r="G691" s="99"/>
      <c r="H691" s="99"/>
      <c r="I691" s="99"/>
      <c r="J691" s="99"/>
      <c r="K691" s="99"/>
      <c r="L691" s="99"/>
      <c r="M691" s="99"/>
      <c r="N691" s="99"/>
      <c r="O691" s="99"/>
      <c r="P691" s="99"/>
      <c r="Q691" s="99"/>
      <c r="R691" s="99"/>
      <c r="S691" s="99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</row>
    <row r="692" spans="2:33" ht="18.75" customHeight="1">
      <c r="B692" s="14"/>
      <c r="C692" s="98"/>
      <c r="D692" s="98"/>
      <c r="E692" s="14"/>
      <c r="F692" s="99"/>
      <c r="G692" s="99"/>
      <c r="H692" s="99"/>
      <c r="I692" s="99"/>
      <c r="J692" s="99"/>
      <c r="K692" s="99"/>
      <c r="L692" s="99"/>
      <c r="M692" s="99"/>
      <c r="N692" s="99"/>
      <c r="O692" s="99"/>
      <c r="P692" s="99"/>
      <c r="Q692" s="99"/>
      <c r="R692" s="99"/>
      <c r="S692" s="99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</row>
    <row r="693" spans="2:33" ht="18.75" customHeight="1">
      <c r="B693" s="14"/>
      <c r="C693" s="98"/>
      <c r="D693" s="98"/>
      <c r="E693" s="14"/>
      <c r="F693" s="99"/>
      <c r="G693" s="99"/>
      <c r="H693" s="99"/>
      <c r="I693" s="99"/>
      <c r="J693" s="99"/>
      <c r="K693" s="99"/>
      <c r="L693" s="99"/>
      <c r="M693" s="99"/>
      <c r="N693" s="99"/>
      <c r="O693" s="99"/>
      <c r="P693" s="99"/>
      <c r="Q693" s="99"/>
      <c r="R693" s="99"/>
      <c r="S693" s="99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</row>
    <row r="694" spans="2:33" ht="18.75" customHeight="1">
      <c r="B694" s="14"/>
      <c r="C694" s="98"/>
      <c r="D694" s="98"/>
      <c r="E694" s="14"/>
      <c r="F694" s="99"/>
      <c r="G694" s="99"/>
      <c r="H694" s="99"/>
      <c r="I694" s="99"/>
      <c r="J694" s="99"/>
      <c r="K694" s="99"/>
      <c r="L694" s="99"/>
      <c r="M694" s="99"/>
      <c r="N694" s="99"/>
      <c r="O694" s="99"/>
      <c r="P694" s="99"/>
      <c r="Q694" s="99"/>
      <c r="R694" s="99"/>
      <c r="S694" s="99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</row>
    <row r="695" spans="2:33" ht="18.75" customHeight="1">
      <c r="B695" s="14"/>
      <c r="C695" s="98"/>
      <c r="D695" s="98"/>
      <c r="E695" s="14"/>
      <c r="F695" s="99"/>
      <c r="G695" s="99"/>
      <c r="H695" s="99"/>
      <c r="I695" s="99"/>
      <c r="J695" s="99"/>
      <c r="K695" s="99"/>
      <c r="L695" s="99"/>
      <c r="M695" s="99"/>
      <c r="N695" s="99"/>
      <c r="O695" s="99"/>
      <c r="P695" s="99"/>
      <c r="Q695" s="99"/>
      <c r="R695" s="99"/>
      <c r="S695" s="99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</row>
    <row r="696" spans="2:33" ht="18.75" customHeight="1">
      <c r="B696" s="14"/>
      <c r="C696" s="98"/>
      <c r="D696" s="98"/>
      <c r="E696" s="14"/>
      <c r="F696" s="99"/>
      <c r="G696" s="99"/>
      <c r="H696" s="99"/>
      <c r="I696" s="99"/>
      <c r="J696" s="99"/>
      <c r="K696" s="99"/>
      <c r="L696" s="99"/>
      <c r="M696" s="99"/>
      <c r="N696" s="99"/>
      <c r="O696" s="99"/>
      <c r="P696" s="99"/>
      <c r="Q696" s="99"/>
      <c r="R696" s="99"/>
      <c r="S696" s="99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</row>
    <row r="697" spans="2:33" ht="18.75" customHeight="1">
      <c r="B697" s="14"/>
      <c r="C697" s="98"/>
      <c r="D697" s="98"/>
      <c r="E697" s="14"/>
      <c r="F697" s="99"/>
      <c r="G697" s="99"/>
      <c r="H697" s="99"/>
      <c r="I697" s="99"/>
      <c r="J697" s="99"/>
      <c r="K697" s="99"/>
      <c r="L697" s="99"/>
      <c r="M697" s="99"/>
      <c r="N697" s="99"/>
      <c r="O697" s="99"/>
      <c r="P697" s="99"/>
      <c r="Q697" s="99"/>
      <c r="R697" s="99"/>
      <c r="S697" s="99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</row>
    <row r="698" spans="2:33" ht="18.75" customHeight="1">
      <c r="B698" s="14"/>
      <c r="C698" s="98"/>
      <c r="D698" s="98"/>
      <c r="E698" s="14"/>
      <c r="F698" s="99"/>
      <c r="G698" s="99"/>
      <c r="H698" s="99"/>
      <c r="I698" s="99"/>
      <c r="J698" s="99"/>
      <c r="K698" s="99"/>
      <c r="L698" s="99"/>
      <c r="M698" s="99"/>
      <c r="N698" s="99"/>
      <c r="O698" s="99"/>
      <c r="P698" s="99"/>
      <c r="Q698" s="99"/>
      <c r="R698" s="99"/>
      <c r="S698" s="99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</row>
    <row r="699" spans="2:33" ht="18.75" customHeight="1">
      <c r="B699" s="14"/>
      <c r="C699" s="98"/>
      <c r="D699" s="98"/>
      <c r="E699" s="14"/>
      <c r="F699" s="99"/>
      <c r="G699" s="99"/>
      <c r="H699" s="99"/>
      <c r="I699" s="99"/>
      <c r="J699" s="99"/>
      <c r="K699" s="99"/>
      <c r="L699" s="99"/>
      <c r="M699" s="99"/>
      <c r="N699" s="99"/>
      <c r="O699" s="99"/>
      <c r="P699" s="99"/>
      <c r="Q699" s="99"/>
      <c r="R699" s="99"/>
      <c r="S699" s="99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</row>
    <row r="700" spans="2:33" ht="18.75" customHeight="1">
      <c r="B700" s="14"/>
      <c r="C700" s="98"/>
      <c r="D700" s="98"/>
      <c r="E700" s="14"/>
      <c r="F700" s="99"/>
      <c r="G700" s="99"/>
      <c r="H700" s="99"/>
      <c r="I700" s="99"/>
      <c r="J700" s="99"/>
      <c r="K700" s="99"/>
      <c r="L700" s="99"/>
      <c r="M700" s="99"/>
      <c r="N700" s="99"/>
      <c r="O700" s="99"/>
      <c r="P700" s="99"/>
      <c r="Q700" s="99"/>
      <c r="R700" s="99"/>
      <c r="S700" s="99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</row>
    <row r="701" spans="2:33" ht="18.75" customHeight="1">
      <c r="B701" s="14"/>
      <c r="C701" s="98"/>
      <c r="D701" s="98"/>
      <c r="E701" s="14"/>
      <c r="F701" s="99"/>
      <c r="G701" s="99"/>
      <c r="H701" s="99"/>
      <c r="I701" s="99"/>
      <c r="J701" s="99"/>
      <c r="K701" s="99"/>
      <c r="L701" s="99"/>
      <c r="M701" s="99"/>
      <c r="N701" s="99"/>
      <c r="O701" s="99"/>
      <c r="P701" s="99"/>
      <c r="Q701" s="99"/>
      <c r="R701" s="99"/>
      <c r="S701" s="99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</row>
    <row r="702" spans="2:33" ht="18.75" customHeight="1">
      <c r="B702" s="14"/>
      <c r="C702" s="98"/>
      <c r="D702" s="98"/>
      <c r="E702" s="14"/>
      <c r="F702" s="99"/>
      <c r="G702" s="99"/>
      <c r="H702" s="99"/>
      <c r="I702" s="99"/>
      <c r="J702" s="99"/>
      <c r="K702" s="99"/>
      <c r="L702" s="99"/>
      <c r="M702" s="99"/>
      <c r="N702" s="99"/>
      <c r="O702" s="99"/>
      <c r="P702" s="99"/>
      <c r="Q702" s="99"/>
      <c r="R702" s="99"/>
      <c r="S702" s="99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</row>
    <row r="703" spans="2:33" ht="18.75" customHeight="1">
      <c r="B703" s="14"/>
      <c r="C703" s="98"/>
      <c r="D703" s="98"/>
      <c r="E703" s="14"/>
      <c r="F703" s="99"/>
      <c r="G703" s="99"/>
      <c r="H703" s="99"/>
      <c r="I703" s="99"/>
      <c r="J703" s="99"/>
      <c r="K703" s="99"/>
      <c r="L703" s="99"/>
      <c r="M703" s="99"/>
      <c r="N703" s="99"/>
      <c r="O703" s="99"/>
      <c r="P703" s="99"/>
      <c r="Q703" s="99"/>
      <c r="R703" s="99"/>
      <c r="S703" s="99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</row>
    <row r="704" spans="2:33" ht="18.75" customHeight="1">
      <c r="B704" s="14"/>
      <c r="C704" s="98"/>
      <c r="D704" s="98"/>
      <c r="E704" s="14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99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</row>
    <row r="705" spans="2:33" ht="18.75" customHeight="1">
      <c r="B705" s="14"/>
      <c r="C705" s="98"/>
      <c r="D705" s="98"/>
      <c r="E705" s="14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99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</row>
    <row r="706" spans="2:33" ht="18.75" customHeight="1">
      <c r="B706" s="14"/>
      <c r="C706" s="98"/>
      <c r="D706" s="98"/>
      <c r="E706" s="14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99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</row>
    <row r="707" spans="2:33" ht="18.75" customHeight="1">
      <c r="B707" s="14"/>
      <c r="C707" s="98"/>
      <c r="D707" s="98"/>
      <c r="E707" s="14"/>
      <c r="F707" s="99"/>
      <c r="G707" s="99"/>
      <c r="H707" s="99"/>
      <c r="I707" s="99"/>
      <c r="J707" s="99"/>
      <c r="K707" s="99"/>
      <c r="L707" s="99"/>
      <c r="M707" s="99"/>
      <c r="N707" s="99"/>
      <c r="O707" s="99"/>
      <c r="P707" s="99"/>
      <c r="Q707" s="99"/>
      <c r="R707" s="99"/>
      <c r="S707" s="99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</row>
    <row r="708" spans="2:33" ht="18.75" customHeight="1">
      <c r="B708" s="14"/>
      <c r="C708" s="98"/>
      <c r="D708" s="98"/>
      <c r="E708" s="14"/>
      <c r="F708" s="99"/>
      <c r="G708" s="99"/>
      <c r="H708" s="99"/>
      <c r="I708" s="99"/>
      <c r="J708" s="99"/>
      <c r="K708" s="99"/>
      <c r="L708" s="99"/>
      <c r="M708" s="99"/>
      <c r="N708" s="99"/>
      <c r="O708" s="99"/>
      <c r="P708" s="99"/>
      <c r="Q708" s="99"/>
      <c r="R708" s="99"/>
      <c r="S708" s="99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</row>
    <row r="709" spans="2:33" ht="18.75" customHeight="1">
      <c r="B709" s="14"/>
      <c r="C709" s="98"/>
      <c r="D709" s="98"/>
      <c r="E709" s="14"/>
      <c r="F709" s="99"/>
      <c r="G709" s="99"/>
      <c r="H709" s="99"/>
      <c r="I709" s="99"/>
      <c r="J709" s="99"/>
      <c r="K709" s="99"/>
      <c r="L709" s="99"/>
      <c r="M709" s="99"/>
      <c r="N709" s="99"/>
      <c r="O709" s="99"/>
      <c r="P709" s="99"/>
      <c r="Q709" s="99"/>
      <c r="R709" s="99"/>
      <c r="S709" s="99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</row>
    <row r="710" spans="2:33" ht="18.75" customHeight="1">
      <c r="B710" s="14"/>
      <c r="C710" s="98"/>
      <c r="D710" s="98"/>
      <c r="E710" s="14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99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</row>
    <row r="711" spans="2:33" ht="18.75" customHeight="1">
      <c r="B711" s="14"/>
      <c r="C711" s="98"/>
      <c r="D711" s="98"/>
      <c r="E711" s="14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99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</row>
    <row r="712" spans="2:33" ht="18.75" customHeight="1">
      <c r="B712" s="14"/>
      <c r="C712" s="98"/>
      <c r="D712" s="98"/>
      <c r="E712" s="14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99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</row>
    <row r="713" spans="2:33" ht="18.75" customHeight="1">
      <c r="B713" s="14"/>
      <c r="C713" s="98"/>
      <c r="D713" s="98"/>
      <c r="E713" s="14"/>
      <c r="F713" s="99"/>
      <c r="G713" s="99"/>
      <c r="H713" s="99"/>
      <c r="I713" s="99"/>
      <c r="J713" s="99"/>
      <c r="K713" s="99"/>
      <c r="L713" s="99"/>
      <c r="M713" s="99"/>
      <c r="N713" s="99"/>
      <c r="O713" s="99"/>
      <c r="P713" s="99"/>
      <c r="Q713" s="99"/>
      <c r="R713" s="99"/>
      <c r="S713" s="99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</row>
    <row r="714" spans="2:33" ht="18.75" customHeight="1">
      <c r="B714" s="14"/>
      <c r="C714" s="98"/>
      <c r="D714" s="98"/>
      <c r="E714" s="14"/>
      <c r="F714" s="99"/>
      <c r="G714" s="99"/>
      <c r="H714" s="99"/>
      <c r="I714" s="99"/>
      <c r="J714" s="99"/>
      <c r="K714" s="99"/>
      <c r="L714" s="99"/>
      <c r="M714" s="99"/>
      <c r="N714" s="99"/>
      <c r="O714" s="99"/>
      <c r="P714" s="99"/>
      <c r="Q714" s="99"/>
      <c r="R714" s="99"/>
      <c r="S714" s="99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</row>
    <row r="715" spans="2:33" ht="18.75" customHeight="1">
      <c r="B715" s="14"/>
      <c r="C715" s="98"/>
      <c r="D715" s="98"/>
      <c r="E715" s="14"/>
      <c r="F715" s="99"/>
      <c r="G715" s="99"/>
      <c r="H715" s="99"/>
      <c r="I715" s="99"/>
      <c r="J715" s="99"/>
      <c r="K715" s="99"/>
      <c r="L715" s="99"/>
      <c r="M715" s="99"/>
      <c r="N715" s="99"/>
      <c r="O715" s="99"/>
      <c r="P715" s="99"/>
      <c r="Q715" s="99"/>
      <c r="R715" s="99"/>
      <c r="S715" s="99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</row>
    <row r="716" spans="2:33" ht="18.75" customHeight="1">
      <c r="B716" s="14"/>
      <c r="C716" s="98"/>
      <c r="D716" s="98"/>
      <c r="E716" s="14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99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</row>
    <row r="717" spans="2:33" ht="18.75" customHeight="1">
      <c r="B717" s="14"/>
      <c r="C717" s="98"/>
      <c r="D717" s="98"/>
      <c r="E717" s="14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99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</row>
    <row r="718" spans="2:33" ht="18.75" customHeight="1">
      <c r="B718" s="14"/>
      <c r="C718" s="98"/>
      <c r="D718" s="98"/>
      <c r="E718" s="14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99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</row>
    <row r="719" spans="2:33" ht="18.75" customHeight="1">
      <c r="B719" s="14"/>
      <c r="C719" s="98"/>
      <c r="D719" s="98"/>
      <c r="E719" s="14"/>
      <c r="F719" s="99"/>
      <c r="G719" s="99"/>
      <c r="H719" s="99"/>
      <c r="I719" s="99"/>
      <c r="J719" s="99"/>
      <c r="K719" s="99"/>
      <c r="L719" s="99"/>
      <c r="M719" s="99"/>
      <c r="N719" s="99"/>
      <c r="O719" s="99"/>
      <c r="P719" s="99"/>
      <c r="Q719" s="99"/>
      <c r="R719" s="99"/>
      <c r="S719" s="99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</row>
    <row r="720" spans="2:33" ht="18.75" customHeight="1">
      <c r="B720" s="14"/>
      <c r="C720" s="98"/>
      <c r="D720" s="98"/>
      <c r="E720" s="14"/>
      <c r="F720" s="99"/>
      <c r="G720" s="99"/>
      <c r="H720" s="99"/>
      <c r="I720" s="99"/>
      <c r="J720" s="99"/>
      <c r="K720" s="99"/>
      <c r="L720" s="99"/>
      <c r="M720" s="99"/>
      <c r="N720" s="99"/>
      <c r="O720" s="99"/>
      <c r="P720" s="99"/>
      <c r="Q720" s="99"/>
      <c r="R720" s="99"/>
      <c r="S720" s="99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</row>
    <row r="721" spans="2:33" ht="18.75" customHeight="1">
      <c r="B721" s="14"/>
      <c r="C721" s="98"/>
      <c r="D721" s="98"/>
      <c r="E721" s="14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99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</row>
    <row r="722" spans="2:33" ht="18.75" customHeight="1">
      <c r="B722" s="14"/>
      <c r="C722" s="98"/>
      <c r="D722" s="98"/>
      <c r="E722" s="14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99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</row>
    <row r="723" spans="2:33" ht="18.75" customHeight="1">
      <c r="B723" s="14"/>
      <c r="C723" s="98"/>
      <c r="D723" s="98"/>
      <c r="E723" s="14"/>
      <c r="F723" s="99"/>
      <c r="G723" s="99"/>
      <c r="H723" s="99"/>
      <c r="I723" s="99"/>
      <c r="J723" s="99"/>
      <c r="K723" s="99"/>
      <c r="L723" s="99"/>
      <c r="M723" s="99"/>
      <c r="N723" s="99"/>
      <c r="O723" s="99"/>
      <c r="P723" s="99"/>
      <c r="Q723" s="99"/>
      <c r="R723" s="99"/>
      <c r="S723" s="99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</row>
    <row r="724" spans="2:33" ht="18.75" customHeight="1">
      <c r="B724" s="14"/>
      <c r="C724" s="98"/>
      <c r="D724" s="98"/>
      <c r="E724" s="14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99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</row>
    <row r="725" spans="2:33" ht="18.75" customHeight="1">
      <c r="B725" s="14"/>
      <c r="C725" s="98"/>
      <c r="D725" s="98"/>
      <c r="E725" s="14"/>
      <c r="F725" s="99"/>
      <c r="G725" s="99"/>
      <c r="H725" s="99"/>
      <c r="I725" s="99"/>
      <c r="J725" s="99"/>
      <c r="K725" s="99"/>
      <c r="L725" s="99"/>
      <c r="M725" s="99"/>
      <c r="N725" s="99"/>
      <c r="O725" s="99"/>
      <c r="P725" s="99"/>
      <c r="Q725" s="99"/>
      <c r="R725" s="99"/>
      <c r="S725" s="99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</row>
    <row r="726" spans="2:33" ht="18.75" customHeight="1">
      <c r="B726" s="14"/>
      <c r="C726" s="98"/>
      <c r="D726" s="98"/>
      <c r="E726" s="14"/>
      <c r="F726" s="99"/>
      <c r="G726" s="99"/>
      <c r="H726" s="99"/>
      <c r="I726" s="99"/>
      <c r="J726" s="99"/>
      <c r="K726" s="99"/>
      <c r="L726" s="99"/>
      <c r="M726" s="99"/>
      <c r="N726" s="99"/>
      <c r="O726" s="99"/>
      <c r="P726" s="99"/>
      <c r="Q726" s="99"/>
      <c r="R726" s="99"/>
      <c r="S726" s="99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</row>
    <row r="727" spans="2:33" ht="18.75" customHeight="1">
      <c r="B727" s="14"/>
      <c r="C727" s="98"/>
      <c r="D727" s="98"/>
      <c r="E727" s="14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99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</row>
    <row r="728" spans="2:33" ht="18.75" customHeight="1">
      <c r="B728" s="14"/>
      <c r="C728" s="98"/>
      <c r="D728" s="98"/>
      <c r="E728" s="14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99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</row>
    <row r="729" spans="2:33" ht="18.75" customHeight="1">
      <c r="B729" s="14"/>
      <c r="C729" s="98"/>
      <c r="D729" s="98"/>
      <c r="E729" s="14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99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</row>
    <row r="730" spans="2:33" ht="18.75" customHeight="1">
      <c r="B730" s="14"/>
      <c r="C730" s="98"/>
      <c r="D730" s="98"/>
      <c r="E730" s="14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99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</row>
    <row r="731" spans="2:33" ht="18.75" customHeight="1">
      <c r="B731" s="14"/>
      <c r="C731" s="98"/>
      <c r="D731" s="98"/>
      <c r="E731" s="14"/>
      <c r="F731" s="99"/>
      <c r="G731" s="99"/>
      <c r="H731" s="99"/>
      <c r="I731" s="99"/>
      <c r="J731" s="99"/>
      <c r="K731" s="99"/>
      <c r="L731" s="99"/>
      <c r="M731" s="99"/>
      <c r="N731" s="99"/>
      <c r="O731" s="99"/>
      <c r="P731" s="99"/>
      <c r="Q731" s="99"/>
      <c r="R731" s="99"/>
      <c r="S731" s="99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</row>
    <row r="732" spans="2:33" ht="18.75" customHeight="1">
      <c r="B732" s="14"/>
      <c r="C732" s="98"/>
      <c r="D732" s="98"/>
      <c r="E732" s="14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99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</row>
    <row r="733" spans="2:33" ht="18.75" customHeight="1">
      <c r="B733" s="14"/>
      <c r="C733" s="98"/>
      <c r="D733" s="98"/>
      <c r="E733" s="14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99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</row>
    <row r="734" spans="2:33" ht="18.75" customHeight="1">
      <c r="B734" s="14"/>
      <c r="C734" s="98"/>
      <c r="D734" s="98"/>
      <c r="E734" s="14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99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</row>
    <row r="735" spans="2:33" ht="18.75" customHeight="1">
      <c r="B735" s="14"/>
      <c r="C735" s="98"/>
      <c r="D735" s="98"/>
      <c r="E735" s="14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99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</row>
    <row r="736" spans="2:33" ht="18.75" customHeight="1">
      <c r="B736" s="14"/>
      <c r="C736" s="98"/>
      <c r="D736" s="98"/>
      <c r="E736" s="14"/>
      <c r="F736" s="99"/>
      <c r="G736" s="99"/>
      <c r="H736" s="99"/>
      <c r="I736" s="99"/>
      <c r="J736" s="99"/>
      <c r="K736" s="99"/>
      <c r="L736" s="99"/>
      <c r="M736" s="99"/>
      <c r="N736" s="99"/>
      <c r="O736" s="99"/>
      <c r="P736" s="99"/>
      <c r="Q736" s="99"/>
      <c r="R736" s="99"/>
      <c r="S736" s="99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</row>
    <row r="737" spans="2:33" ht="18.75" customHeight="1">
      <c r="B737" s="14"/>
      <c r="C737" s="98"/>
      <c r="D737" s="98"/>
      <c r="E737" s="14"/>
      <c r="F737" s="99"/>
      <c r="G737" s="99"/>
      <c r="H737" s="99"/>
      <c r="I737" s="99"/>
      <c r="J737" s="99"/>
      <c r="K737" s="99"/>
      <c r="L737" s="99"/>
      <c r="M737" s="99"/>
      <c r="N737" s="99"/>
      <c r="O737" s="99"/>
      <c r="P737" s="99"/>
      <c r="Q737" s="99"/>
      <c r="R737" s="99"/>
      <c r="S737" s="99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</row>
    <row r="738" spans="2:33" ht="18.75" customHeight="1">
      <c r="B738" s="14"/>
      <c r="C738" s="98"/>
      <c r="D738" s="98"/>
      <c r="E738" s="14"/>
      <c r="F738" s="99"/>
      <c r="G738" s="99"/>
      <c r="H738" s="99"/>
      <c r="I738" s="99"/>
      <c r="J738" s="99"/>
      <c r="K738" s="99"/>
      <c r="L738" s="99"/>
      <c r="M738" s="99"/>
      <c r="N738" s="99"/>
      <c r="O738" s="99"/>
      <c r="P738" s="99"/>
      <c r="Q738" s="99"/>
      <c r="R738" s="99"/>
      <c r="S738" s="99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</row>
    <row r="739" spans="2:33" ht="18.75" customHeight="1">
      <c r="B739" s="14"/>
      <c r="C739" s="98"/>
      <c r="D739" s="98"/>
      <c r="E739" s="14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99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</row>
    <row r="740" spans="2:33" ht="18.75" customHeight="1">
      <c r="B740" s="14"/>
      <c r="C740" s="98"/>
      <c r="D740" s="98"/>
      <c r="E740" s="14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99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</row>
    <row r="741" spans="2:33" ht="18.75" customHeight="1">
      <c r="B741" s="14"/>
      <c r="C741" s="98"/>
      <c r="D741" s="98"/>
      <c r="E741" s="14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99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</row>
    <row r="742" spans="2:33" ht="18.75" customHeight="1">
      <c r="B742" s="14"/>
      <c r="C742" s="98"/>
      <c r="D742" s="98"/>
      <c r="E742" s="14"/>
      <c r="F742" s="99"/>
      <c r="G742" s="99"/>
      <c r="H742" s="99"/>
      <c r="I742" s="99"/>
      <c r="J742" s="99"/>
      <c r="K742" s="99"/>
      <c r="L742" s="99"/>
      <c r="M742" s="99"/>
      <c r="N742" s="99"/>
      <c r="O742" s="99"/>
      <c r="P742" s="99"/>
      <c r="Q742" s="99"/>
      <c r="R742" s="99"/>
      <c r="S742" s="99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</row>
    <row r="743" spans="2:33" ht="18.75" customHeight="1">
      <c r="B743" s="14"/>
      <c r="C743" s="98"/>
      <c r="D743" s="98"/>
      <c r="E743" s="14"/>
      <c r="F743" s="99"/>
      <c r="G743" s="99"/>
      <c r="H743" s="99"/>
      <c r="I743" s="99"/>
      <c r="J743" s="99"/>
      <c r="K743" s="99"/>
      <c r="L743" s="99"/>
      <c r="M743" s="99"/>
      <c r="N743" s="99"/>
      <c r="O743" s="99"/>
      <c r="P743" s="99"/>
      <c r="Q743" s="99"/>
      <c r="R743" s="99"/>
      <c r="S743" s="99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</row>
    <row r="744" spans="2:33" ht="18.75" customHeight="1">
      <c r="B744" s="14"/>
      <c r="C744" s="98"/>
      <c r="D744" s="98"/>
      <c r="E744" s="14"/>
      <c r="F744" s="99"/>
      <c r="G744" s="99"/>
      <c r="H744" s="99"/>
      <c r="I744" s="99"/>
      <c r="J744" s="99"/>
      <c r="K744" s="99"/>
      <c r="L744" s="99"/>
      <c r="M744" s="99"/>
      <c r="N744" s="99"/>
      <c r="O744" s="99"/>
      <c r="P744" s="99"/>
      <c r="Q744" s="99"/>
      <c r="R744" s="99"/>
      <c r="S744" s="99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</row>
    <row r="745" spans="2:33" ht="18.75" customHeight="1">
      <c r="B745" s="14"/>
      <c r="C745" s="98"/>
      <c r="D745" s="98"/>
      <c r="E745" s="14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99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</row>
    <row r="746" spans="2:33" ht="18.75" customHeight="1">
      <c r="B746" s="14"/>
      <c r="C746" s="98"/>
      <c r="D746" s="98"/>
      <c r="E746" s="14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99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</row>
    <row r="747" spans="2:33" ht="18.75" customHeight="1">
      <c r="B747" s="14"/>
      <c r="C747" s="98"/>
      <c r="D747" s="98"/>
      <c r="E747" s="14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99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</row>
    <row r="748" spans="2:33" ht="18.75" customHeight="1">
      <c r="B748" s="14"/>
      <c r="C748" s="98"/>
      <c r="D748" s="98"/>
      <c r="E748" s="14"/>
      <c r="F748" s="99"/>
      <c r="G748" s="99"/>
      <c r="H748" s="99"/>
      <c r="I748" s="99"/>
      <c r="J748" s="99"/>
      <c r="K748" s="99"/>
      <c r="L748" s="99"/>
      <c r="M748" s="99"/>
      <c r="N748" s="99"/>
      <c r="O748" s="99"/>
      <c r="P748" s="99"/>
      <c r="Q748" s="99"/>
      <c r="R748" s="99"/>
      <c r="S748" s="99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</row>
    <row r="749" spans="2:33" ht="18.75" customHeight="1">
      <c r="B749" s="14"/>
      <c r="C749" s="98"/>
      <c r="D749" s="98"/>
      <c r="E749" s="14"/>
      <c r="F749" s="99"/>
      <c r="G749" s="99"/>
      <c r="H749" s="99"/>
      <c r="I749" s="99"/>
      <c r="J749" s="99"/>
      <c r="K749" s="99"/>
      <c r="L749" s="99"/>
      <c r="M749" s="99"/>
      <c r="N749" s="99"/>
      <c r="O749" s="99"/>
      <c r="P749" s="99"/>
      <c r="Q749" s="99"/>
      <c r="R749" s="99"/>
      <c r="S749" s="99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</row>
    <row r="750" spans="2:33" ht="18.75" customHeight="1">
      <c r="B750" s="14"/>
      <c r="C750" s="98"/>
      <c r="D750" s="98"/>
      <c r="E750" s="14"/>
      <c r="F750" s="99"/>
      <c r="G750" s="99"/>
      <c r="H750" s="99"/>
      <c r="I750" s="99"/>
      <c r="J750" s="99"/>
      <c r="K750" s="99"/>
      <c r="L750" s="99"/>
      <c r="M750" s="99"/>
      <c r="N750" s="99"/>
      <c r="O750" s="99"/>
      <c r="P750" s="99"/>
      <c r="Q750" s="99"/>
      <c r="R750" s="99"/>
      <c r="S750" s="99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</row>
    <row r="751" spans="2:33" ht="18.75" customHeight="1">
      <c r="B751" s="14"/>
      <c r="C751" s="98"/>
      <c r="D751" s="98"/>
      <c r="E751" s="14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99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</row>
    <row r="752" spans="2:33" ht="18.75" customHeight="1">
      <c r="B752" s="14"/>
      <c r="C752" s="98"/>
      <c r="D752" s="98"/>
      <c r="E752" s="14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99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</row>
    <row r="753" spans="2:33" ht="18.75" customHeight="1">
      <c r="B753" s="14"/>
      <c r="C753" s="98"/>
      <c r="D753" s="98"/>
      <c r="E753" s="14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99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</row>
    <row r="754" spans="2:33" ht="18.75" customHeight="1">
      <c r="B754" s="14"/>
      <c r="C754" s="98"/>
      <c r="D754" s="98"/>
      <c r="E754" s="14"/>
      <c r="F754" s="99"/>
      <c r="G754" s="99"/>
      <c r="H754" s="99"/>
      <c r="I754" s="99"/>
      <c r="J754" s="99"/>
      <c r="K754" s="99"/>
      <c r="L754" s="99"/>
      <c r="M754" s="99"/>
      <c r="N754" s="99"/>
      <c r="O754" s="99"/>
      <c r="P754" s="99"/>
      <c r="Q754" s="99"/>
      <c r="R754" s="99"/>
      <c r="S754" s="99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</row>
    <row r="755" spans="2:33" ht="18.75" customHeight="1">
      <c r="B755" s="14"/>
      <c r="C755" s="98"/>
      <c r="D755" s="98"/>
      <c r="E755" s="14"/>
      <c r="F755" s="99"/>
      <c r="G755" s="99"/>
      <c r="H755" s="99"/>
      <c r="I755" s="99"/>
      <c r="J755" s="99"/>
      <c r="K755" s="99"/>
      <c r="L755" s="99"/>
      <c r="M755" s="99"/>
      <c r="N755" s="99"/>
      <c r="O755" s="99"/>
      <c r="P755" s="99"/>
      <c r="Q755" s="99"/>
      <c r="R755" s="99"/>
      <c r="S755" s="99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</row>
    <row r="756" spans="2:33" ht="18.75" customHeight="1">
      <c r="B756" s="14"/>
      <c r="C756" s="98"/>
      <c r="D756" s="98"/>
      <c r="E756" s="14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99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</row>
    <row r="757" spans="2:33" ht="18.75" customHeight="1">
      <c r="B757" s="14"/>
      <c r="C757" s="98"/>
      <c r="D757" s="98"/>
      <c r="E757" s="14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99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</row>
    <row r="758" spans="2:33" ht="18.75" customHeight="1">
      <c r="B758" s="14"/>
      <c r="C758" s="98"/>
      <c r="D758" s="98"/>
      <c r="E758" s="14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99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</row>
    <row r="759" spans="2:33" ht="18.75" customHeight="1">
      <c r="B759" s="14"/>
      <c r="C759" s="98"/>
      <c r="D759" s="98"/>
      <c r="E759" s="14"/>
      <c r="F759" s="99"/>
      <c r="G759" s="99"/>
      <c r="H759" s="99"/>
      <c r="I759" s="99"/>
      <c r="J759" s="99"/>
      <c r="K759" s="99"/>
      <c r="L759" s="99"/>
      <c r="M759" s="99"/>
      <c r="N759" s="99"/>
      <c r="O759" s="99"/>
      <c r="P759" s="99"/>
      <c r="Q759" s="99"/>
      <c r="R759" s="99"/>
      <c r="S759" s="99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</row>
    <row r="760" spans="2:33" ht="18.75" customHeight="1">
      <c r="B760" s="14"/>
      <c r="C760" s="98"/>
      <c r="D760" s="98"/>
      <c r="E760" s="14"/>
      <c r="F760" s="99"/>
      <c r="G760" s="99"/>
      <c r="H760" s="99"/>
      <c r="I760" s="99"/>
      <c r="J760" s="99"/>
      <c r="K760" s="99"/>
      <c r="L760" s="99"/>
      <c r="M760" s="99"/>
      <c r="N760" s="99"/>
      <c r="O760" s="99"/>
      <c r="P760" s="99"/>
      <c r="Q760" s="99"/>
      <c r="R760" s="99"/>
      <c r="S760" s="99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</row>
    <row r="761" spans="2:33" ht="18.75" customHeight="1">
      <c r="B761" s="14"/>
      <c r="C761" s="98"/>
      <c r="D761" s="98"/>
      <c r="E761" s="14"/>
      <c r="F761" s="99"/>
      <c r="G761" s="99"/>
      <c r="H761" s="99"/>
      <c r="I761" s="99"/>
      <c r="J761" s="99"/>
      <c r="K761" s="99"/>
      <c r="L761" s="99"/>
      <c r="M761" s="99"/>
      <c r="N761" s="99"/>
      <c r="O761" s="99"/>
      <c r="P761" s="99"/>
      <c r="Q761" s="99"/>
      <c r="R761" s="99"/>
      <c r="S761" s="99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</row>
    <row r="762" spans="2:33" ht="18.75" customHeight="1">
      <c r="B762" s="14"/>
      <c r="C762" s="98"/>
      <c r="D762" s="98"/>
      <c r="E762" s="14"/>
      <c r="F762" s="99"/>
      <c r="G762" s="99"/>
      <c r="H762" s="99"/>
      <c r="I762" s="99"/>
      <c r="J762" s="99"/>
      <c r="K762" s="99"/>
      <c r="L762" s="99"/>
      <c r="M762" s="99"/>
      <c r="N762" s="99"/>
      <c r="O762" s="99"/>
      <c r="P762" s="99"/>
      <c r="Q762" s="99"/>
      <c r="R762" s="99"/>
      <c r="S762" s="99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</row>
    <row r="763" spans="2:33" ht="18.75" customHeight="1">
      <c r="B763" s="14"/>
      <c r="C763" s="98"/>
      <c r="D763" s="98"/>
      <c r="E763" s="14"/>
      <c r="F763" s="99"/>
      <c r="G763" s="99"/>
      <c r="H763" s="99"/>
      <c r="I763" s="99"/>
      <c r="J763" s="99"/>
      <c r="K763" s="99"/>
      <c r="L763" s="99"/>
      <c r="M763" s="99"/>
      <c r="N763" s="99"/>
      <c r="O763" s="99"/>
      <c r="P763" s="99"/>
      <c r="Q763" s="99"/>
      <c r="R763" s="99"/>
      <c r="S763" s="99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</row>
    <row r="764" spans="2:33" ht="18.75" customHeight="1">
      <c r="B764" s="14"/>
      <c r="C764" s="98"/>
      <c r="D764" s="98"/>
      <c r="E764" s="14"/>
      <c r="F764" s="99"/>
      <c r="G764" s="99"/>
      <c r="H764" s="99"/>
      <c r="I764" s="99"/>
      <c r="J764" s="99"/>
      <c r="K764" s="99"/>
      <c r="L764" s="99"/>
      <c r="M764" s="99"/>
      <c r="N764" s="99"/>
      <c r="O764" s="99"/>
      <c r="P764" s="99"/>
      <c r="Q764" s="99"/>
      <c r="R764" s="99"/>
      <c r="S764" s="99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</row>
    <row r="765" spans="2:33" ht="18.75" customHeight="1">
      <c r="B765" s="14"/>
      <c r="C765" s="98"/>
      <c r="D765" s="98"/>
      <c r="E765" s="14"/>
      <c r="F765" s="99"/>
      <c r="G765" s="99"/>
      <c r="H765" s="99"/>
      <c r="I765" s="99"/>
      <c r="J765" s="99"/>
      <c r="K765" s="99"/>
      <c r="L765" s="99"/>
      <c r="M765" s="99"/>
      <c r="N765" s="99"/>
      <c r="O765" s="99"/>
      <c r="P765" s="99"/>
      <c r="Q765" s="99"/>
      <c r="R765" s="99"/>
      <c r="S765" s="99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</row>
    <row r="766" spans="2:33" ht="18.75" customHeight="1">
      <c r="B766" s="14"/>
      <c r="C766" s="98"/>
      <c r="D766" s="98"/>
      <c r="E766" s="14"/>
      <c r="F766" s="99"/>
      <c r="G766" s="99"/>
      <c r="H766" s="99"/>
      <c r="I766" s="99"/>
      <c r="J766" s="99"/>
      <c r="K766" s="99"/>
      <c r="L766" s="99"/>
      <c r="M766" s="99"/>
      <c r="N766" s="99"/>
      <c r="O766" s="99"/>
      <c r="P766" s="99"/>
      <c r="Q766" s="99"/>
      <c r="R766" s="99"/>
      <c r="S766" s="99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</row>
    <row r="767" spans="2:33" ht="18.75" customHeight="1">
      <c r="B767" s="14"/>
      <c r="C767" s="98"/>
      <c r="D767" s="98"/>
      <c r="E767" s="14"/>
      <c r="F767" s="99"/>
      <c r="G767" s="99"/>
      <c r="H767" s="99"/>
      <c r="I767" s="99"/>
      <c r="J767" s="99"/>
      <c r="K767" s="99"/>
      <c r="L767" s="99"/>
      <c r="M767" s="99"/>
      <c r="N767" s="99"/>
      <c r="O767" s="99"/>
      <c r="P767" s="99"/>
      <c r="Q767" s="99"/>
      <c r="R767" s="99"/>
      <c r="S767" s="99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</row>
    <row r="768" spans="2:33" ht="18.75" customHeight="1">
      <c r="B768" s="14"/>
      <c r="C768" s="98"/>
      <c r="D768" s="98"/>
      <c r="E768" s="14"/>
      <c r="F768" s="99"/>
      <c r="G768" s="99"/>
      <c r="H768" s="99"/>
      <c r="I768" s="99"/>
      <c r="J768" s="99"/>
      <c r="K768" s="99"/>
      <c r="L768" s="99"/>
      <c r="M768" s="99"/>
      <c r="N768" s="99"/>
      <c r="O768" s="99"/>
      <c r="P768" s="99"/>
      <c r="Q768" s="99"/>
      <c r="R768" s="99"/>
      <c r="S768" s="99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</row>
    <row r="769" spans="2:33" ht="18.75" customHeight="1">
      <c r="B769" s="14"/>
      <c r="C769" s="98"/>
      <c r="D769" s="98"/>
      <c r="E769" s="14"/>
      <c r="F769" s="99"/>
      <c r="G769" s="99"/>
      <c r="H769" s="99"/>
      <c r="I769" s="99"/>
      <c r="J769" s="99"/>
      <c r="K769" s="99"/>
      <c r="L769" s="99"/>
      <c r="M769" s="99"/>
      <c r="N769" s="99"/>
      <c r="O769" s="99"/>
      <c r="P769" s="99"/>
      <c r="Q769" s="99"/>
      <c r="R769" s="99"/>
      <c r="S769" s="99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</row>
    <row r="770" spans="2:33" ht="18.75" customHeight="1">
      <c r="B770" s="14"/>
      <c r="C770" s="98"/>
      <c r="D770" s="98"/>
      <c r="E770" s="14"/>
      <c r="F770" s="99"/>
      <c r="G770" s="99"/>
      <c r="H770" s="99"/>
      <c r="I770" s="99"/>
      <c r="J770" s="99"/>
      <c r="K770" s="99"/>
      <c r="L770" s="99"/>
      <c r="M770" s="99"/>
      <c r="N770" s="99"/>
      <c r="O770" s="99"/>
      <c r="P770" s="99"/>
      <c r="Q770" s="99"/>
      <c r="R770" s="99"/>
      <c r="S770" s="99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</row>
    <row r="771" spans="2:33" ht="18.75" customHeight="1">
      <c r="B771" s="14"/>
      <c r="C771" s="98"/>
      <c r="D771" s="98"/>
      <c r="E771" s="14"/>
      <c r="F771" s="99"/>
      <c r="G771" s="99"/>
      <c r="H771" s="99"/>
      <c r="I771" s="99"/>
      <c r="J771" s="99"/>
      <c r="K771" s="99"/>
      <c r="L771" s="99"/>
      <c r="M771" s="99"/>
      <c r="N771" s="99"/>
      <c r="O771" s="99"/>
      <c r="P771" s="99"/>
      <c r="Q771" s="99"/>
      <c r="R771" s="99"/>
      <c r="S771" s="99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</row>
    <row r="772" spans="2:33" ht="18.75" customHeight="1">
      <c r="B772" s="14"/>
      <c r="C772" s="98"/>
      <c r="D772" s="98"/>
      <c r="E772" s="14"/>
      <c r="F772" s="99"/>
      <c r="G772" s="99"/>
      <c r="H772" s="99"/>
      <c r="I772" s="99"/>
      <c r="J772" s="99"/>
      <c r="K772" s="99"/>
      <c r="L772" s="99"/>
      <c r="M772" s="99"/>
      <c r="N772" s="99"/>
      <c r="O772" s="99"/>
      <c r="P772" s="99"/>
      <c r="Q772" s="99"/>
      <c r="R772" s="99"/>
      <c r="S772" s="99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</row>
    <row r="773" spans="2:33" ht="18.75" customHeight="1">
      <c r="B773" s="14"/>
      <c r="C773" s="98"/>
      <c r="D773" s="98"/>
      <c r="E773" s="14"/>
      <c r="F773" s="99"/>
      <c r="G773" s="99"/>
      <c r="H773" s="99"/>
      <c r="I773" s="99"/>
      <c r="J773" s="99"/>
      <c r="K773" s="99"/>
      <c r="L773" s="99"/>
      <c r="M773" s="99"/>
      <c r="N773" s="99"/>
      <c r="O773" s="99"/>
      <c r="P773" s="99"/>
      <c r="Q773" s="99"/>
      <c r="R773" s="99"/>
      <c r="S773" s="99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</row>
    <row r="774" spans="2:33" ht="18.75" customHeight="1">
      <c r="B774" s="14"/>
      <c r="C774" s="98"/>
      <c r="D774" s="98"/>
      <c r="E774" s="14"/>
      <c r="F774" s="99"/>
      <c r="G774" s="99"/>
      <c r="H774" s="99"/>
      <c r="I774" s="99"/>
      <c r="J774" s="99"/>
      <c r="K774" s="99"/>
      <c r="L774" s="99"/>
      <c r="M774" s="99"/>
      <c r="N774" s="99"/>
      <c r="O774" s="99"/>
      <c r="P774" s="99"/>
      <c r="Q774" s="99"/>
      <c r="R774" s="99"/>
      <c r="S774" s="99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</row>
    <row r="775" spans="2:33" ht="18.75" customHeight="1">
      <c r="B775" s="14"/>
      <c r="C775" s="98"/>
      <c r="D775" s="98"/>
      <c r="E775" s="14"/>
      <c r="F775" s="99"/>
      <c r="G775" s="99"/>
      <c r="H775" s="99"/>
      <c r="I775" s="99"/>
      <c r="J775" s="99"/>
      <c r="K775" s="99"/>
      <c r="L775" s="99"/>
      <c r="M775" s="99"/>
      <c r="N775" s="99"/>
      <c r="O775" s="99"/>
      <c r="P775" s="99"/>
      <c r="Q775" s="99"/>
      <c r="R775" s="99"/>
      <c r="S775" s="99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</row>
    <row r="776" spans="2:33" ht="18.75" customHeight="1">
      <c r="B776" s="14"/>
      <c r="C776" s="98"/>
      <c r="D776" s="98"/>
      <c r="E776" s="14"/>
      <c r="F776" s="99"/>
      <c r="G776" s="99"/>
      <c r="H776" s="99"/>
      <c r="I776" s="99"/>
      <c r="J776" s="99"/>
      <c r="K776" s="99"/>
      <c r="L776" s="99"/>
      <c r="M776" s="99"/>
      <c r="N776" s="99"/>
      <c r="O776" s="99"/>
      <c r="P776" s="99"/>
      <c r="Q776" s="99"/>
      <c r="R776" s="99"/>
      <c r="S776" s="99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</row>
    <row r="777" spans="2:33" ht="18.75" customHeight="1">
      <c r="B777" s="14"/>
      <c r="C777" s="98"/>
      <c r="D777" s="98"/>
      <c r="E777" s="14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99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</row>
    <row r="778" spans="2:33" ht="18.75" customHeight="1">
      <c r="B778" s="14"/>
      <c r="C778" s="98"/>
      <c r="D778" s="98"/>
      <c r="E778" s="14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99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</row>
    <row r="779" spans="2:33" ht="18.75" customHeight="1">
      <c r="B779" s="14"/>
      <c r="C779" s="98"/>
      <c r="D779" s="98"/>
      <c r="E779" s="14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99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</row>
    <row r="780" spans="2:33" ht="18.75" customHeight="1">
      <c r="B780" s="14"/>
      <c r="C780" s="98"/>
      <c r="D780" s="98"/>
      <c r="E780" s="14"/>
      <c r="F780" s="99"/>
      <c r="G780" s="99"/>
      <c r="H780" s="99"/>
      <c r="I780" s="99"/>
      <c r="J780" s="99"/>
      <c r="K780" s="99"/>
      <c r="L780" s="99"/>
      <c r="M780" s="99"/>
      <c r="N780" s="99"/>
      <c r="O780" s="99"/>
      <c r="P780" s="99"/>
      <c r="Q780" s="99"/>
      <c r="R780" s="99"/>
      <c r="S780" s="99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</row>
    <row r="781" spans="2:33" ht="18.75" customHeight="1">
      <c r="B781" s="14"/>
      <c r="C781" s="98"/>
      <c r="D781" s="98"/>
      <c r="E781" s="14"/>
      <c r="F781" s="99"/>
      <c r="G781" s="99"/>
      <c r="H781" s="99"/>
      <c r="I781" s="99"/>
      <c r="J781" s="99"/>
      <c r="K781" s="99"/>
      <c r="L781" s="99"/>
      <c r="M781" s="99"/>
      <c r="N781" s="99"/>
      <c r="O781" s="99"/>
      <c r="P781" s="99"/>
      <c r="Q781" s="99"/>
      <c r="R781" s="99"/>
      <c r="S781" s="99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</row>
    <row r="782" spans="2:33" ht="18.75" customHeight="1">
      <c r="B782" s="14"/>
      <c r="C782" s="98"/>
      <c r="D782" s="98"/>
      <c r="E782" s="14"/>
      <c r="F782" s="99"/>
      <c r="G782" s="99"/>
      <c r="H782" s="99"/>
      <c r="I782" s="99"/>
      <c r="J782" s="99"/>
      <c r="K782" s="99"/>
      <c r="L782" s="99"/>
      <c r="M782" s="99"/>
      <c r="N782" s="99"/>
      <c r="O782" s="99"/>
      <c r="P782" s="99"/>
      <c r="Q782" s="99"/>
      <c r="R782" s="99"/>
      <c r="S782" s="99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</row>
    <row r="783" spans="2:33" ht="18.75" customHeight="1">
      <c r="B783" s="14"/>
      <c r="C783" s="98"/>
      <c r="D783" s="98"/>
      <c r="E783" s="14"/>
      <c r="F783" s="99"/>
      <c r="G783" s="99"/>
      <c r="H783" s="99"/>
      <c r="I783" s="99"/>
      <c r="J783" s="99"/>
      <c r="K783" s="99"/>
      <c r="L783" s="99"/>
      <c r="M783" s="99"/>
      <c r="N783" s="99"/>
      <c r="O783" s="99"/>
      <c r="P783" s="99"/>
      <c r="Q783" s="99"/>
      <c r="R783" s="99"/>
      <c r="S783" s="99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</row>
    <row r="784" spans="2:33" ht="18.75" customHeight="1">
      <c r="B784" s="14"/>
      <c r="C784" s="98"/>
      <c r="D784" s="98"/>
      <c r="E784" s="14"/>
      <c r="F784" s="99"/>
      <c r="G784" s="99"/>
      <c r="H784" s="99"/>
      <c r="I784" s="99"/>
      <c r="J784" s="99"/>
      <c r="K784" s="99"/>
      <c r="L784" s="99"/>
      <c r="M784" s="99"/>
      <c r="N784" s="99"/>
      <c r="O784" s="99"/>
      <c r="P784" s="99"/>
      <c r="Q784" s="99"/>
      <c r="R784" s="99"/>
      <c r="S784" s="99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</row>
    <row r="785" spans="2:33" ht="18.75" customHeight="1">
      <c r="B785" s="14"/>
      <c r="C785" s="98"/>
      <c r="D785" s="98"/>
      <c r="E785" s="14"/>
      <c r="F785" s="99"/>
      <c r="G785" s="99"/>
      <c r="H785" s="99"/>
      <c r="I785" s="99"/>
      <c r="J785" s="99"/>
      <c r="K785" s="99"/>
      <c r="L785" s="99"/>
      <c r="M785" s="99"/>
      <c r="N785" s="99"/>
      <c r="O785" s="99"/>
      <c r="P785" s="99"/>
      <c r="Q785" s="99"/>
      <c r="R785" s="99"/>
      <c r="S785" s="99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</row>
    <row r="786" spans="2:33" ht="18.75" customHeight="1">
      <c r="B786" s="14"/>
      <c r="C786" s="98"/>
      <c r="D786" s="98"/>
      <c r="E786" s="14"/>
      <c r="F786" s="99"/>
      <c r="G786" s="99"/>
      <c r="H786" s="99"/>
      <c r="I786" s="99"/>
      <c r="J786" s="99"/>
      <c r="K786" s="99"/>
      <c r="L786" s="99"/>
      <c r="M786" s="99"/>
      <c r="N786" s="99"/>
      <c r="O786" s="99"/>
      <c r="P786" s="99"/>
      <c r="Q786" s="99"/>
      <c r="R786" s="99"/>
      <c r="S786" s="99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</row>
    <row r="787" spans="2:33" ht="18.75" customHeight="1">
      <c r="B787" s="14"/>
      <c r="C787" s="98"/>
      <c r="D787" s="98"/>
      <c r="E787" s="14"/>
      <c r="F787" s="99"/>
      <c r="G787" s="99"/>
      <c r="H787" s="99"/>
      <c r="I787" s="99"/>
      <c r="J787" s="99"/>
      <c r="K787" s="99"/>
      <c r="L787" s="99"/>
      <c r="M787" s="99"/>
      <c r="N787" s="99"/>
      <c r="O787" s="99"/>
      <c r="P787" s="99"/>
      <c r="Q787" s="99"/>
      <c r="R787" s="99"/>
      <c r="S787" s="99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</row>
    <row r="788" spans="2:33" ht="18.75" customHeight="1">
      <c r="B788" s="14"/>
      <c r="C788" s="98"/>
      <c r="D788" s="98"/>
      <c r="E788" s="14"/>
      <c r="F788" s="99"/>
      <c r="G788" s="99"/>
      <c r="H788" s="99"/>
      <c r="I788" s="99"/>
      <c r="J788" s="99"/>
      <c r="K788" s="99"/>
      <c r="L788" s="99"/>
      <c r="M788" s="99"/>
      <c r="N788" s="99"/>
      <c r="O788" s="99"/>
      <c r="P788" s="99"/>
      <c r="Q788" s="99"/>
      <c r="R788" s="99"/>
      <c r="S788" s="99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</row>
    <row r="789" spans="2:33" ht="18.75" customHeight="1">
      <c r="B789" s="14"/>
      <c r="C789" s="98"/>
      <c r="D789" s="98"/>
      <c r="E789" s="14"/>
      <c r="F789" s="99"/>
      <c r="G789" s="99"/>
      <c r="H789" s="99"/>
      <c r="I789" s="99"/>
      <c r="J789" s="99"/>
      <c r="K789" s="99"/>
      <c r="L789" s="99"/>
      <c r="M789" s="99"/>
      <c r="N789" s="99"/>
      <c r="O789" s="99"/>
      <c r="P789" s="99"/>
      <c r="Q789" s="99"/>
      <c r="R789" s="99"/>
      <c r="S789" s="99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</row>
    <row r="790" spans="2:33" ht="18.75" customHeight="1">
      <c r="B790" s="14"/>
      <c r="C790" s="98"/>
      <c r="D790" s="98"/>
      <c r="E790" s="14"/>
      <c r="F790" s="99"/>
      <c r="G790" s="99"/>
      <c r="H790" s="99"/>
      <c r="I790" s="99"/>
      <c r="J790" s="99"/>
      <c r="K790" s="99"/>
      <c r="L790" s="99"/>
      <c r="M790" s="99"/>
      <c r="N790" s="99"/>
      <c r="O790" s="99"/>
      <c r="P790" s="99"/>
      <c r="Q790" s="99"/>
      <c r="R790" s="99"/>
      <c r="S790" s="99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</row>
    <row r="791" spans="2:33" ht="18.75" customHeight="1">
      <c r="B791" s="14"/>
      <c r="C791" s="98"/>
      <c r="D791" s="98"/>
      <c r="E791" s="14"/>
      <c r="F791" s="99"/>
      <c r="G791" s="99"/>
      <c r="H791" s="99"/>
      <c r="I791" s="99"/>
      <c r="J791" s="99"/>
      <c r="K791" s="99"/>
      <c r="L791" s="99"/>
      <c r="M791" s="99"/>
      <c r="N791" s="99"/>
      <c r="O791" s="99"/>
      <c r="P791" s="99"/>
      <c r="Q791" s="99"/>
      <c r="R791" s="99"/>
      <c r="S791" s="99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</row>
    <row r="792" spans="2:33" ht="18.75" customHeight="1">
      <c r="B792" s="14"/>
      <c r="C792" s="98"/>
      <c r="D792" s="98"/>
      <c r="E792" s="14"/>
      <c r="F792" s="99"/>
      <c r="G792" s="99"/>
      <c r="H792" s="99"/>
      <c r="I792" s="99"/>
      <c r="J792" s="99"/>
      <c r="K792" s="99"/>
      <c r="L792" s="99"/>
      <c r="M792" s="99"/>
      <c r="N792" s="99"/>
      <c r="O792" s="99"/>
      <c r="P792" s="99"/>
      <c r="Q792" s="99"/>
      <c r="R792" s="99"/>
      <c r="S792" s="99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</row>
    <row r="793" spans="2:33" ht="18.75" customHeight="1">
      <c r="B793" s="14"/>
      <c r="C793" s="98"/>
      <c r="D793" s="98"/>
      <c r="E793" s="14"/>
      <c r="F793" s="99"/>
      <c r="G793" s="99"/>
      <c r="H793" s="99"/>
      <c r="I793" s="99"/>
      <c r="J793" s="99"/>
      <c r="K793" s="99"/>
      <c r="L793" s="99"/>
      <c r="M793" s="99"/>
      <c r="N793" s="99"/>
      <c r="O793" s="99"/>
      <c r="P793" s="99"/>
      <c r="Q793" s="99"/>
      <c r="R793" s="99"/>
      <c r="S793" s="99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</row>
    <row r="794" spans="2:33" ht="18.75" customHeight="1">
      <c r="B794" s="14"/>
      <c r="C794" s="98"/>
      <c r="D794" s="98"/>
      <c r="E794" s="14"/>
      <c r="F794" s="99"/>
      <c r="G794" s="99"/>
      <c r="H794" s="99"/>
      <c r="I794" s="99"/>
      <c r="J794" s="99"/>
      <c r="K794" s="99"/>
      <c r="L794" s="99"/>
      <c r="M794" s="99"/>
      <c r="N794" s="99"/>
      <c r="O794" s="99"/>
      <c r="P794" s="99"/>
      <c r="Q794" s="99"/>
      <c r="R794" s="99"/>
      <c r="S794" s="99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</row>
    <row r="795" spans="2:33" ht="18.75" customHeight="1">
      <c r="B795" s="14"/>
      <c r="C795" s="98"/>
      <c r="D795" s="98"/>
      <c r="E795" s="14"/>
      <c r="F795" s="99"/>
      <c r="G795" s="99"/>
      <c r="H795" s="99"/>
      <c r="I795" s="99"/>
      <c r="J795" s="99"/>
      <c r="K795" s="99"/>
      <c r="L795" s="99"/>
      <c r="M795" s="99"/>
      <c r="N795" s="99"/>
      <c r="O795" s="99"/>
      <c r="P795" s="99"/>
      <c r="Q795" s="99"/>
      <c r="R795" s="99"/>
      <c r="S795" s="99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</row>
    <row r="796" spans="2:33" ht="18.75" customHeight="1">
      <c r="B796" s="14"/>
      <c r="C796" s="98"/>
      <c r="D796" s="98"/>
      <c r="E796" s="14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99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</row>
    <row r="797" spans="2:33" ht="18.75" customHeight="1">
      <c r="B797" s="14"/>
      <c r="C797" s="98"/>
      <c r="D797" s="98"/>
      <c r="E797" s="14"/>
      <c r="F797" s="99"/>
      <c r="G797" s="99"/>
      <c r="H797" s="99"/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99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</row>
    <row r="798" spans="2:33" ht="18.75" customHeight="1">
      <c r="B798" s="14"/>
      <c r="C798" s="98"/>
      <c r="D798" s="98"/>
      <c r="E798" s="14"/>
      <c r="F798" s="99"/>
      <c r="G798" s="99"/>
      <c r="H798" s="99"/>
      <c r="I798" s="99"/>
      <c r="J798" s="99"/>
      <c r="K798" s="99"/>
      <c r="L798" s="99"/>
      <c r="M798" s="99"/>
      <c r="N798" s="99"/>
      <c r="O798" s="99"/>
      <c r="P798" s="99"/>
      <c r="Q798" s="99"/>
      <c r="R798" s="99"/>
      <c r="S798" s="99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</row>
    <row r="799" spans="2:33" ht="18.75" customHeight="1">
      <c r="B799" s="14"/>
      <c r="C799" s="98"/>
      <c r="D799" s="98"/>
      <c r="E799" s="14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99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</row>
    <row r="800" spans="2:33" ht="18.75" customHeight="1">
      <c r="B800" s="14"/>
      <c r="C800" s="98"/>
      <c r="D800" s="98"/>
      <c r="E800" s="14"/>
      <c r="F800" s="99"/>
      <c r="G800" s="99"/>
      <c r="H800" s="99"/>
      <c r="I800" s="99"/>
      <c r="J800" s="99"/>
      <c r="K800" s="99"/>
      <c r="L800" s="99"/>
      <c r="M800" s="99"/>
      <c r="N800" s="99"/>
      <c r="O800" s="99"/>
      <c r="P800" s="99"/>
      <c r="Q800" s="99"/>
      <c r="R800" s="99"/>
      <c r="S800" s="99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</row>
    <row r="801" spans="2:33" ht="18.75" customHeight="1">
      <c r="B801" s="14"/>
      <c r="C801" s="98"/>
      <c r="D801" s="98"/>
      <c r="E801" s="14"/>
      <c r="F801" s="99"/>
      <c r="G801" s="99"/>
      <c r="H801" s="99"/>
      <c r="I801" s="99"/>
      <c r="J801" s="99"/>
      <c r="K801" s="99"/>
      <c r="L801" s="99"/>
      <c r="M801" s="99"/>
      <c r="N801" s="99"/>
      <c r="O801" s="99"/>
      <c r="P801" s="99"/>
      <c r="Q801" s="99"/>
      <c r="R801" s="99"/>
      <c r="S801" s="99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</row>
    <row r="802" spans="2:33" ht="18.75" customHeight="1">
      <c r="B802" s="14"/>
      <c r="C802" s="98"/>
      <c r="D802" s="98"/>
      <c r="E802" s="14"/>
      <c r="F802" s="99"/>
      <c r="G802" s="99"/>
      <c r="H802" s="99"/>
      <c r="I802" s="99"/>
      <c r="J802" s="99"/>
      <c r="K802" s="99"/>
      <c r="L802" s="99"/>
      <c r="M802" s="99"/>
      <c r="N802" s="99"/>
      <c r="O802" s="99"/>
      <c r="P802" s="99"/>
      <c r="Q802" s="99"/>
      <c r="R802" s="99"/>
      <c r="S802" s="99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</row>
    <row r="803" spans="2:33" ht="18.75" customHeight="1">
      <c r="B803" s="14"/>
      <c r="C803" s="98"/>
      <c r="D803" s="98"/>
      <c r="E803" s="14"/>
      <c r="F803" s="99"/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99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</row>
    <row r="804" spans="2:33" ht="18.75" customHeight="1">
      <c r="B804" s="14"/>
      <c r="C804" s="98"/>
      <c r="D804" s="98"/>
      <c r="E804" s="14"/>
      <c r="F804" s="99"/>
      <c r="G804" s="99"/>
      <c r="H804" s="99"/>
      <c r="I804" s="99"/>
      <c r="J804" s="99"/>
      <c r="K804" s="99"/>
      <c r="L804" s="99"/>
      <c r="M804" s="99"/>
      <c r="N804" s="99"/>
      <c r="O804" s="99"/>
      <c r="P804" s="99"/>
      <c r="Q804" s="99"/>
      <c r="R804" s="99"/>
      <c r="S804" s="99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</row>
    <row r="805" spans="2:33" ht="18.75" customHeight="1">
      <c r="B805" s="14"/>
      <c r="C805" s="98"/>
      <c r="D805" s="98"/>
      <c r="E805" s="14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99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</row>
    <row r="806" spans="2:33" ht="18.75" customHeight="1">
      <c r="B806" s="14"/>
      <c r="C806" s="98"/>
      <c r="D806" s="98"/>
      <c r="E806" s="14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99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</row>
    <row r="807" spans="2:33" ht="18.75" customHeight="1">
      <c r="B807" s="14"/>
      <c r="C807" s="98"/>
      <c r="D807" s="98"/>
      <c r="E807" s="14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99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</row>
    <row r="808" spans="2:33" ht="18.75" customHeight="1">
      <c r="B808" s="14"/>
      <c r="C808" s="98"/>
      <c r="D808" s="98"/>
      <c r="E808" s="14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99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</row>
    <row r="809" spans="2:33" ht="18.75" customHeight="1">
      <c r="B809" s="14"/>
      <c r="C809" s="98"/>
      <c r="D809" s="98"/>
      <c r="E809" s="14"/>
      <c r="F809" s="99"/>
      <c r="G809" s="99"/>
      <c r="H809" s="99"/>
      <c r="I809" s="99"/>
      <c r="J809" s="99"/>
      <c r="K809" s="99"/>
      <c r="L809" s="99"/>
      <c r="M809" s="99"/>
      <c r="N809" s="99"/>
      <c r="O809" s="99"/>
      <c r="P809" s="99"/>
      <c r="Q809" s="99"/>
      <c r="R809" s="99"/>
      <c r="S809" s="99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</row>
    <row r="810" spans="2:33" ht="18.75" customHeight="1">
      <c r="B810" s="14"/>
      <c r="C810" s="98"/>
      <c r="D810" s="98"/>
      <c r="E810" s="14"/>
      <c r="F810" s="99"/>
      <c r="G810" s="99"/>
      <c r="H810" s="99"/>
      <c r="I810" s="99"/>
      <c r="J810" s="99"/>
      <c r="K810" s="99"/>
      <c r="L810" s="99"/>
      <c r="M810" s="99"/>
      <c r="N810" s="99"/>
      <c r="O810" s="99"/>
      <c r="P810" s="99"/>
      <c r="Q810" s="99"/>
      <c r="R810" s="99"/>
      <c r="S810" s="99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</row>
    <row r="811" spans="2:33" ht="18.75" customHeight="1">
      <c r="B811" s="14"/>
      <c r="C811" s="98"/>
      <c r="D811" s="98"/>
      <c r="E811" s="14"/>
      <c r="F811" s="99"/>
      <c r="G811" s="99"/>
      <c r="H811" s="99"/>
      <c r="I811" s="99"/>
      <c r="J811" s="99"/>
      <c r="K811" s="99"/>
      <c r="L811" s="99"/>
      <c r="M811" s="99"/>
      <c r="N811" s="99"/>
      <c r="O811" s="99"/>
      <c r="P811" s="99"/>
      <c r="Q811" s="99"/>
      <c r="R811" s="99"/>
      <c r="S811" s="99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</row>
    <row r="812" spans="2:33" ht="18.75" customHeight="1">
      <c r="B812" s="14"/>
      <c r="C812" s="98"/>
      <c r="D812" s="98"/>
      <c r="E812" s="14"/>
      <c r="F812" s="99"/>
      <c r="G812" s="99"/>
      <c r="H812" s="99"/>
      <c r="I812" s="99"/>
      <c r="J812" s="99"/>
      <c r="K812" s="99"/>
      <c r="L812" s="99"/>
      <c r="M812" s="99"/>
      <c r="N812" s="99"/>
      <c r="O812" s="99"/>
      <c r="P812" s="99"/>
      <c r="Q812" s="99"/>
      <c r="R812" s="99"/>
      <c r="S812" s="99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</row>
    <row r="813" spans="2:33" ht="18.75" customHeight="1">
      <c r="B813" s="14"/>
      <c r="C813" s="98"/>
      <c r="D813" s="98"/>
      <c r="E813" s="14"/>
      <c r="F813" s="99"/>
      <c r="G813" s="99"/>
      <c r="H813" s="99"/>
      <c r="I813" s="99"/>
      <c r="J813" s="99"/>
      <c r="K813" s="99"/>
      <c r="L813" s="99"/>
      <c r="M813" s="99"/>
      <c r="N813" s="99"/>
      <c r="O813" s="99"/>
      <c r="P813" s="99"/>
      <c r="Q813" s="99"/>
      <c r="R813" s="99"/>
      <c r="S813" s="99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</row>
    <row r="814" spans="2:33" ht="18.75" customHeight="1">
      <c r="B814" s="14"/>
      <c r="C814" s="98"/>
      <c r="D814" s="98"/>
      <c r="E814" s="14"/>
      <c r="F814" s="99"/>
      <c r="G814" s="99"/>
      <c r="H814" s="99"/>
      <c r="I814" s="99"/>
      <c r="J814" s="99"/>
      <c r="K814" s="99"/>
      <c r="L814" s="99"/>
      <c r="M814" s="99"/>
      <c r="N814" s="99"/>
      <c r="O814" s="99"/>
      <c r="P814" s="99"/>
      <c r="Q814" s="99"/>
      <c r="R814" s="99"/>
      <c r="S814" s="99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</row>
    <row r="815" spans="2:33" ht="18.75" customHeight="1">
      <c r="B815" s="14"/>
      <c r="C815" s="98"/>
      <c r="D815" s="98"/>
      <c r="E815" s="14"/>
      <c r="F815" s="99"/>
      <c r="G815" s="99"/>
      <c r="H815" s="99"/>
      <c r="I815" s="99"/>
      <c r="J815" s="99"/>
      <c r="K815" s="99"/>
      <c r="L815" s="99"/>
      <c r="M815" s="99"/>
      <c r="N815" s="99"/>
      <c r="O815" s="99"/>
      <c r="P815" s="99"/>
      <c r="Q815" s="99"/>
      <c r="R815" s="99"/>
      <c r="S815" s="99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</row>
    <row r="816" spans="2:33" ht="18.75" customHeight="1">
      <c r="B816" s="14"/>
      <c r="C816" s="98"/>
      <c r="D816" s="98"/>
      <c r="E816" s="14"/>
      <c r="F816" s="99"/>
      <c r="G816" s="99"/>
      <c r="H816" s="99"/>
      <c r="I816" s="99"/>
      <c r="J816" s="99"/>
      <c r="K816" s="99"/>
      <c r="L816" s="99"/>
      <c r="M816" s="99"/>
      <c r="N816" s="99"/>
      <c r="O816" s="99"/>
      <c r="P816" s="99"/>
      <c r="Q816" s="99"/>
      <c r="R816" s="99"/>
      <c r="S816" s="99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</row>
    <row r="817" spans="2:33" ht="18.75" customHeight="1">
      <c r="B817" s="14"/>
      <c r="C817" s="98"/>
      <c r="D817" s="98"/>
      <c r="E817" s="14"/>
      <c r="F817" s="99"/>
      <c r="G817" s="99"/>
      <c r="H817" s="99"/>
      <c r="I817" s="99"/>
      <c r="J817" s="99"/>
      <c r="K817" s="99"/>
      <c r="L817" s="99"/>
      <c r="M817" s="99"/>
      <c r="N817" s="99"/>
      <c r="O817" s="99"/>
      <c r="P817" s="99"/>
      <c r="Q817" s="99"/>
      <c r="R817" s="99"/>
      <c r="S817" s="99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</row>
    <row r="818" spans="2:33" ht="18.75" customHeight="1">
      <c r="B818" s="14"/>
      <c r="C818" s="98"/>
      <c r="D818" s="98"/>
      <c r="E818" s="14"/>
      <c r="F818" s="99"/>
      <c r="G818" s="99"/>
      <c r="H818" s="99"/>
      <c r="I818" s="99"/>
      <c r="J818" s="99"/>
      <c r="K818" s="99"/>
      <c r="L818" s="99"/>
      <c r="M818" s="99"/>
      <c r="N818" s="99"/>
      <c r="O818" s="99"/>
      <c r="P818" s="99"/>
      <c r="Q818" s="99"/>
      <c r="R818" s="99"/>
      <c r="S818" s="99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</row>
    <row r="819" spans="2:33" ht="18.75" customHeight="1">
      <c r="B819" s="14"/>
      <c r="C819" s="98"/>
      <c r="D819" s="98"/>
      <c r="E819" s="14"/>
      <c r="F819" s="99"/>
      <c r="G819" s="99"/>
      <c r="H819" s="99"/>
      <c r="I819" s="99"/>
      <c r="J819" s="99"/>
      <c r="K819" s="99"/>
      <c r="L819" s="99"/>
      <c r="M819" s="99"/>
      <c r="N819" s="99"/>
      <c r="O819" s="99"/>
      <c r="P819" s="99"/>
      <c r="Q819" s="99"/>
      <c r="R819" s="99"/>
      <c r="S819" s="99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</row>
    <row r="820" spans="2:33" ht="18.75" customHeight="1">
      <c r="B820" s="14"/>
      <c r="C820" s="98"/>
      <c r="D820" s="98"/>
      <c r="E820" s="14"/>
      <c r="F820" s="99"/>
      <c r="G820" s="99"/>
      <c r="H820" s="99"/>
      <c r="I820" s="99"/>
      <c r="J820" s="99"/>
      <c r="K820" s="99"/>
      <c r="L820" s="99"/>
      <c r="M820" s="99"/>
      <c r="N820" s="99"/>
      <c r="O820" s="99"/>
      <c r="P820" s="99"/>
      <c r="Q820" s="99"/>
      <c r="R820" s="99"/>
      <c r="S820" s="99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</row>
    <row r="821" spans="2:33" ht="18.75" customHeight="1">
      <c r="B821" s="14"/>
      <c r="C821" s="98"/>
      <c r="D821" s="98"/>
      <c r="E821" s="14"/>
      <c r="F821" s="99"/>
      <c r="G821" s="99"/>
      <c r="H821" s="99"/>
      <c r="I821" s="99"/>
      <c r="J821" s="99"/>
      <c r="K821" s="99"/>
      <c r="L821" s="99"/>
      <c r="M821" s="99"/>
      <c r="N821" s="99"/>
      <c r="O821" s="99"/>
      <c r="P821" s="99"/>
      <c r="Q821" s="99"/>
      <c r="R821" s="99"/>
      <c r="S821" s="99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</row>
    <row r="822" spans="2:33" ht="18.75" customHeight="1">
      <c r="B822" s="14"/>
      <c r="C822" s="98"/>
      <c r="D822" s="98"/>
      <c r="E822" s="14"/>
      <c r="F822" s="99"/>
      <c r="G822" s="99"/>
      <c r="H822" s="99"/>
      <c r="I822" s="99"/>
      <c r="J822" s="99"/>
      <c r="K822" s="99"/>
      <c r="L822" s="99"/>
      <c r="M822" s="99"/>
      <c r="N822" s="99"/>
      <c r="O822" s="99"/>
      <c r="P822" s="99"/>
      <c r="Q822" s="99"/>
      <c r="R822" s="99"/>
      <c r="S822" s="99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</row>
    <row r="823" spans="2:33" ht="18.75" customHeight="1">
      <c r="B823" s="14"/>
      <c r="C823" s="98"/>
      <c r="D823" s="98"/>
      <c r="E823" s="14"/>
      <c r="F823" s="99"/>
      <c r="G823" s="99"/>
      <c r="H823" s="99"/>
      <c r="I823" s="99"/>
      <c r="J823" s="99"/>
      <c r="K823" s="99"/>
      <c r="L823" s="99"/>
      <c r="M823" s="99"/>
      <c r="N823" s="99"/>
      <c r="O823" s="99"/>
      <c r="P823" s="99"/>
      <c r="Q823" s="99"/>
      <c r="R823" s="99"/>
      <c r="S823" s="99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</row>
    <row r="824" spans="2:33" ht="18.75" customHeight="1">
      <c r="B824" s="14"/>
      <c r="C824" s="98"/>
      <c r="D824" s="98"/>
      <c r="E824" s="14"/>
      <c r="F824" s="99"/>
      <c r="G824" s="99"/>
      <c r="H824" s="99"/>
      <c r="I824" s="99"/>
      <c r="J824" s="99"/>
      <c r="K824" s="99"/>
      <c r="L824" s="99"/>
      <c r="M824" s="99"/>
      <c r="N824" s="99"/>
      <c r="O824" s="99"/>
      <c r="P824" s="99"/>
      <c r="Q824" s="99"/>
      <c r="R824" s="99"/>
      <c r="S824" s="99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</row>
    <row r="825" spans="2:33" ht="18.75" customHeight="1">
      <c r="B825" s="14"/>
      <c r="C825" s="98"/>
      <c r="D825" s="98"/>
      <c r="E825" s="14"/>
      <c r="F825" s="99"/>
      <c r="G825" s="99"/>
      <c r="H825" s="99"/>
      <c r="I825" s="99"/>
      <c r="J825" s="99"/>
      <c r="K825" s="99"/>
      <c r="L825" s="99"/>
      <c r="M825" s="99"/>
      <c r="N825" s="99"/>
      <c r="O825" s="99"/>
      <c r="P825" s="99"/>
      <c r="Q825" s="99"/>
      <c r="R825" s="99"/>
      <c r="S825" s="99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</row>
    <row r="826" spans="2:33" ht="18.75" customHeight="1">
      <c r="B826" s="14"/>
      <c r="C826" s="98"/>
      <c r="D826" s="98"/>
      <c r="E826" s="14"/>
      <c r="F826" s="99"/>
      <c r="G826" s="99"/>
      <c r="H826" s="99"/>
      <c r="I826" s="99"/>
      <c r="J826" s="99"/>
      <c r="K826" s="99"/>
      <c r="L826" s="99"/>
      <c r="M826" s="99"/>
      <c r="N826" s="99"/>
      <c r="O826" s="99"/>
      <c r="P826" s="99"/>
      <c r="Q826" s="99"/>
      <c r="R826" s="99"/>
      <c r="S826" s="99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</row>
    <row r="827" spans="2:33" ht="18.75" customHeight="1">
      <c r="B827" s="14"/>
      <c r="C827" s="98"/>
      <c r="D827" s="98"/>
      <c r="E827" s="14"/>
      <c r="F827" s="99"/>
      <c r="G827" s="99"/>
      <c r="H827" s="99"/>
      <c r="I827" s="99"/>
      <c r="J827" s="99"/>
      <c r="K827" s="99"/>
      <c r="L827" s="99"/>
      <c r="M827" s="99"/>
      <c r="N827" s="99"/>
      <c r="O827" s="99"/>
      <c r="P827" s="99"/>
      <c r="Q827" s="99"/>
      <c r="R827" s="99"/>
      <c r="S827" s="99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</row>
    <row r="828" spans="2:33" ht="18.75" customHeight="1">
      <c r="B828" s="14"/>
      <c r="C828" s="98"/>
      <c r="D828" s="98"/>
      <c r="E828" s="14"/>
      <c r="F828" s="99"/>
      <c r="G828" s="99"/>
      <c r="H828" s="99"/>
      <c r="I828" s="99"/>
      <c r="J828" s="99"/>
      <c r="K828" s="99"/>
      <c r="L828" s="99"/>
      <c r="M828" s="99"/>
      <c r="N828" s="99"/>
      <c r="O828" s="99"/>
      <c r="P828" s="99"/>
      <c r="Q828" s="99"/>
      <c r="R828" s="99"/>
      <c r="S828" s="99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</row>
    <row r="829" spans="2:33" ht="18.75" customHeight="1">
      <c r="B829" s="14"/>
      <c r="C829" s="98"/>
      <c r="D829" s="98"/>
      <c r="E829" s="14"/>
      <c r="F829" s="99"/>
      <c r="G829" s="99"/>
      <c r="H829" s="99"/>
      <c r="I829" s="99"/>
      <c r="J829" s="99"/>
      <c r="K829" s="99"/>
      <c r="L829" s="99"/>
      <c r="M829" s="99"/>
      <c r="N829" s="99"/>
      <c r="O829" s="99"/>
      <c r="P829" s="99"/>
      <c r="Q829" s="99"/>
      <c r="R829" s="99"/>
      <c r="S829" s="99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</row>
    <row r="830" spans="2:33" ht="18.75" customHeight="1">
      <c r="B830" s="14"/>
      <c r="C830" s="98"/>
      <c r="D830" s="98"/>
      <c r="E830" s="14"/>
      <c r="F830" s="99"/>
      <c r="G830" s="99"/>
      <c r="H830" s="99"/>
      <c r="I830" s="99"/>
      <c r="J830" s="99"/>
      <c r="K830" s="99"/>
      <c r="L830" s="99"/>
      <c r="M830" s="99"/>
      <c r="N830" s="99"/>
      <c r="O830" s="99"/>
      <c r="P830" s="99"/>
      <c r="Q830" s="99"/>
      <c r="R830" s="99"/>
      <c r="S830" s="99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</row>
    <row r="831" spans="2:33" ht="18.75" customHeight="1">
      <c r="B831" s="14"/>
      <c r="C831" s="98"/>
      <c r="D831" s="98"/>
      <c r="E831" s="14"/>
      <c r="F831" s="99"/>
      <c r="G831" s="99"/>
      <c r="H831" s="99"/>
      <c r="I831" s="99"/>
      <c r="J831" s="99"/>
      <c r="K831" s="99"/>
      <c r="L831" s="99"/>
      <c r="M831" s="99"/>
      <c r="N831" s="99"/>
      <c r="O831" s="99"/>
      <c r="P831" s="99"/>
      <c r="Q831" s="99"/>
      <c r="R831" s="99"/>
      <c r="S831" s="99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</row>
    <row r="832" spans="2:33" ht="18.75" customHeight="1">
      <c r="B832" s="14"/>
      <c r="C832" s="98"/>
      <c r="D832" s="98"/>
      <c r="E832" s="14"/>
      <c r="F832" s="99"/>
      <c r="G832" s="99"/>
      <c r="H832" s="99"/>
      <c r="I832" s="99"/>
      <c r="J832" s="99"/>
      <c r="K832" s="99"/>
      <c r="L832" s="99"/>
      <c r="M832" s="99"/>
      <c r="N832" s="99"/>
      <c r="O832" s="99"/>
      <c r="P832" s="99"/>
      <c r="Q832" s="99"/>
      <c r="R832" s="99"/>
      <c r="S832" s="99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</row>
    <row r="833" spans="2:33" ht="18.75" customHeight="1">
      <c r="B833" s="14"/>
      <c r="C833" s="98"/>
      <c r="D833" s="98"/>
      <c r="E833" s="14"/>
      <c r="F833" s="99"/>
      <c r="G833" s="99"/>
      <c r="H833" s="99"/>
      <c r="I833" s="99"/>
      <c r="J833" s="99"/>
      <c r="K833" s="99"/>
      <c r="L833" s="99"/>
      <c r="M833" s="99"/>
      <c r="N833" s="99"/>
      <c r="O833" s="99"/>
      <c r="P833" s="99"/>
      <c r="Q833" s="99"/>
      <c r="R833" s="99"/>
      <c r="S833" s="99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</row>
    <row r="834" spans="2:33" ht="18.75" customHeight="1">
      <c r="B834" s="14"/>
      <c r="C834" s="98"/>
      <c r="D834" s="98"/>
      <c r="E834" s="14"/>
      <c r="F834" s="99"/>
      <c r="G834" s="99"/>
      <c r="H834" s="99"/>
      <c r="I834" s="99"/>
      <c r="J834" s="99"/>
      <c r="K834" s="99"/>
      <c r="L834" s="99"/>
      <c r="M834" s="99"/>
      <c r="N834" s="99"/>
      <c r="O834" s="99"/>
      <c r="P834" s="99"/>
      <c r="Q834" s="99"/>
      <c r="R834" s="99"/>
      <c r="S834" s="99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</row>
    <row r="835" spans="2:33" ht="18.75" customHeight="1">
      <c r="B835" s="14"/>
      <c r="C835" s="98"/>
      <c r="D835" s="98"/>
      <c r="E835" s="14"/>
      <c r="F835" s="99"/>
      <c r="G835" s="99"/>
      <c r="H835" s="99"/>
      <c r="I835" s="99"/>
      <c r="J835" s="99"/>
      <c r="K835" s="99"/>
      <c r="L835" s="99"/>
      <c r="M835" s="99"/>
      <c r="N835" s="99"/>
      <c r="O835" s="99"/>
      <c r="P835" s="99"/>
      <c r="Q835" s="99"/>
      <c r="R835" s="99"/>
      <c r="S835" s="99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</row>
    <row r="836" spans="2:33" ht="18.75" customHeight="1">
      <c r="B836" s="14"/>
      <c r="C836" s="98"/>
      <c r="D836" s="98"/>
      <c r="E836" s="14"/>
      <c r="F836" s="99"/>
      <c r="G836" s="99"/>
      <c r="H836" s="99"/>
      <c r="I836" s="99"/>
      <c r="J836" s="99"/>
      <c r="K836" s="99"/>
      <c r="L836" s="99"/>
      <c r="M836" s="99"/>
      <c r="N836" s="99"/>
      <c r="O836" s="99"/>
      <c r="P836" s="99"/>
      <c r="Q836" s="99"/>
      <c r="R836" s="99"/>
      <c r="S836" s="99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</row>
    <row r="837" spans="2:33" ht="18.75" customHeight="1">
      <c r="B837" s="14"/>
      <c r="C837" s="98"/>
      <c r="D837" s="98"/>
      <c r="E837" s="14"/>
      <c r="F837" s="99"/>
      <c r="G837" s="99"/>
      <c r="H837" s="99"/>
      <c r="I837" s="99"/>
      <c r="J837" s="99"/>
      <c r="K837" s="99"/>
      <c r="L837" s="99"/>
      <c r="M837" s="99"/>
      <c r="N837" s="99"/>
      <c r="O837" s="99"/>
      <c r="P837" s="99"/>
      <c r="Q837" s="99"/>
      <c r="R837" s="99"/>
      <c r="S837" s="99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</row>
    <row r="838" spans="2:33" ht="18.75" customHeight="1">
      <c r="B838" s="14"/>
      <c r="C838" s="98"/>
      <c r="D838" s="98"/>
      <c r="E838" s="14"/>
      <c r="F838" s="99"/>
      <c r="G838" s="99"/>
      <c r="H838" s="99"/>
      <c r="I838" s="99"/>
      <c r="J838" s="99"/>
      <c r="K838" s="99"/>
      <c r="L838" s="99"/>
      <c r="M838" s="99"/>
      <c r="N838" s="99"/>
      <c r="O838" s="99"/>
      <c r="P838" s="99"/>
      <c r="Q838" s="99"/>
      <c r="R838" s="99"/>
      <c r="S838" s="99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</row>
    <row r="839" spans="2:33" ht="18.75" customHeight="1">
      <c r="B839" s="14"/>
      <c r="C839" s="98"/>
      <c r="D839" s="98"/>
      <c r="E839" s="14"/>
      <c r="F839" s="99"/>
      <c r="G839" s="99"/>
      <c r="H839" s="99"/>
      <c r="I839" s="99"/>
      <c r="J839" s="99"/>
      <c r="K839" s="99"/>
      <c r="L839" s="99"/>
      <c r="M839" s="99"/>
      <c r="N839" s="99"/>
      <c r="O839" s="99"/>
      <c r="P839" s="99"/>
      <c r="Q839" s="99"/>
      <c r="R839" s="99"/>
      <c r="S839" s="99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</row>
    <row r="840" spans="2:33" ht="18.75" customHeight="1">
      <c r="B840" s="14"/>
      <c r="C840" s="98"/>
      <c r="D840" s="98"/>
      <c r="E840" s="14"/>
      <c r="F840" s="99"/>
      <c r="G840" s="99"/>
      <c r="H840" s="99"/>
      <c r="I840" s="99"/>
      <c r="J840" s="99"/>
      <c r="K840" s="99"/>
      <c r="L840" s="99"/>
      <c r="M840" s="99"/>
      <c r="N840" s="99"/>
      <c r="O840" s="99"/>
      <c r="P840" s="99"/>
      <c r="Q840" s="99"/>
      <c r="R840" s="99"/>
      <c r="S840" s="99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</row>
    <row r="841" spans="2:33" ht="18.75" customHeight="1">
      <c r="B841" s="14"/>
      <c r="C841" s="98"/>
      <c r="D841" s="98"/>
      <c r="E841" s="14"/>
      <c r="F841" s="99"/>
      <c r="G841" s="99"/>
      <c r="H841" s="99"/>
      <c r="I841" s="99"/>
      <c r="J841" s="99"/>
      <c r="K841" s="99"/>
      <c r="L841" s="99"/>
      <c r="M841" s="99"/>
      <c r="N841" s="99"/>
      <c r="O841" s="99"/>
      <c r="P841" s="99"/>
      <c r="Q841" s="99"/>
      <c r="R841" s="99"/>
      <c r="S841" s="99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</row>
    <row r="842" spans="2:33" ht="18.75" customHeight="1">
      <c r="B842" s="14"/>
      <c r="C842" s="98"/>
      <c r="D842" s="98"/>
      <c r="E842" s="14"/>
      <c r="F842" s="99"/>
      <c r="G842" s="99"/>
      <c r="H842" s="99"/>
      <c r="I842" s="99"/>
      <c r="J842" s="99"/>
      <c r="K842" s="99"/>
      <c r="L842" s="99"/>
      <c r="M842" s="99"/>
      <c r="N842" s="99"/>
      <c r="O842" s="99"/>
      <c r="P842" s="99"/>
      <c r="Q842" s="99"/>
      <c r="R842" s="99"/>
      <c r="S842" s="99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</row>
    <row r="843" spans="2:33" ht="18.75" customHeight="1">
      <c r="B843" s="14"/>
      <c r="C843" s="98"/>
      <c r="D843" s="98"/>
      <c r="E843" s="14"/>
      <c r="F843" s="99"/>
      <c r="G843" s="99"/>
      <c r="H843" s="99"/>
      <c r="I843" s="99"/>
      <c r="J843" s="99"/>
      <c r="K843" s="99"/>
      <c r="L843" s="99"/>
      <c r="M843" s="99"/>
      <c r="N843" s="99"/>
      <c r="O843" s="99"/>
      <c r="P843" s="99"/>
      <c r="Q843" s="99"/>
      <c r="R843" s="99"/>
      <c r="S843" s="99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</row>
    <row r="844" spans="2:33" ht="18.75" customHeight="1">
      <c r="B844" s="14"/>
      <c r="C844" s="98"/>
      <c r="D844" s="98"/>
      <c r="E844" s="14"/>
      <c r="F844" s="99"/>
      <c r="G844" s="99"/>
      <c r="H844" s="99"/>
      <c r="I844" s="99"/>
      <c r="J844" s="99"/>
      <c r="K844" s="99"/>
      <c r="L844" s="99"/>
      <c r="M844" s="99"/>
      <c r="N844" s="99"/>
      <c r="O844" s="99"/>
      <c r="P844" s="99"/>
      <c r="Q844" s="99"/>
      <c r="R844" s="99"/>
      <c r="S844" s="99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</row>
    <row r="845" spans="2:33" ht="18.75" customHeight="1">
      <c r="B845" s="14"/>
      <c r="C845" s="98"/>
      <c r="D845" s="98"/>
      <c r="E845" s="14"/>
      <c r="F845" s="99"/>
      <c r="G845" s="99"/>
      <c r="H845" s="99"/>
      <c r="I845" s="99"/>
      <c r="J845" s="99"/>
      <c r="K845" s="99"/>
      <c r="L845" s="99"/>
      <c r="M845" s="99"/>
      <c r="N845" s="99"/>
      <c r="O845" s="99"/>
      <c r="P845" s="99"/>
      <c r="Q845" s="99"/>
      <c r="R845" s="99"/>
      <c r="S845" s="99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</row>
    <row r="846" spans="2:33" ht="18.75" customHeight="1">
      <c r="B846" s="14"/>
      <c r="C846" s="98"/>
      <c r="D846" s="98"/>
      <c r="E846" s="14"/>
      <c r="F846" s="99"/>
      <c r="G846" s="99"/>
      <c r="H846" s="99"/>
      <c r="I846" s="99"/>
      <c r="J846" s="99"/>
      <c r="K846" s="99"/>
      <c r="L846" s="99"/>
      <c r="M846" s="99"/>
      <c r="N846" s="99"/>
      <c r="O846" s="99"/>
      <c r="P846" s="99"/>
      <c r="Q846" s="99"/>
      <c r="R846" s="99"/>
      <c r="S846" s="99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</row>
    <row r="847" spans="2:33" ht="18.75" customHeight="1">
      <c r="B847" s="14"/>
      <c r="C847" s="98"/>
      <c r="D847" s="98"/>
      <c r="E847" s="14"/>
      <c r="F847" s="99"/>
      <c r="G847" s="99"/>
      <c r="H847" s="99"/>
      <c r="I847" s="99"/>
      <c r="J847" s="99"/>
      <c r="K847" s="99"/>
      <c r="L847" s="99"/>
      <c r="M847" s="99"/>
      <c r="N847" s="99"/>
      <c r="O847" s="99"/>
      <c r="P847" s="99"/>
      <c r="Q847" s="99"/>
      <c r="R847" s="99"/>
      <c r="S847" s="99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</row>
    <row r="848" spans="2:33" ht="18.75" customHeight="1">
      <c r="B848" s="14"/>
      <c r="C848" s="98"/>
      <c r="D848" s="98"/>
      <c r="E848" s="14"/>
      <c r="F848" s="99"/>
      <c r="G848" s="99"/>
      <c r="H848" s="99"/>
      <c r="I848" s="99"/>
      <c r="J848" s="99"/>
      <c r="K848" s="99"/>
      <c r="L848" s="99"/>
      <c r="M848" s="99"/>
      <c r="N848" s="99"/>
      <c r="O848" s="99"/>
      <c r="P848" s="99"/>
      <c r="Q848" s="99"/>
      <c r="R848" s="99"/>
      <c r="S848" s="99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</row>
    <row r="849" spans="2:33" ht="18.75" customHeight="1">
      <c r="B849" s="14"/>
      <c r="C849" s="98"/>
      <c r="D849" s="98"/>
      <c r="E849" s="14"/>
      <c r="F849" s="99"/>
      <c r="G849" s="99"/>
      <c r="H849" s="99"/>
      <c r="I849" s="99"/>
      <c r="J849" s="99"/>
      <c r="K849" s="99"/>
      <c r="L849" s="99"/>
      <c r="M849" s="99"/>
      <c r="N849" s="99"/>
      <c r="O849" s="99"/>
      <c r="P849" s="99"/>
      <c r="Q849" s="99"/>
      <c r="R849" s="99"/>
      <c r="S849" s="99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</row>
    <row r="850" spans="2:33" ht="18.75" customHeight="1">
      <c r="B850" s="14"/>
      <c r="C850" s="98"/>
      <c r="D850" s="98"/>
      <c r="E850" s="14"/>
      <c r="F850" s="99"/>
      <c r="G850" s="99"/>
      <c r="H850" s="99"/>
      <c r="I850" s="99"/>
      <c r="J850" s="99"/>
      <c r="K850" s="99"/>
      <c r="L850" s="99"/>
      <c r="M850" s="99"/>
      <c r="N850" s="99"/>
      <c r="O850" s="99"/>
      <c r="P850" s="99"/>
      <c r="Q850" s="99"/>
      <c r="R850" s="99"/>
      <c r="S850" s="99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</row>
    <row r="851" spans="2:33" ht="18.75" customHeight="1">
      <c r="B851" s="14"/>
      <c r="C851" s="98"/>
      <c r="D851" s="98"/>
      <c r="E851" s="14"/>
      <c r="F851" s="99"/>
      <c r="G851" s="99"/>
      <c r="H851" s="99"/>
      <c r="I851" s="99"/>
      <c r="J851" s="99"/>
      <c r="K851" s="99"/>
      <c r="L851" s="99"/>
      <c r="M851" s="99"/>
      <c r="N851" s="99"/>
      <c r="O851" s="99"/>
      <c r="P851" s="99"/>
      <c r="Q851" s="99"/>
      <c r="R851" s="99"/>
      <c r="S851" s="99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</row>
    <row r="852" spans="2:33" ht="18.75" customHeight="1">
      <c r="B852" s="14"/>
      <c r="C852" s="98"/>
      <c r="D852" s="98"/>
      <c r="E852" s="14"/>
      <c r="F852" s="99"/>
      <c r="G852" s="99"/>
      <c r="H852" s="99"/>
      <c r="I852" s="99"/>
      <c r="J852" s="99"/>
      <c r="K852" s="99"/>
      <c r="L852" s="99"/>
      <c r="M852" s="99"/>
      <c r="N852" s="99"/>
      <c r="O852" s="99"/>
      <c r="P852" s="99"/>
      <c r="Q852" s="99"/>
      <c r="R852" s="99"/>
      <c r="S852" s="99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</row>
    <row r="853" spans="2:33" ht="18.75" customHeight="1">
      <c r="B853" s="14"/>
      <c r="C853" s="98"/>
      <c r="D853" s="98"/>
      <c r="E853" s="14"/>
      <c r="F853" s="99"/>
      <c r="G853" s="99"/>
      <c r="H853" s="99"/>
      <c r="I853" s="99"/>
      <c r="J853" s="99"/>
      <c r="K853" s="99"/>
      <c r="L853" s="99"/>
      <c r="M853" s="99"/>
      <c r="N853" s="99"/>
      <c r="O853" s="99"/>
      <c r="P853" s="99"/>
      <c r="Q853" s="99"/>
      <c r="R853" s="99"/>
      <c r="S853" s="99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</row>
    <row r="854" spans="2:33" ht="18.75" customHeight="1">
      <c r="B854" s="14"/>
      <c r="C854" s="98"/>
      <c r="D854" s="98"/>
      <c r="E854" s="14"/>
      <c r="F854" s="99"/>
      <c r="G854" s="99"/>
      <c r="H854" s="99"/>
      <c r="I854" s="99"/>
      <c r="J854" s="99"/>
      <c r="K854" s="99"/>
      <c r="L854" s="99"/>
      <c r="M854" s="99"/>
      <c r="N854" s="99"/>
      <c r="O854" s="99"/>
      <c r="P854" s="99"/>
      <c r="Q854" s="99"/>
      <c r="R854" s="99"/>
      <c r="S854" s="99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</row>
    <row r="855" spans="2:33" ht="18.75" customHeight="1">
      <c r="B855" s="14"/>
      <c r="C855" s="98"/>
      <c r="D855" s="98"/>
      <c r="E855" s="14"/>
      <c r="F855" s="99"/>
      <c r="G855" s="99"/>
      <c r="H855" s="99"/>
      <c r="I855" s="99"/>
      <c r="J855" s="99"/>
      <c r="K855" s="99"/>
      <c r="L855" s="99"/>
      <c r="M855" s="99"/>
      <c r="N855" s="99"/>
      <c r="O855" s="99"/>
      <c r="P855" s="99"/>
      <c r="Q855" s="99"/>
      <c r="R855" s="99"/>
      <c r="S855" s="99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</row>
    <row r="856" spans="2:33" ht="18.75" customHeight="1">
      <c r="B856" s="14"/>
      <c r="C856" s="98"/>
      <c r="D856" s="98"/>
      <c r="E856" s="14"/>
      <c r="F856" s="99"/>
      <c r="G856" s="99"/>
      <c r="H856" s="99"/>
      <c r="I856" s="99"/>
      <c r="J856" s="99"/>
      <c r="K856" s="99"/>
      <c r="L856" s="99"/>
      <c r="M856" s="99"/>
      <c r="N856" s="99"/>
      <c r="O856" s="99"/>
      <c r="P856" s="99"/>
      <c r="Q856" s="99"/>
      <c r="R856" s="99"/>
      <c r="S856" s="99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</row>
    <row r="857" spans="2:33" ht="18.75" customHeight="1">
      <c r="B857" s="14"/>
      <c r="C857" s="98"/>
      <c r="D857" s="98"/>
      <c r="E857" s="14"/>
      <c r="F857" s="99"/>
      <c r="G857" s="99"/>
      <c r="H857" s="99"/>
      <c r="I857" s="99"/>
      <c r="J857" s="99"/>
      <c r="K857" s="99"/>
      <c r="L857" s="99"/>
      <c r="M857" s="99"/>
      <c r="N857" s="99"/>
      <c r="O857" s="99"/>
      <c r="P857" s="99"/>
      <c r="Q857" s="99"/>
      <c r="R857" s="99"/>
      <c r="S857" s="99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</row>
    <row r="858" spans="2:33" ht="18.75" customHeight="1">
      <c r="B858" s="14"/>
      <c r="C858" s="98"/>
      <c r="D858" s="98"/>
      <c r="E858" s="14"/>
      <c r="F858" s="99"/>
      <c r="G858" s="99"/>
      <c r="H858" s="99"/>
      <c r="I858" s="99"/>
      <c r="J858" s="99"/>
      <c r="K858" s="99"/>
      <c r="L858" s="99"/>
      <c r="M858" s="99"/>
      <c r="N858" s="99"/>
      <c r="O858" s="99"/>
      <c r="P858" s="99"/>
      <c r="Q858" s="99"/>
      <c r="R858" s="99"/>
      <c r="S858" s="99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</row>
    <row r="859" spans="2:33" ht="18.75" customHeight="1">
      <c r="B859" s="14"/>
      <c r="C859" s="98"/>
      <c r="D859" s="98"/>
      <c r="E859" s="14"/>
      <c r="F859" s="99"/>
      <c r="G859" s="99"/>
      <c r="H859" s="99"/>
      <c r="I859" s="99"/>
      <c r="J859" s="99"/>
      <c r="K859" s="99"/>
      <c r="L859" s="99"/>
      <c r="M859" s="99"/>
      <c r="N859" s="99"/>
      <c r="O859" s="99"/>
      <c r="P859" s="99"/>
      <c r="Q859" s="99"/>
      <c r="R859" s="99"/>
      <c r="S859" s="99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</row>
    <row r="860" spans="2:33" ht="18.75" customHeight="1">
      <c r="B860" s="14"/>
      <c r="C860" s="98"/>
      <c r="D860" s="98"/>
      <c r="E860" s="14"/>
      <c r="F860" s="99"/>
      <c r="G860" s="99"/>
      <c r="H860" s="99"/>
      <c r="I860" s="99"/>
      <c r="J860" s="99"/>
      <c r="K860" s="99"/>
      <c r="L860" s="99"/>
      <c r="M860" s="99"/>
      <c r="N860" s="99"/>
      <c r="O860" s="99"/>
      <c r="P860" s="99"/>
      <c r="Q860" s="99"/>
      <c r="R860" s="99"/>
      <c r="S860" s="99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</row>
    <row r="861" spans="2:33" ht="18.75" customHeight="1">
      <c r="B861" s="14"/>
      <c r="C861" s="98"/>
      <c r="D861" s="98"/>
      <c r="E861" s="14"/>
      <c r="F861" s="99"/>
      <c r="G861" s="99"/>
      <c r="H861" s="99"/>
      <c r="I861" s="99"/>
      <c r="J861" s="99"/>
      <c r="K861" s="99"/>
      <c r="L861" s="99"/>
      <c r="M861" s="99"/>
      <c r="N861" s="99"/>
      <c r="O861" s="99"/>
      <c r="P861" s="99"/>
      <c r="Q861" s="99"/>
      <c r="R861" s="99"/>
      <c r="S861" s="99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</row>
    <row r="862" spans="2:33" ht="18.75" customHeight="1">
      <c r="B862" s="14"/>
      <c r="C862" s="98"/>
      <c r="D862" s="98"/>
      <c r="E862" s="14"/>
      <c r="F862" s="99"/>
      <c r="G862" s="99"/>
      <c r="H862" s="99"/>
      <c r="I862" s="99"/>
      <c r="J862" s="99"/>
      <c r="K862" s="99"/>
      <c r="L862" s="99"/>
      <c r="M862" s="99"/>
      <c r="N862" s="99"/>
      <c r="O862" s="99"/>
      <c r="P862" s="99"/>
      <c r="Q862" s="99"/>
      <c r="R862" s="99"/>
      <c r="S862" s="99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</row>
    <row r="863" spans="2:33" ht="18.75" customHeight="1">
      <c r="B863" s="14"/>
      <c r="C863" s="98"/>
      <c r="D863" s="98"/>
      <c r="E863" s="14"/>
      <c r="F863" s="99"/>
      <c r="G863" s="99"/>
      <c r="H863" s="99"/>
      <c r="I863" s="99"/>
      <c r="J863" s="99"/>
      <c r="K863" s="99"/>
      <c r="L863" s="99"/>
      <c r="M863" s="99"/>
      <c r="N863" s="99"/>
      <c r="O863" s="99"/>
      <c r="P863" s="99"/>
      <c r="Q863" s="99"/>
      <c r="R863" s="99"/>
      <c r="S863" s="99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</row>
    <row r="864" spans="2:33" ht="18.75" customHeight="1">
      <c r="B864" s="14"/>
      <c r="C864" s="98"/>
      <c r="D864" s="98"/>
      <c r="E864" s="14"/>
      <c r="F864" s="99"/>
      <c r="G864" s="99"/>
      <c r="H864" s="99"/>
      <c r="I864" s="99"/>
      <c r="J864" s="99"/>
      <c r="K864" s="99"/>
      <c r="L864" s="99"/>
      <c r="M864" s="99"/>
      <c r="N864" s="99"/>
      <c r="O864" s="99"/>
      <c r="P864" s="99"/>
      <c r="Q864" s="99"/>
      <c r="R864" s="99"/>
      <c r="S864" s="99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</row>
    <row r="865" spans="2:33" ht="18.75" customHeight="1">
      <c r="B865" s="14"/>
      <c r="C865" s="98"/>
      <c r="D865" s="98"/>
      <c r="E865" s="14"/>
      <c r="F865" s="99"/>
      <c r="G865" s="99"/>
      <c r="H865" s="99"/>
      <c r="I865" s="99"/>
      <c r="J865" s="99"/>
      <c r="K865" s="99"/>
      <c r="L865" s="99"/>
      <c r="M865" s="99"/>
      <c r="N865" s="99"/>
      <c r="O865" s="99"/>
      <c r="P865" s="99"/>
      <c r="Q865" s="99"/>
      <c r="R865" s="99"/>
      <c r="S865" s="99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</row>
    <row r="866" spans="2:33" ht="18.75" customHeight="1">
      <c r="B866" s="14"/>
      <c r="C866" s="98"/>
      <c r="D866" s="98"/>
      <c r="E866" s="14"/>
      <c r="F866" s="99"/>
      <c r="G866" s="99"/>
      <c r="H866" s="99"/>
      <c r="I866" s="99"/>
      <c r="J866" s="99"/>
      <c r="K866" s="99"/>
      <c r="L866" s="99"/>
      <c r="M866" s="99"/>
      <c r="N866" s="99"/>
      <c r="O866" s="99"/>
      <c r="P866" s="99"/>
      <c r="Q866" s="99"/>
      <c r="R866" s="99"/>
      <c r="S866" s="99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</row>
    <row r="867" spans="2:33" ht="18.75" customHeight="1">
      <c r="B867" s="14"/>
      <c r="C867" s="98"/>
      <c r="D867" s="98"/>
      <c r="E867" s="14"/>
      <c r="F867" s="99"/>
      <c r="G867" s="99"/>
      <c r="H867" s="99"/>
      <c r="I867" s="99"/>
      <c r="J867" s="99"/>
      <c r="K867" s="99"/>
      <c r="L867" s="99"/>
      <c r="M867" s="99"/>
      <c r="N867" s="99"/>
      <c r="O867" s="99"/>
      <c r="P867" s="99"/>
      <c r="Q867" s="99"/>
      <c r="R867" s="99"/>
      <c r="S867" s="99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</row>
    <row r="868" spans="2:33" ht="18.75" customHeight="1">
      <c r="B868" s="14"/>
      <c r="C868" s="98"/>
      <c r="D868" s="98"/>
      <c r="E868" s="14"/>
      <c r="F868" s="99"/>
      <c r="G868" s="99"/>
      <c r="H868" s="99"/>
      <c r="I868" s="99"/>
      <c r="J868" s="99"/>
      <c r="K868" s="99"/>
      <c r="L868" s="99"/>
      <c r="M868" s="99"/>
      <c r="N868" s="99"/>
      <c r="O868" s="99"/>
      <c r="P868" s="99"/>
      <c r="Q868" s="99"/>
      <c r="R868" s="99"/>
      <c r="S868" s="99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</row>
    <row r="869" spans="2:33" ht="18.75" customHeight="1">
      <c r="B869" s="14"/>
      <c r="C869" s="98"/>
      <c r="D869" s="98"/>
      <c r="E869" s="14"/>
      <c r="F869" s="99"/>
      <c r="G869" s="99"/>
      <c r="H869" s="99"/>
      <c r="I869" s="99"/>
      <c r="J869" s="99"/>
      <c r="K869" s="99"/>
      <c r="L869" s="99"/>
      <c r="M869" s="99"/>
      <c r="N869" s="99"/>
      <c r="O869" s="99"/>
      <c r="P869" s="99"/>
      <c r="Q869" s="99"/>
      <c r="R869" s="99"/>
      <c r="S869" s="99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</row>
    <row r="870" spans="2:33" ht="18.75" customHeight="1">
      <c r="B870" s="14"/>
      <c r="C870" s="98"/>
      <c r="D870" s="98"/>
      <c r="E870" s="14"/>
      <c r="F870" s="99"/>
      <c r="G870" s="99"/>
      <c r="H870" s="99"/>
      <c r="I870" s="99"/>
      <c r="J870" s="99"/>
      <c r="K870" s="99"/>
      <c r="L870" s="99"/>
      <c r="M870" s="99"/>
      <c r="N870" s="99"/>
      <c r="O870" s="99"/>
      <c r="P870" s="99"/>
      <c r="Q870" s="99"/>
      <c r="R870" s="99"/>
      <c r="S870" s="99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</row>
    <row r="871" spans="2:33" ht="18.75" customHeight="1">
      <c r="B871" s="14"/>
      <c r="C871" s="98"/>
      <c r="D871" s="98"/>
      <c r="E871" s="14"/>
      <c r="F871" s="99"/>
      <c r="G871" s="99"/>
      <c r="H871" s="99"/>
      <c r="I871" s="99"/>
      <c r="J871" s="99"/>
      <c r="K871" s="99"/>
      <c r="L871" s="99"/>
      <c r="M871" s="99"/>
      <c r="N871" s="99"/>
      <c r="O871" s="99"/>
      <c r="P871" s="99"/>
      <c r="Q871" s="99"/>
      <c r="R871" s="99"/>
      <c r="S871" s="99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</row>
    <row r="872" spans="2:33" ht="18.75" customHeight="1">
      <c r="B872" s="14"/>
      <c r="C872" s="98"/>
      <c r="D872" s="98"/>
      <c r="E872" s="14"/>
      <c r="F872" s="99"/>
      <c r="G872" s="99"/>
      <c r="H872" s="99"/>
      <c r="I872" s="99"/>
      <c r="J872" s="99"/>
      <c r="K872" s="99"/>
      <c r="L872" s="99"/>
      <c r="M872" s="99"/>
      <c r="N872" s="99"/>
      <c r="O872" s="99"/>
      <c r="P872" s="99"/>
      <c r="Q872" s="99"/>
      <c r="R872" s="99"/>
      <c r="S872" s="99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</row>
    <row r="873" spans="2:33" ht="18.75" customHeight="1">
      <c r="B873" s="14"/>
      <c r="C873" s="98"/>
      <c r="D873" s="98"/>
      <c r="E873" s="14"/>
      <c r="F873" s="99"/>
      <c r="G873" s="99"/>
      <c r="H873" s="99"/>
      <c r="I873" s="99"/>
      <c r="J873" s="99"/>
      <c r="K873" s="99"/>
      <c r="L873" s="99"/>
      <c r="M873" s="99"/>
      <c r="N873" s="99"/>
      <c r="O873" s="99"/>
      <c r="P873" s="99"/>
      <c r="Q873" s="99"/>
      <c r="R873" s="99"/>
      <c r="S873" s="99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</row>
    <row r="874" spans="2:33" ht="18.75" customHeight="1">
      <c r="B874" s="14"/>
      <c r="C874" s="98"/>
      <c r="D874" s="98"/>
      <c r="E874" s="14"/>
      <c r="F874" s="99"/>
      <c r="G874" s="99"/>
      <c r="H874" s="99"/>
      <c r="I874" s="99"/>
      <c r="J874" s="99"/>
      <c r="K874" s="99"/>
      <c r="L874" s="99"/>
      <c r="M874" s="99"/>
      <c r="N874" s="99"/>
      <c r="O874" s="99"/>
      <c r="P874" s="99"/>
      <c r="Q874" s="99"/>
      <c r="R874" s="99"/>
      <c r="S874" s="99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</row>
    <row r="875" spans="2:33" ht="18.75" customHeight="1">
      <c r="B875" s="14"/>
      <c r="C875" s="98"/>
      <c r="D875" s="98"/>
      <c r="E875" s="14"/>
      <c r="F875" s="99"/>
      <c r="G875" s="99"/>
      <c r="H875" s="99"/>
      <c r="I875" s="99"/>
      <c r="J875" s="99"/>
      <c r="K875" s="99"/>
      <c r="L875" s="99"/>
      <c r="M875" s="99"/>
      <c r="N875" s="99"/>
      <c r="O875" s="99"/>
      <c r="P875" s="99"/>
      <c r="Q875" s="99"/>
      <c r="R875" s="99"/>
      <c r="S875" s="99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</row>
    <row r="876" spans="2:33" ht="18.75" customHeight="1">
      <c r="B876" s="14"/>
      <c r="C876" s="98"/>
      <c r="D876" s="98"/>
      <c r="E876" s="14"/>
      <c r="F876" s="99"/>
      <c r="G876" s="99"/>
      <c r="H876" s="99"/>
      <c r="I876" s="99"/>
      <c r="J876" s="99"/>
      <c r="K876" s="99"/>
      <c r="L876" s="99"/>
      <c r="M876" s="99"/>
      <c r="N876" s="99"/>
      <c r="O876" s="99"/>
      <c r="P876" s="99"/>
      <c r="Q876" s="99"/>
      <c r="R876" s="99"/>
      <c r="S876" s="99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</row>
    <row r="877" spans="2:33" ht="18.75" customHeight="1">
      <c r="B877" s="14"/>
      <c r="C877" s="98"/>
      <c r="D877" s="98"/>
      <c r="E877" s="14"/>
      <c r="F877" s="99"/>
      <c r="G877" s="99"/>
      <c r="H877" s="99"/>
      <c r="I877" s="99"/>
      <c r="J877" s="99"/>
      <c r="K877" s="99"/>
      <c r="L877" s="99"/>
      <c r="M877" s="99"/>
      <c r="N877" s="99"/>
      <c r="O877" s="99"/>
      <c r="P877" s="99"/>
      <c r="Q877" s="99"/>
      <c r="R877" s="99"/>
      <c r="S877" s="99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</row>
    <row r="878" spans="2:33" ht="18.75" customHeight="1">
      <c r="B878" s="14"/>
      <c r="C878" s="98"/>
      <c r="D878" s="98"/>
      <c r="E878" s="14"/>
      <c r="F878" s="99"/>
      <c r="G878" s="99"/>
      <c r="H878" s="99"/>
      <c r="I878" s="99"/>
      <c r="J878" s="99"/>
      <c r="K878" s="99"/>
      <c r="L878" s="99"/>
      <c r="M878" s="99"/>
      <c r="N878" s="99"/>
      <c r="O878" s="99"/>
      <c r="P878" s="99"/>
      <c r="Q878" s="99"/>
      <c r="R878" s="99"/>
      <c r="S878" s="99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</row>
    <row r="879" spans="2:33" ht="18.75" customHeight="1">
      <c r="B879" s="14"/>
      <c r="C879" s="98"/>
      <c r="D879" s="98"/>
      <c r="E879" s="14"/>
      <c r="F879" s="99"/>
      <c r="G879" s="99"/>
      <c r="H879" s="99"/>
      <c r="I879" s="99"/>
      <c r="J879" s="99"/>
      <c r="K879" s="99"/>
      <c r="L879" s="99"/>
      <c r="M879" s="99"/>
      <c r="N879" s="99"/>
      <c r="O879" s="99"/>
      <c r="P879" s="99"/>
      <c r="Q879" s="99"/>
      <c r="R879" s="99"/>
      <c r="S879" s="99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</row>
    <row r="880" spans="2:33" ht="18.75" customHeight="1">
      <c r="B880" s="14"/>
      <c r="C880" s="98"/>
      <c r="D880" s="98"/>
      <c r="E880" s="14"/>
      <c r="F880" s="99"/>
      <c r="G880" s="99"/>
      <c r="H880" s="99"/>
      <c r="I880" s="99"/>
      <c r="J880" s="99"/>
      <c r="K880" s="99"/>
      <c r="L880" s="99"/>
      <c r="M880" s="99"/>
      <c r="N880" s="99"/>
      <c r="O880" s="99"/>
      <c r="P880" s="99"/>
      <c r="Q880" s="99"/>
      <c r="R880" s="99"/>
      <c r="S880" s="99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</row>
    <row r="881" spans="2:33" ht="18.75" customHeight="1">
      <c r="B881" s="14"/>
      <c r="C881" s="98"/>
      <c r="D881" s="98"/>
      <c r="E881" s="14"/>
      <c r="F881" s="99"/>
      <c r="G881" s="99"/>
      <c r="H881" s="99"/>
      <c r="I881" s="99"/>
      <c r="J881" s="99"/>
      <c r="K881" s="99"/>
      <c r="L881" s="99"/>
      <c r="M881" s="99"/>
      <c r="N881" s="99"/>
      <c r="O881" s="99"/>
      <c r="P881" s="99"/>
      <c r="Q881" s="99"/>
      <c r="R881" s="99"/>
      <c r="S881" s="99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</row>
    <row r="882" spans="2:33" ht="18.75" customHeight="1">
      <c r="B882" s="14"/>
      <c r="C882" s="98"/>
      <c r="D882" s="98"/>
      <c r="E882" s="14"/>
      <c r="F882" s="99"/>
      <c r="G882" s="99"/>
      <c r="H882" s="99"/>
      <c r="I882" s="99"/>
      <c r="J882" s="99"/>
      <c r="K882" s="99"/>
      <c r="L882" s="99"/>
      <c r="M882" s="99"/>
      <c r="N882" s="99"/>
      <c r="O882" s="99"/>
      <c r="P882" s="99"/>
      <c r="Q882" s="99"/>
      <c r="R882" s="99"/>
      <c r="S882" s="99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</row>
    <row r="883" spans="2:33" ht="18.75" customHeight="1">
      <c r="B883" s="14"/>
      <c r="C883" s="98"/>
      <c r="D883" s="98"/>
      <c r="E883" s="14"/>
      <c r="F883" s="99"/>
      <c r="G883" s="99"/>
      <c r="H883" s="99"/>
      <c r="I883" s="99"/>
      <c r="J883" s="99"/>
      <c r="K883" s="99"/>
      <c r="L883" s="99"/>
      <c r="M883" s="99"/>
      <c r="N883" s="99"/>
      <c r="O883" s="99"/>
      <c r="P883" s="99"/>
      <c r="Q883" s="99"/>
      <c r="R883" s="99"/>
      <c r="S883" s="99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</row>
    <row r="884" spans="2:33" ht="18.75" customHeight="1">
      <c r="B884" s="14"/>
      <c r="C884" s="98"/>
      <c r="D884" s="98"/>
      <c r="E884" s="14"/>
      <c r="F884" s="99"/>
      <c r="G884" s="99"/>
      <c r="H884" s="99"/>
      <c r="I884" s="99"/>
      <c r="J884" s="99"/>
      <c r="K884" s="99"/>
      <c r="L884" s="99"/>
      <c r="M884" s="99"/>
      <c r="N884" s="99"/>
      <c r="O884" s="99"/>
      <c r="P884" s="99"/>
      <c r="Q884" s="99"/>
      <c r="R884" s="99"/>
      <c r="S884" s="99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</row>
    <row r="885" spans="2:33" ht="18.75" customHeight="1">
      <c r="B885" s="14"/>
      <c r="C885" s="98"/>
      <c r="D885" s="98"/>
      <c r="E885" s="14"/>
      <c r="F885" s="99"/>
      <c r="G885" s="99"/>
      <c r="H885" s="99"/>
      <c r="I885" s="99"/>
      <c r="J885" s="99"/>
      <c r="K885" s="99"/>
      <c r="L885" s="99"/>
      <c r="M885" s="99"/>
      <c r="N885" s="99"/>
      <c r="O885" s="99"/>
      <c r="P885" s="99"/>
      <c r="Q885" s="99"/>
      <c r="R885" s="99"/>
      <c r="S885" s="99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</row>
    <row r="886" spans="2:33" ht="18.75" customHeight="1">
      <c r="B886" s="14"/>
      <c r="C886" s="98"/>
      <c r="D886" s="98"/>
      <c r="E886" s="14"/>
      <c r="F886" s="99"/>
      <c r="G886" s="99"/>
      <c r="H886" s="99"/>
      <c r="I886" s="99"/>
      <c r="J886" s="99"/>
      <c r="K886" s="99"/>
      <c r="L886" s="99"/>
      <c r="M886" s="99"/>
      <c r="N886" s="99"/>
      <c r="O886" s="99"/>
      <c r="P886" s="99"/>
      <c r="Q886" s="99"/>
      <c r="R886" s="99"/>
      <c r="S886" s="99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</row>
    <row r="887" spans="2:33" ht="18.75" customHeight="1">
      <c r="B887" s="14"/>
      <c r="C887" s="98"/>
      <c r="D887" s="98"/>
      <c r="E887" s="14"/>
      <c r="F887" s="99"/>
      <c r="G887" s="99"/>
      <c r="H887" s="99"/>
      <c r="I887" s="99"/>
      <c r="J887" s="99"/>
      <c r="K887" s="99"/>
      <c r="L887" s="99"/>
      <c r="M887" s="99"/>
      <c r="N887" s="99"/>
      <c r="O887" s="99"/>
      <c r="P887" s="99"/>
      <c r="Q887" s="99"/>
      <c r="R887" s="99"/>
      <c r="S887" s="99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</row>
    <row r="888" spans="2:33" ht="18.75" customHeight="1">
      <c r="B888" s="14"/>
      <c r="C888" s="98"/>
      <c r="D888" s="98"/>
      <c r="E888" s="14"/>
      <c r="F888" s="99"/>
      <c r="G888" s="99"/>
      <c r="H888" s="99"/>
      <c r="I888" s="99"/>
      <c r="J888" s="99"/>
      <c r="K888" s="99"/>
      <c r="L888" s="99"/>
      <c r="M888" s="99"/>
      <c r="N888" s="99"/>
      <c r="O888" s="99"/>
      <c r="P888" s="99"/>
      <c r="Q888" s="99"/>
      <c r="R888" s="99"/>
      <c r="S888" s="99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</row>
    <row r="889" spans="2:33" ht="18.75" customHeight="1">
      <c r="B889" s="14"/>
      <c r="C889" s="98"/>
      <c r="D889" s="98"/>
      <c r="E889" s="14"/>
      <c r="F889" s="99"/>
      <c r="G889" s="99"/>
      <c r="H889" s="99"/>
      <c r="I889" s="99"/>
      <c r="J889" s="99"/>
      <c r="K889" s="99"/>
      <c r="L889" s="99"/>
      <c r="M889" s="99"/>
      <c r="N889" s="99"/>
      <c r="O889" s="99"/>
      <c r="P889" s="99"/>
      <c r="Q889" s="99"/>
      <c r="R889" s="99"/>
      <c r="S889" s="99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</row>
    <row r="890" spans="2:33" ht="18.75" customHeight="1">
      <c r="B890" s="14"/>
      <c r="C890" s="98"/>
      <c r="D890" s="98"/>
      <c r="E890" s="14"/>
      <c r="F890" s="99"/>
      <c r="G890" s="99"/>
      <c r="H890" s="99"/>
      <c r="I890" s="99"/>
      <c r="J890" s="99"/>
      <c r="K890" s="99"/>
      <c r="L890" s="99"/>
      <c r="M890" s="99"/>
      <c r="N890" s="99"/>
      <c r="O890" s="99"/>
      <c r="P890" s="99"/>
      <c r="Q890" s="99"/>
      <c r="R890" s="99"/>
      <c r="S890" s="99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</row>
    <row r="891" spans="2:33" ht="18.75" customHeight="1">
      <c r="B891" s="14"/>
      <c r="C891" s="98"/>
      <c r="D891" s="98"/>
      <c r="E891" s="14"/>
      <c r="F891" s="99"/>
      <c r="G891" s="99"/>
      <c r="H891" s="99"/>
      <c r="I891" s="99"/>
      <c r="J891" s="99"/>
      <c r="K891" s="99"/>
      <c r="L891" s="99"/>
      <c r="M891" s="99"/>
      <c r="N891" s="99"/>
      <c r="O891" s="99"/>
      <c r="P891" s="99"/>
      <c r="Q891" s="99"/>
      <c r="R891" s="99"/>
      <c r="S891" s="99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</row>
    <row r="892" spans="2:33" ht="18.75" customHeight="1">
      <c r="B892" s="14"/>
      <c r="C892" s="98"/>
      <c r="D892" s="98"/>
      <c r="E892" s="14"/>
      <c r="F892" s="99"/>
      <c r="G892" s="99"/>
      <c r="H892" s="99"/>
      <c r="I892" s="99"/>
      <c r="J892" s="99"/>
      <c r="K892" s="99"/>
      <c r="L892" s="99"/>
      <c r="M892" s="99"/>
      <c r="N892" s="99"/>
      <c r="O892" s="99"/>
      <c r="P892" s="99"/>
      <c r="Q892" s="99"/>
      <c r="R892" s="99"/>
      <c r="S892" s="99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</row>
    <row r="893" spans="2:33" ht="18.75" customHeight="1">
      <c r="B893" s="14"/>
      <c r="C893" s="98"/>
      <c r="D893" s="98"/>
      <c r="E893" s="14"/>
      <c r="F893" s="99"/>
      <c r="G893" s="99"/>
      <c r="H893" s="99"/>
      <c r="I893" s="99"/>
      <c r="J893" s="99"/>
      <c r="K893" s="99"/>
      <c r="L893" s="99"/>
      <c r="M893" s="99"/>
      <c r="N893" s="99"/>
      <c r="O893" s="99"/>
      <c r="P893" s="99"/>
      <c r="Q893" s="99"/>
      <c r="R893" s="99"/>
      <c r="S893" s="99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</row>
    <row r="894" spans="2:33" ht="18.75" customHeight="1">
      <c r="B894" s="14"/>
      <c r="C894" s="98"/>
      <c r="D894" s="98"/>
      <c r="E894" s="14"/>
      <c r="F894" s="99"/>
      <c r="G894" s="99"/>
      <c r="H894" s="99"/>
      <c r="I894" s="99"/>
      <c r="J894" s="99"/>
      <c r="K894" s="99"/>
      <c r="L894" s="99"/>
      <c r="M894" s="99"/>
      <c r="N894" s="99"/>
      <c r="O894" s="99"/>
      <c r="P894" s="99"/>
      <c r="Q894" s="99"/>
      <c r="R894" s="99"/>
      <c r="S894" s="99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</row>
    <row r="895" spans="2:33" ht="18.75" customHeight="1">
      <c r="B895" s="14"/>
      <c r="C895" s="98"/>
      <c r="D895" s="98"/>
      <c r="E895" s="14"/>
      <c r="F895" s="99"/>
      <c r="G895" s="99"/>
      <c r="H895" s="99"/>
      <c r="I895" s="99"/>
      <c r="J895" s="99"/>
      <c r="K895" s="99"/>
      <c r="L895" s="99"/>
      <c r="M895" s="99"/>
      <c r="N895" s="99"/>
      <c r="O895" s="99"/>
      <c r="P895" s="99"/>
      <c r="Q895" s="99"/>
      <c r="R895" s="99"/>
      <c r="S895" s="99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</row>
    <row r="896" spans="2:33" ht="18.75" customHeight="1">
      <c r="B896" s="14"/>
      <c r="C896" s="98"/>
      <c r="D896" s="98"/>
      <c r="E896" s="14"/>
      <c r="F896" s="99"/>
      <c r="G896" s="99"/>
      <c r="H896" s="99"/>
      <c r="I896" s="99"/>
      <c r="J896" s="99"/>
      <c r="K896" s="99"/>
      <c r="L896" s="99"/>
      <c r="M896" s="99"/>
      <c r="N896" s="99"/>
      <c r="O896" s="99"/>
      <c r="P896" s="99"/>
      <c r="Q896" s="99"/>
      <c r="R896" s="99"/>
      <c r="S896" s="99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</row>
    <row r="897" spans="2:33" ht="18.75" customHeight="1">
      <c r="B897" s="14"/>
      <c r="C897" s="98"/>
      <c r="D897" s="98"/>
      <c r="E897" s="14"/>
      <c r="F897" s="99"/>
      <c r="G897" s="99"/>
      <c r="H897" s="99"/>
      <c r="I897" s="99"/>
      <c r="J897" s="99"/>
      <c r="K897" s="99"/>
      <c r="L897" s="99"/>
      <c r="M897" s="99"/>
      <c r="N897" s="99"/>
      <c r="O897" s="99"/>
      <c r="P897" s="99"/>
      <c r="Q897" s="99"/>
      <c r="R897" s="99"/>
      <c r="S897" s="99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</row>
    <row r="898" spans="2:33" ht="18.75" customHeight="1">
      <c r="B898" s="14"/>
      <c r="C898" s="98"/>
      <c r="D898" s="98"/>
      <c r="E898" s="14"/>
      <c r="F898" s="99"/>
      <c r="G898" s="99"/>
      <c r="H898" s="99"/>
      <c r="I898" s="99"/>
      <c r="J898" s="99"/>
      <c r="K898" s="99"/>
      <c r="L898" s="99"/>
      <c r="M898" s="99"/>
      <c r="N898" s="99"/>
      <c r="O898" s="99"/>
      <c r="P898" s="99"/>
      <c r="Q898" s="99"/>
      <c r="R898" s="99"/>
      <c r="S898" s="99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</row>
    <row r="899" spans="2:33" ht="18.75" customHeight="1">
      <c r="B899" s="14"/>
      <c r="C899" s="98"/>
      <c r="D899" s="98"/>
      <c r="E899" s="14"/>
      <c r="F899" s="99"/>
      <c r="G899" s="99"/>
      <c r="H899" s="99"/>
      <c r="I899" s="99"/>
      <c r="J899" s="99"/>
      <c r="K899" s="99"/>
      <c r="L899" s="99"/>
      <c r="M899" s="99"/>
      <c r="N899" s="99"/>
      <c r="O899" s="99"/>
      <c r="P899" s="99"/>
      <c r="Q899" s="99"/>
      <c r="R899" s="99"/>
      <c r="S899" s="99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</row>
    <row r="900" spans="2:33" ht="18.75" customHeight="1">
      <c r="B900" s="14"/>
      <c r="C900" s="98"/>
      <c r="D900" s="98"/>
      <c r="E900" s="14"/>
      <c r="F900" s="99"/>
      <c r="G900" s="99"/>
      <c r="H900" s="99"/>
      <c r="I900" s="99"/>
      <c r="J900" s="99"/>
      <c r="K900" s="99"/>
      <c r="L900" s="99"/>
      <c r="M900" s="99"/>
      <c r="N900" s="99"/>
      <c r="O900" s="99"/>
      <c r="P900" s="99"/>
      <c r="Q900" s="99"/>
      <c r="R900" s="99"/>
      <c r="S900" s="99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</row>
    <row r="901" spans="2:33" ht="18.75" customHeight="1">
      <c r="B901" s="14"/>
      <c r="C901" s="98"/>
      <c r="D901" s="98"/>
      <c r="E901" s="14"/>
      <c r="F901" s="99"/>
      <c r="G901" s="99"/>
      <c r="H901" s="99"/>
      <c r="I901" s="99"/>
      <c r="J901" s="99"/>
      <c r="K901" s="99"/>
      <c r="L901" s="99"/>
      <c r="M901" s="99"/>
      <c r="N901" s="99"/>
      <c r="O901" s="99"/>
      <c r="P901" s="99"/>
      <c r="Q901" s="99"/>
      <c r="R901" s="99"/>
      <c r="S901" s="99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</row>
    <row r="902" spans="2:33" ht="18.75" customHeight="1">
      <c r="B902" s="14"/>
      <c r="C902" s="98"/>
      <c r="D902" s="98"/>
      <c r="E902" s="14"/>
      <c r="F902" s="99"/>
      <c r="G902" s="99"/>
      <c r="H902" s="99"/>
      <c r="I902" s="99"/>
      <c r="J902" s="99"/>
      <c r="K902" s="99"/>
      <c r="L902" s="99"/>
      <c r="M902" s="99"/>
      <c r="N902" s="99"/>
      <c r="O902" s="99"/>
      <c r="P902" s="99"/>
      <c r="Q902" s="99"/>
      <c r="R902" s="99"/>
      <c r="S902" s="99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</row>
    <row r="903" spans="2:33" ht="18.75" customHeight="1">
      <c r="B903" s="14"/>
      <c r="C903" s="98"/>
      <c r="D903" s="98"/>
      <c r="E903" s="14"/>
      <c r="F903" s="99"/>
      <c r="G903" s="99"/>
      <c r="H903" s="99"/>
      <c r="I903" s="99"/>
      <c r="J903" s="99"/>
      <c r="K903" s="99"/>
      <c r="L903" s="99"/>
      <c r="M903" s="99"/>
      <c r="N903" s="99"/>
      <c r="O903" s="99"/>
      <c r="P903" s="99"/>
      <c r="Q903" s="99"/>
      <c r="R903" s="99"/>
      <c r="S903" s="99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</row>
    <row r="904" spans="2:33" ht="18.75" customHeight="1">
      <c r="B904" s="14"/>
      <c r="C904" s="98"/>
      <c r="D904" s="98"/>
      <c r="E904" s="14"/>
      <c r="F904" s="99"/>
      <c r="G904" s="99"/>
      <c r="H904" s="99"/>
      <c r="I904" s="99"/>
      <c r="J904" s="99"/>
      <c r="K904" s="99"/>
      <c r="L904" s="99"/>
      <c r="M904" s="99"/>
      <c r="N904" s="99"/>
      <c r="O904" s="99"/>
      <c r="P904" s="99"/>
      <c r="Q904" s="99"/>
      <c r="R904" s="99"/>
      <c r="S904" s="99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</row>
    <row r="905" spans="2:33" ht="18.75" customHeight="1">
      <c r="B905" s="14"/>
      <c r="C905" s="98"/>
      <c r="D905" s="98"/>
      <c r="E905" s="14"/>
      <c r="F905" s="99"/>
      <c r="G905" s="99"/>
      <c r="H905" s="99"/>
      <c r="I905" s="99"/>
      <c r="J905" s="99"/>
      <c r="K905" s="99"/>
      <c r="L905" s="99"/>
      <c r="M905" s="99"/>
      <c r="N905" s="99"/>
      <c r="O905" s="99"/>
      <c r="P905" s="99"/>
      <c r="Q905" s="99"/>
      <c r="R905" s="99"/>
      <c r="S905" s="99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</row>
    <row r="906" spans="2:33" ht="18.75" customHeight="1">
      <c r="B906" s="14"/>
      <c r="C906" s="98"/>
      <c r="D906" s="98"/>
      <c r="E906" s="14"/>
      <c r="F906" s="99"/>
      <c r="G906" s="99"/>
      <c r="H906" s="99"/>
      <c r="I906" s="99"/>
      <c r="J906" s="99"/>
      <c r="K906" s="99"/>
      <c r="L906" s="99"/>
      <c r="M906" s="99"/>
      <c r="N906" s="99"/>
      <c r="O906" s="99"/>
      <c r="P906" s="99"/>
      <c r="Q906" s="99"/>
      <c r="R906" s="99"/>
      <c r="S906" s="99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</row>
    <row r="907" spans="2:33" ht="18.75" customHeight="1">
      <c r="B907" s="14"/>
      <c r="C907" s="98"/>
      <c r="D907" s="98"/>
      <c r="E907" s="14"/>
      <c r="F907" s="99"/>
      <c r="G907" s="99"/>
      <c r="H907" s="99"/>
      <c r="I907" s="99"/>
      <c r="J907" s="99"/>
      <c r="K907" s="99"/>
      <c r="L907" s="99"/>
      <c r="M907" s="99"/>
      <c r="N907" s="99"/>
      <c r="O907" s="99"/>
      <c r="P907" s="99"/>
      <c r="Q907" s="99"/>
      <c r="R907" s="99"/>
      <c r="S907" s="99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</row>
    <row r="908" spans="2:33" ht="18.75" customHeight="1">
      <c r="B908" s="14"/>
      <c r="C908" s="98"/>
      <c r="D908" s="98"/>
      <c r="E908" s="14"/>
      <c r="F908" s="99"/>
      <c r="G908" s="99"/>
      <c r="H908" s="99"/>
      <c r="I908" s="99"/>
      <c r="J908" s="99"/>
      <c r="K908" s="99"/>
      <c r="L908" s="99"/>
      <c r="M908" s="99"/>
      <c r="N908" s="99"/>
      <c r="O908" s="99"/>
      <c r="P908" s="99"/>
      <c r="Q908" s="99"/>
      <c r="R908" s="99"/>
      <c r="S908" s="99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</row>
    <row r="909" spans="2:33" ht="18.75" customHeight="1">
      <c r="B909" s="14"/>
      <c r="C909" s="98"/>
      <c r="D909" s="98"/>
      <c r="E909" s="14"/>
      <c r="F909" s="99"/>
      <c r="G909" s="99"/>
      <c r="H909" s="99"/>
      <c r="I909" s="99"/>
      <c r="J909" s="99"/>
      <c r="K909" s="99"/>
      <c r="L909" s="99"/>
      <c r="M909" s="99"/>
      <c r="N909" s="99"/>
      <c r="O909" s="99"/>
      <c r="P909" s="99"/>
      <c r="Q909" s="99"/>
      <c r="R909" s="99"/>
      <c r="S909" s="99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</row>
    <row r="910" spans="2:33" ht="18.75" customHeight="1">
      <c r="B910" s="14"/>
      <c r="C910" s="98"/>
      <c r="D910" s="98"/>
      <c r="E910" s="14"/>
      <c r="F910" s="99"/>
      <c r="G910" s="99"/>
      <c r="H910" s="99"/>
      <c r="I910" s="99"/>
      <c r="J910" s="99"/>
      <c r="K910" s="99"/>
      <c r="L910" s="99"/>
      <c r="M910" s="99"/>
      <c r="N910" s="99"/>
      <c r="O910" s="99"/>
      <c r="P910" s="99"/>
      <c r="Q910" s="99"/>
      <c r="R910" s="99"/>
      <c r="S910" s="99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</row>
    <row r="911" spans="2:33" ht="18.75" customHeight="1">
      <c r="B911" s="14"/>
      <c r="C911" s="98"/>
      <c r="D911" s="98"/>
      <c r="E911" s="14"/>
      <c r="F911" s="99"/>
      <c r="G911" s="99"/>
      <c r="H911" s="99"/>
      <c r="I911" s="99"/>
      <c r="J911" s="99"/>
      <c r="K911" s="99"/>
      <c r="L911" s="99"/>
      <c r="M911" s="99"/>
      <c r="N911" s="99"/>
      <c r="O911" s="99"/>
      <c r="P911" s="99"/>
      <c r="Q911" s="99"/>
      <c r="R911" s="99"/>
      <c r="S911" s="99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</row>
    <row r="912" spans="2:33" ht="18.75" customHeight="1">
      <c r="B912" s="14"/>
      <c r="C912" s="98"/>
      <c r="D912" s="98"/>
      <c r="E912" s="14"/>
      <c r="F912" s="99"/>
      <c r="G912" s="99"/>
      <c r="H912" s="99"/>
      <c r="I912" s="99"/>
      <c r="J912" s="99"/>
      <c r="K912" s="99"/>
      <c r="L912" s="99"/>
      <c r="M912" s="99"/>
      <c r="N912" s="99"/>
      <c r="O912" s="99"/>
      <c r="P912" s="99"/>
      <c r="Q912" s="99"/>
      <c r="R912" s="99"/>
      <c r="S912" s="99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</row>
    <row r="913" spans="2:33" ht="18.75" customHeight="1">
      <c r="B913" s="14"/>
      <c r="C913" s="98"/>
      <c r="D913" s="98"/>
      <c r="E913" s="14"/>
      <c r="F913" s="99"/>
      <c r="G913" s="99"/>
      <c r="H913" s="99"/>
      <c r="I913" s="99"/>
      <c r="J913" s="99"/>
      <c r="K913" s="99"/>
      <c r="L913" s="99"/>
      <c r="M913" s="99"/>
      <c r="N913" s="99"/>
      <c r="O913" s="99"/>
      <c r="P913" s="99"/>
      <c r="Q913" s="99"/>
      <c r="R913" s="99"/>
      <c r="S913" s="99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</row>
    <row r="914" spans="2:33" ht="18.75" customHeight="1">
      <c r="B914" s="14"/>
      <c r="C914" s="98"/>
      <c r="D914" s="98"/>
      <c r="E914" s="14"/>
      <c r="F914" s="99"/>
      <c r="G914" s="99"/>
      <c r="H914" s="99"/>
      <c r="I914" s="99"/>
      <c r="J914" s="99"/>
      <c r="K914" s="99"/>
      <c r="L914" s="99"/>
      <c r="M914" s="99"/>
      <c r="N914" s="99"/>
      <c r="O914" s="99"/>
      <c r="P914" s="99"/>
      <c r="Q914" s="99"/>
      <c r="R914" s="99"/>
      <c r="S914" s="99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</row>
    <row r="915" spans="2:33" ht="18.75" customHeight="1">
      <c r="B915" s="14"/>
      <c r="C915" s="98"/>
      <c r="D915" s="98"/>
      <c r="E915" s="14"/>
      <c r="F915" s="99"/>
      <c r="G915" s="99"/>
      <c r="H915" s="99"/>
      <c r="I915" s="99"/>
      <c r="J915" s="99"/>
      <c r="K915" s="99"/>
      <c r="L915" s="99"/>
      <c r="M915" s="99"/>
      <c r="N915" s="99"/>
      <c r="O915" s="99"/>
      <c r="P915" s="99"/>
      <c r="Q915" s="99"/>
      <c r="R915" s="99"/>
      <c r="S915" s="99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</row>
    <row r="916" spans="2:33" ht="18.75" customHeight="1">
      <c r="B916" s="14"/>
      <c r="C916" s="98"/>
      <c r="D916" s="98"/>
      <c r="E916" s="14"/>
      <c r="F916" s="99"/>
      <c r="G916" s="99"/>
      <c r="H916" s="99"/>
      <c r="I916" s="99"/>
      <c r="J916" s="99"/>
      <c r="K916" s="99"/>
      <c r="L916" s="99"/>
      <c r="M916" s="99"/>
      <c r="N916" s="99"/>
      <c r="O916" s="99"/>
      <c r="P916" s="99"/>
      <c r="Q916" s="99"/>
      <c r="R916" s="99"/>
      <c r="S916" s="99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</row>
    <row r="917" spans="2:33" ht="18.75" customHeight="1">
      <c r="B917" s="14"/>
      <c r="C917" s="98"/>
      <c r="D917" s="98"/>
      <c r="E917" s="14"/>
      <c r="F917" s="99"/>
      <c r="G917" s="99"/>
      <c r="H917" s="99"/>
      <c r="I917" s="99"/>
      <c r="J917" s="99"/>
      <c r="K917" s="99"/>
      <c r="L917" s="99"/>
      <c r="M917" s="99"/>
      <c r="N917" s="99"/>
      <c r="O917" s="99"/>
      <c r="P917" s="99"/>
      <c r="Q917" s="99"/>
      <c r="R917" s="99"/>
      <c r="S917" s="99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</row>
    <row r="918" spans="2:33" ht="18.75" customHeight="1">
      <c r="B918" s="14"/>
      <c r="C918" s="98"/>
      <c r="D918" s="98"/>
      <c r="E918" s="14"/>
      <c r="F918" s="99"/>
      <c r="G918" s="99"/>
      <c r="H918" s="99"/>
      <c r="I918" s="99"/>
      <c r="J918" s="99"/>
      <c r="K918" s="99"/>
      <c r="L918" s="99"/>
      <c r="M918" s="99"/>
      <c r="N918" s="99"/>
      <c r="O918" s="99"/>
      <c r="P918" s="99"/>
      <c r="Q918" s="99"/>
      <c r="R918" s="99"/>
      <c r="S918" s="99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</row>
    <row r="919" spans="2:33" ht="18.75" customHeight="1">
      <c r="B919" s="14"/>
      <c r="C919" s="98"/>
      <c r="D919" s="98"/>
      <c r="E919" s="14"/>
      <c r="F919" s="99"/>
      <c r="G919" s="99"/>
      <c r="H919" s="99"/>
      <c r="I919" s="99"/>
      <c r="J919" s="99"/>
      <c r="K919" s="99"/>
      <c r="L919" s="99"/>
      <c r="M919" s="99"/>
      <c r="N919" s="99"/>
      <c r="O919" s="99"/>
      <c r="P919" s="99"/>
      <c r="Q919" s="99"/>
      <c r="R919" s="99"/>
      <c r="S919" s="99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</row>
    <row r="920" spans="2:33" ht="18.75" customHeight="1">
      <c r="B920" s="14"/>
      <c r="C920" s="98"/>
      <c r="D920" s="98"/>
      <c r="E920" s="14"/>
      <c r="F920" s="99"/>
      <c r="G920" s="99"/>
      <c r="H920" s="99"/>
      <c r="I920" s="99"/>
      <c r="J920" s="99"/>
      <c r="K920" s="99"/>
      <c r="L920" s="99"/>
      <c r="M920" s="99"/>
      <c r="N920" s="99"/>
      <c r="O920" s="99"/>
      <c r="P920" s="99"/>
      <c r="Q920" s="99"/>
      <c r="R920" s="99"/>
      <c r="S920" s="99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</row>
    <row r="921" spans="2:33" ht="18.75" customHeight="1">
      <c r="B921" s="14"/>
      <c r="C921" s="98"/>
      <c r="D921" s="98"/>
      <c r="E921" s="14"/>
      <c r="F921" s="99"/>
      <c r="G921" s="99"/>
      <c r="H921" s="99"/>
      <c r="I921" s="99"/>
      <c r="J921" s="99"/>
      <c r="K921" s="99"/>
      <c r="L921" s="99"/>
      <c r="M921" s="99"/>
      <c r="N921" s="99"/>
      <c r="O921" s="99"/>
      <c r="P921" s="99"/>
      <c r="Q921" s="99"/>
      <c r="R921" s="99"/>
      <c r="S921" s="99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</row>
    <row r="922" spans="2:33" ht="18.75" customHeight="1">
      <c r="B922" s="14"/>
      <c r="C922" s="98"/>
      <c r="D922" s="98"/>
      <c r="E922" s="14"/>
      <c r="F922" s="99"/>
      <c r="G922" s="99"/>
      <c r="H922" s="99"/>
      <c r="I922" s="99"/>
      <c r="J922" s="99"/>
      <c r="K922" s="99"/>
      <c r="L922" s="99"/>
      <c r="M922" s="99"/>
      <c r="N922" s="99"/>
      <c r="O922" s="99"/>
      <c r="P922" s="99"/>
      <c r="Q922" s="99"/>
      <c r="R922" s="99"/>
      <c r="S922" s="99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</row>
    <row r="923" spans="2:33" ht="18.75" customHeight="1">
      <c r="B923" s="14"/>
      <c r="C923" s="98"/>
      <c r="D923" s="98"/>
      <c r="E923" s="14"/>
      <c r="F923" s="99"/>
      <c r="G923" s="99"/>
      <c r="H923" s="99"/>
      <c r="I923" s="99"/>
      <c r="J923" s="99"/>
      <c r="K923" s="99"/>
      <c r="L923" s="99"/>
      <c r="M923" s="99"/>
      <c r="N923" s="99"/>
      <c r="O923" s="99"/>
      <c r="P923" s="99"/>
      <c r="Q923" s="99"/>
      <c r="R923" s="99"/>
      <c r="S923" s="99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</row>
    <row r="924" spans="2:33" ht="18.75" customHeight="1">
      <c r="B924" s="14"/>
      <c r="C924" s="98"/>
      <c r="D924" s="98"/>
      <c r="E924" s="14"/>
      <c r="F924" s="99"/>
      <c r="G924" s="99"/>
      <c r="H924" s="99"/>
      <c r="I924" s="99"/>
      <c r="J924" s="99"/>
      <c r="K924" s="99"/>
      <c r="L924" s="99"/>
      <c r="M924" s="99"/>
      <c r="N924" s="99"/>
      <c r="O924" s="99"/>
      <c r="P924" s="99"/>
      <c r="Q924" s="99"/>
      <c r="R924" s="99"/>
      <c r="S924" s="99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</row>
    <row r="925" spans="2:33" ht="18.75" customHeight="1">
      <c r="B925" s="14"/>
      <c r="C925" s="98"/>
      <c r="D925" s="98"/>
      <c r="E925" s="14"/>
      <c r="F925" s="99"/>
      <c r="G925" s="99"/>
      <c r="H925" s="99"/>
      <c r="I925" s="99"/>
      <c r="J925" s="99"/>
      <c r="K925" s="99"/>
      <c r="L925" s="99"/>
      <c r="M925" s="99"/>
      <c r="N925" s="99"/>
      <c r="O925" s="99"/>
      <c r="P925" s="99"/>
      <c r="Q925" s="99"/>
      <c r="R925" s="99"/>
      <c r="S925" s="99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</row>
    <row r="926" spans="2:33" ht="18.75" customHeight="1">
      <c r="B926" s="14"/>
      <c r="C926" s="98"/>
      <c r="D926" s="98"/>
      <c r="E926" s="14"/>
      <c r="F926" s="99"/>
      <c r="G926" s="99"/>
      <c r="H926" s="99"/>
      <c r="I926" s="99"/>
      <c r="J926" s="99"/>
      <c r="K926" s="99"/>
      <c r="L926" s="99"/>
      <c r="M926" s="99"/>
      <c r="N926" s="99"/>
      <c r="O926" s="99"/>
      <c r="P926" s="99"/>
      <c r="Q926" s="99"/>
      <c r="R926" s="99"/>
      <c r="S926" s="99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</row>
    <row r="927" spans="2:33" ht="18.75" customHeight="1">
      <c r="B927" s="14"/>
      <c r="C927" s="98"/>
      <c r="D927" s="98"/>
      <c r="E927" s="14"/>
      <c r="F927" s="99"/>
      <c r="G927" s="99"/>
      <c r="H927" s="99"/>
      <c r="I927" s="99"/>
      <c r="J927" s="99"/>
      <c r="K927" s="99"/>
      <c r="L927" s="99"/>
      <c r="M927" s="99"/>
      <c r="N927" s="99"/>
      <c r="O927" s="99"/>
      <c r="P927" s="99"/>
      <c r="Q927" s="99"/>
      <c r="R927" s="99"/>
      <c r="S927" s="99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</row>
    <row r="928" spans="2:33" ht="18.75" customHeight="1">
      <c r="B928" s="14"/>
      <c r="C928" s="98"/>
      <c r="D928" s="98"/>
      <c r="E928" s="14"/>
      <c r="F928" s="99"/>
      <c r="G928" s="99"/>
      <c r="H928" s="99"/>
      <c r="I928" s="99"/>
      <c r="J928" s="99"/>
      <c r="K928" s="99"/>
      <c r="L928" s="99"/>
      <c r="M928" s="99"/>
      <c r="N928" s="99"/>
      <c r="O928" s="99"/>
      <c r="P928" s="99"/>
      <c r="Q928" s="99"/>
      <c r="R928" s="99"/>
      <c r="S928" s="99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</row>
    <row r="929" spans="2:33" ht="18.75" customHeight="1">
      <c r="B929" s="14"/>
      <c r="C929" s="98"/>
      <c r="D929" s="98"/>
      <c r="E929" s="14"/>
      <c r="F929" s="99"/>
      <c r="G929" s="99"/>
      <c r="H929" s="99"/>
      <c r="I929" s="99"/>
      <c r="J929" s="99"/>
      <c r="K929" s="99"/>
      <c r="L929" s="99"/>
      <c r="M929" s="99"/>
      <c r="N929" s="99"/>
      <c r="O929" s="99"/>
      <c r="P929" s="99"/>
      <c r="Q929" s="99"/>
      <c r="R929" s="99"/>
      <c r="S929" s="99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</row>
    <row r="930" spans="2:33" ht="18.75" customHeight="1">
      <c r="B930" s="14"/>
      <c r="C930" s="98"/>
      <c r="D930" s="98"/>
      <c r="E930" s="14"/>
      <c r="F930" s="99"/>
      <c r="G930" s="99"/>
      <c r="H930" s="99"/>
      <c r="I930" s="99"/>
      <c r="J930" s="99"/>
      <c r="K930" s="99"/>
      <c r="L930" s="99"/>
      <c r="M930" s="99"/>
      <c r="N930" s="99"/>
      <c r="O930" s="99"/>
      <c r="P930" s="99"/>
      <c r="Q930" s="99"/>
      <c r="R930" s="99"/>
      <c r="S930" s="99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</row>
    <row r="931" spans="2:33" ht="18.75" customHeight="1">
      <c r="B931" s="14"/>
      <c r="C931" s="98"/>
      <c r="D931" s="98"/>
      <c r="E931" s="14"/>
      <c r="F931" s="99"/>
      <c r="G931" s="99"/>
      <c r="H931" s="99"/>
      <c r="I931" s="99"/>
      <c r="J931" s="99"/>
      <c r="K931" s="99"/>
      <c r="L931" s="99"/>
      <c r="M931" s="99"/>
      <c r="N931" s="99"/>
      <c r="O931" s="99"/>
      <c r="P931" s="99"/>
      <c r="Q931" s="99"/>
      <c r="R931" s="99"/>
      <c r="S931" s="99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</row>
    <row r="932" spans="2:33" ht="18.75" customHeight="1">
      <c r="B932" s="14"/>
      <c r="C932" s="98"/>
      <c r="D932" s="98"/>
      <c r="E932" s="14"/>
      <c r="F932" s="99"/>
      <c r="G932" s="99"/>
      <c r="H932" s="99"/>
      <c r="I932" s="99"/>
      <c r="J932" s="99"/>
      <c r="K932" s="99"/>
      <c r="L932" s="99"/>
      <c r="M932" s="99"/>
      <c r="N932" s="99"/>
      <c r="O932" s="99"/>
      <c r="P932" s="99"/>
      <c r="Q932" s="99"/>
      <c r="R932" s="99"/>
      <c r="S932" s="99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</row>
    <row r="933" spans="2:33" ht="18.75" customHeight="1">
      <c r="B933" s="14"/>
      <c r="C933" s="98"/>
      <c r="D933" s="98"/>
      <c r="E933" s="14"/>
      <c r="F933" s="99"/>
      <c r="G933" s="99"/>
      <c r="H933" s="99"/>
      <c r="I933" s="99"/>
      <c r="J933" s="99"/>
      <c r="K933" s="99"/>
      <c r="L933" s="99"/>
      <c r="M933" s="99"/>
      <c r="N933" s="99"/>
      <c r="O933" s="99"/>
      <c r="P933" s="99"/>
      <c r="Q933" s="99"/>
      <c r="R933" s="99"/>
      <c r="S933" s="99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</row>
    <row r="934" spans="2:33" ht="18.75" customHeight="1">
      <c r="B934" s="14"/>
      <c r="C934" s="98"/>
      <c r="D934" s="98"/>
      <c r="E934" s="14"/>
      <c r="F934" s="99"/>
      <c r="G934" s="99"/>
      <c r="H934" s="99"/>
      <c r="I934" s="99"/>
      <c r="J934" s="99"/>
      <c r="K934" s="99"/>
      <c r="L934" s="99"/>
      <c r="M934" s="99"/>
      <c r="N934" s="99"/>
      <c r="O934" s="99"/>
      <c r="P934" s="99"/>
      <c r="Q934" s="99"/>
      <c r="R934" s="99"/>
      <c r="S934" s="99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</row>
    <row r="935" spans="2:33" ht="18.75" customHeight="1">
      <c r="B935" s="14"/>
      <c r="C935" s="98"/>
      <c r="D935" s="98"/>
      <c r="E935" s="14"/>
      <c r="F935" s="99"/>
      <c r="G935" s="99"/>
      <c r="H935" s="99"/>
      <c r="I935" s="99"/>
      <c r="J935" s="99"/>
      <c r="K935" s="99"/>
      <c r="L935" s="99"/>
      <c r="M935" s="99"/>
      <c r="N935" s="99"/>
      <c r="O935" s="99"/>
      <c r="P935" s="99"/>
      <c r="Q935" s="99"/>
      <c r="R935" s="99"/>
      <c r="S935" s="99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</row>
    <row r="936" spans="2:33" ht="18.75" customHeight="1">
      <c r="B936" s="14"/>
      <c r="C936" s="98"/>
      <c r="D936" s="98"/>
      <c r="E936" s="14"/>
      <c r="F936" s="99"/>
      <c r="G936" s="99"/>
      <c r="H936" s="99"/>
      <c r="I936" s="99"/>
      <c r="J936" s="99"/>
      <c r="K936" s="99"/>
      <c r="L936" s="99"/>
      <c r="M936" s="99"/>
      <c r="N936" s="99"/>
      <c r="O936" s="99"/>
      <c r="P936" s="99"/>
      <c r="Q936" s="99"/>
      <c r="R936" s="99"/>
      <c r="S936" s="99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</row>
    <row r="937" spans="2:33" ht="18.75" customHeight="1">
      <c r="B937" s="14"/>
      <c r="C937" s="98"/>
      <c r="D937" s="98"/>
      <c r="E937" s="14"/>
      <c r="F937" s="99"/>
      <c r="G937" s="99"/>
      <c r="H937" s="99"/>
      <c r="I937" s="99"/>
      <c r="J937" s="99"/>
      <c r="K937" s="99"/>
      <c r="L937" s="99"/>
      <c r="M937" s="99"/>
      <c r="N937" s="99"/>
      <c r="O937" s="99"/>
      <c r="P937" s="99"/>
      <c r="Q937" s="99"/>
      <c r="R937" s="99"/>
      <c r="S937" s="99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</row>
    <row r="938" spans="2:33" ht="18.75" customHeight="1">
      <c r="B938" s="14"/>
      <c r="C938" s="98"/>
      <c r="D938" s="98"/>
      <c r="E938" s="14"/>
      <c r="F938" s="99"/>
      <c r="G938" s="99"/>
      <c r="H938" s="99"/>
      <c r="I938" s="99"/>
      <c r="J938" s="99"/>
      <c r="K938" s="99"/>
      <c r="L938" s="99"/>
      <c r="M938" s="99"/>
      <c r="N938" s="99"/>
      <c r="O938" s="99"/>
      <c r="P938" s="99"/>
      <c r="Q938" s="99"/>
      <c r="R938" s="99"/>
      <c r="S938" s="99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</row>
    <row r="939" spans="2:33" ht="18.75" customHeight="1">
      <c r="B939" s="14"/>
      <c r="C939" s="98"/>
      <c r="D939" s="98"/>
      <c r="E939" s="14"/>
      <c r="F939" s="99"/>
      <c r="G939" s="99"/>
      <c r="H939" s="99"/>
      <c r="I939" s="99"/>
      <c r="J939" s="99"/>
      <c r="K939" s="99"/>
      <c r="L939" s="99"/>
      <c r="M939" s="99"/>
      <c r="N939" s="99"/>
      <c r="O939" s="99"/>
      <c r="P939" s="99"/>
      <c r="Q939" s="99"/>
      <c r="R939" s="99"/>
      <c r="S939" s="99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</row>
    <row r="940" spans="2:33" ht="18.75" customHeight="1">
      <c r="B940" s="14"/>
      <c r="C940" s="98"/>
      <c r="D940" s="98"/>
      <c r="E940" s="14"/>
      <c r="F940" s="99"/>
      <c r="G940" s="99"/>
      <c r="H940" s="99"/>
      <c r="I940" s="99"/>
      <c r="J940" s="99"/>
      <c r="K940" s="99"/>
      <c r="L940" s="99"/>
      <c r="M940" s="99"/>
      <c r="N940" s="99"/>
      <c r="O940" s="99"/>
      <c r="P940" s="99"/>
      <c r="Q940" s="99"/>
      <c r="R940" s="99"/>
      <c r="S940" s="99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</row>
    <row r="941" spans="2:33" ht="18.75" customHeight="1">
      <c r="B941" s="14"/>
      <c r="C941" s="98"/>
      <c r="D941" s="98"/>
      <c r="E941" s="14"/>
      <c r="F941" s="99"/>
      <c r="G941" s="99"/>
      <c r="H941" s="99"/>
      <c r="I941" s="99"/>
      <c r="J941" s="99"/>
      <c r="K941" s="99"/>
      <c r="L941" s="99"/>
      <c r="M941" s="99"/>
      <c r="N941" s="99"/>
      <c r="O941" s="99"/>
      <c r="P941" s="99"/>
      <c r="Q941" s="99"/>
      <c r="R941" s="99"/>
      <c r="S941" s="99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</row>
    <row r="942" spans="2:33" ht="18.75" customHeight="1">
      <c r="B942" s="14"/>
      <c r="C942" s="98"/>
      <c r="D942" s="98"/>
      <c r="E942" s="14"/>
      <c r="F942" s="99"/>
      <c r="G942" s="99"/>
      <c r="H942" s="99"/>
      <c r="I942" s="99"/>
      <c r="J942" s="99"/>
      <c r="K942" s="99"/>
      <c r="L942" s="99"/>
      <c r="M942" s="99"/>
      <c r="N942" s="99"/>
      <c r="O942" s="99"/>
      <c r="P942" s="99"/>
      <c r="Q942" s="99"/>
      <c r="R942" s="99"/>
      <c r="S942" s="99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</row>
    <row r="943" spans="2:33" ht="18.75" customHeight="1">
      <c r="B943" s="14"/>
      <c r="C943" s="98"/>
      <c r="D943" s="98"/>
      <c r="E943" s="14"/>
      <c r="F943" s="99"/>
      <c r="G943" s="99"/>
      <c r="H943" s="99"/>
      <c r="I943" s="99"/>
      <c r="J943" s="99"/>
      <c r="K943" s="99"/>
      <c r="L943" s="99"/>
      <c r="M943" s="99"/>
      <c r="N943" s="99"/>
      <c r="O943" s="99"/>
      <c r="P943" s="99"/>
      <c r="Q943" s="99"/>
      <c r="R943" s="99"/>
      <c r="S943" s="99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</row>
    <row r="944" spans="2:33" ht="18.75" customHeight="1">
      <c r="B944" s="14"/>
      <c r="C944" s="98"/>
      <c r="D944" s="98"/>
      <c r="E944" s="14"/>
      <c r="F944" s="99"/>
      <c r="G944" s="99"/>
      <c r="H944" s="99"/>
      <c r="I944" s="99"/>
      <c r="J944" s="99"/>
      <c r="K944" s="99"/>
      <c r="L944" s="99"/>
      <c r="M944" s="99"/>
      <c r="N944" s="99"/>
      <c r="O944" s="99"/>
      <c r="P944" s="99"/>
      <c r="Q944" s="99"/>
      <c r="R944" s="99"/>
      <c r="S944" s="99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</row>
    <row r="945" spans="2:33" ht="18.75" customHeight="1">
      <c r="B945" s="14"/>
      <c r="C945" s="98"/>
      <c r="D945" s="98"/>
      <c r="E945" s="14"/>
      <c r="F945" s="99"/>
      <c r="G945" s="99"/>
      <c r="H945" s="99"/>
      <c r="I945" s="99"/>
      <c r="J945" s="99"/>
      <c r="K945" s="99"/>
      <c r="L945" s="99"/>
      <c r="M945" s="99"/>
      <c r="N945" s="99"/>
      <c r="O945" s="99"/>
      <c r="P945" s="99"/>
      <c r="Q945" s="99"/>
      <c r="R945" s="99"/>
      <c r="S945" s="99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</row>
    <row r="946" spans="2:33" ht="18.75" customHeight="1">
      <c r="B946" s="14"/>
      <c r="C946" s="98"/>
      <c r="D946" s="98"/>
      <c r="E946" s="14"/>
      <c r="F946" s="99"/>
      <c r="G946" s="99"/>
      <c r="H946" s="99"/>
      <c r="I946" s="99"/>
      <c r="J946" s="99"/>
      <c r="K946" s="99"/>
      <c r="L946" s="99"/>
      <c r="M946" s="99"/>
      <c r="N946" s="99"/>
      <c r="O946" s="99"/>
      <c r="P946" s="99"/>
      <c r="Q946" s="99"/>
      <c r="R946" s="99"/>
      <c r="S946" s="99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</row>
    <row r="947" spans="2:33" ht="18.75" customHeight="1">
      <c r="B947" s="14"/>
      <c r="C947" s="98"/>
      <c r="D947" s="98"/>
      <c r="E947" s="14"/>
      <c r="F947" s="99"/>
      <c r="G947" s="99"/>
      <c r="H947" s="99"/>
      <c r="I947" s="99"/>
      <c r="J947" s="99"/>
      <c r="K947" s="99"/>
      <c r="L947" s="99"/>
      <c r="M947" s="99"/>
      <c r="N947" s="99"/>
      <c r="O947" s="99"/>
      <c r="P947" s="99"/>
      <c r="Q947" s="99"/>
      <c r="R947" s="99"/>
      <c r="S947" s="99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</row>
    <row r="948" spans="2:33" ht="18.75" customHeight="1">
      <c r="B948" s="14"/>
      <c r="C948" s="98"/>
      <c r="D948" s="98"/>
      <c r="E948" s="14"/>
      <c r="F948" s="99"/>
      <c r="G948" s="99"/>
      <c r="H948" s="99"/>
      <c r="I948" s="99"/>
      <c r="J948" s="99"/>
      <c r="K948" s="99"/>
      <c r="L948" s="99"/>
      <c r="M948" s="99"/>
      <c r="N948" s="99"/>
      <c r="O948" s="99"/>
      <c r="P948" s="99"/>
      <c r="Q948" s="99"/>
      <c r="R948" s="99"/>
      <c r="S948" s="99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</row>
    <row r="949" spans="2:33" ht="18.75" customHeight="1">
      <c r="B949" s="14"/>
      <c r="C949" s="98"/>
      <c r="D949" s="98"/>
      <c r="E949" s="14"/>
      <c r="F949" s="99"/>
      <c r="G949" s="99"/>
      <c r="H949" s="99"/>
      <c r="I949" s="99"/>
      <c r="J949" s="99"/>
      <c r="K949" s="99"/>
      <c r="L949" s="99"/>
      <c r="M949" s="99"/>
      <c r="N949" s="99"/>
      <c r="O949" s="99"/>
      <c r="P949" s="99"/>
      <c r="Q949" s="99"/>
      <c r="R949" s="99"/>
      <c r="S949" s="99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</row>
    <row r="950" spans="2:33" ht="18.75" customHeight="1">
      <c r="B950" s="14"/>
      <c r="C950" s="98"/>
      <c r="D950" s="98"/>
      <c r="E950" s="14"/>
      <c r="F950" s="99"/>
      <c r="G950" s="99"/>
      <c r="H950" s="99"/>
      <c r="I950" s="99"/>
      <c r="J950" s="99"/>
      <c r="K950" s="99"/>
      <c r="L950" s="99"/>
      <c r="M950" s="99"/>
      <c r="N950" s="99"/>
      <c r="O950" s="99"/>
      <c r="P950" s="99"/>
      <c r="Q950" s="99"/>
      <c r="R950" s="99"/>
      <c r="S950" s="99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</row>
    <row r="951" spans="2:33" ht="18.75" customHeight="1">
      <c r="B951" s="14"/>
      <c r="C951" s="98"/>
      <c r="D951" s="98"/>
      <c r="E951" s="14"/>
      <c r="F951" s="99"/>
      <c r="G951" s="99"/>
      <c r="H951" s="99"/>
      <c r="I951" s="99"/>
      <c r="J951" s="99"/>
      <c r="K951" s="99"/>
      <c r="L951" s="99"/>
      <c r="M951" s="99"/>
      <c r="N951" s="99"/>
      <c r="O951" s="99"/>
      <c r="P951" s="99"/>
      <c r="Q951" s="99"/>
      <c r="R951" s="99"/>
      <c r="S951" s="99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</row>
    <row r="952" spans="2:33" ht="18.75" customHeight="1">
      <c r="B952" s="14"/>
      <c r="C952" s="98"/>
      <c r="D952" s="98"/>
      <c r="E952" s="14"/>
      <c r="F952" s="99"/>
      <c r="G952" s="99"/>
      <c r="H952" s="99"/>
      <c r="I952" s="99"/>
      <c r="J952" s="99"/>
      <c r="K952" s="99"/>
      <c r="L952" s="99"/>
      <c r="M952" s="99"/>
      <c r="N952" s="99"/>
      <c r="O952" s="99"/>
      <c r="P952" s="99"/>
      <c r="Q952" s="99"/>
      <c r="R952" s="99"/>
      <c r="S952" s="99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</row>
    <row r="953" spans="2:33" ht="18.75" customHeight="1">
      <c r="B953" s="14"/>
      <c r="C953" s="98"/>
      <c r="D953" s="98"/>
      <c r="E953" s="14"/>
      <c r="F953" s="99"/>
      <c r="G953" s="99"/>
      <c r="H953" s="99"/>
      <c r="I953" s="99"/>
      <c r="J953" s="99"/>
      <c r="K953" s="99"/>
      <c r="L953" s="99"/>
      <c r="M953" s="99"/>
      <c r="N953" s="99"/>
      <c r="O953" s="99"/>
      <c r="P953" s="99"/>
      <c r="Q953" s="99"/>
      <c r="R953" s="99"/>
      <c r="S953" s="99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</row>
    <row r="954" spans="2:33" ht="18.75" customHeight="1">
      <c r="B954" s="14"/>
      <c r="C954" s="98"/>
      <c r="D954" s="98"/>
      <c r="E954" s="14"/>
      <c r="F954" s="99"/>
      <c r="G954" s="99"/>
      <c r="H954" s="99"/>
      <c r="I954" s="99"/>
      <c r="J954" s="99"/>
      <c r="K954" s="99"/>
      <c r="L954" s="99"/>
      <c r="M954" s="99"/>
      <c r="N954" s="99"/>
      <c r="O954" s="99"/>
      <c r="P954" s="99"/>
      <c r="Q954" s="99"/>
      <c r="R954" s="99"/>
      <c r="S954" s="99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</row>
    <row r="955" spans="2:33" ht="18.75" customHeight="1">
      <c r="B955" s="14"/>
      <c r="C955" s="98"/>
      <c r="D955" s="98"/>
      <c r="E955" s="14"/>
      <c r="F955" s="99"/>
      <c r="G955" s="99"/>
      <c r="H955" s="99"/>
      <c r="I955" s="99"/>
      <c r="J955" s="99"/>
      <c r="K955" s="99"/>
      <c r="L955" s="99"/>
      <c r="M955" s="99"/>
      <c r="N955" s="99"/>
      <c r="O955" s="99"/>
      <c r="P955" s="99"/>
      <c r="Q955" s="99"/>
      <c r="R955" s="99"/>
      <c r="S955" s="99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</row>
    <row r="956" spans="2:33" ht="18.75" customHeight="1">
      <c r="B956" s="14"/>
      <c r="C956" s="98"/>
      <c r="D956" s="98"/>
      <c r="E956" s="14"/>
      <c r="F956" s="99"/>
      <c r="G956" s="99"/>
      <c r="H956" s="99"/>
      <c r="I956" s="99"/>
      <c r="J956" s="99"/>
      <c r="K956" s="99"/>
      <c r="L956" s="99"/>
      <c r="M956" s="99"/>
      <c r="N956" s="99"/>
      <c r="O956" s="99"/>
      <c r="P956" s="99"/>
      <c r="Q956" s="99"/>
      <c r="R956" s="99"/>
      <c r="S956" s="99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</row>
    <row r="957" spans="2:33" ht="18.75" customHeight="1">
      <c r="B957" s="14"/>
      <c r="C957" s="98"/>
      <c r="D957" s="98"/>
      <c r="E957" s="14"/>
      <c r="F957" s="99"/>
      <c r="G957" s="99"/>
      <c r="H957" s="99"/>
      <c r="I957" s="99"/>
      <c r="J957" s="99"/>
      <c r="K957" s="99"/>
      <c r="L957" s="99"/>
      <c r="M957" s="99"/>
      <c r="N957" s="99"/>
      <c r="O957" s="99"/>
      <c r="P957" s="99"/>
      <c r="Q957" s="99"/>
      <c r="R957" s="99"/>
      <c r="S957" s="99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</row>
    <row r="958" spans="2:33" ht="18.75" customHeight="1">
      <c r="B958" s="14"/>
      <c r="C958" s="98"/>
      <c r="D958" s="98"/>
      <c r="E958" s="14"/>
      <c r="F958" s="99"/>
      <c r="G958" s="99"/>
      <c r="H958" s="99"/>
      <c r="I958" s="99"/>
      <c r="J958" s="99"/>
      <c r="K958" s="99"/>
      <c r="L958" s="99"/>
      <c r="M958" s="99"/>
      <c r="N958" s="99"/>
      <c r="O958" s="99"/>
      <c r="P958" s="99"/>
      <c r="Q958" s="99"/>
      <c r="R958" s="99"/>
      <c r="S958" s="99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</row>
    <row r="959" spans="2:33" ht="18.75" customHeight="1">
      <c r="B959" s="14"/>
      <c r="C959" s="98"/>
      <c r="D959" s="98"/>
      <c r="E959" s="14"/>
      <c r="F959" s="99"/>
      <c r="G959" s="99"/>
      <c r="H959" s="99"/>
      <c r="I959" s="99"/>
      <c r="J959" s="99"/>
      <c r="K959" s="99"/>
      <c r="L959" s="99"/>
      <c r="M959" s="99"/>
      <c r="N959" s="99"/>
      <c r="O959" s="99"/>
      <c r="P959" s="99"/>
      <c r="Q959" s="99"/>
      <c r="R959" s="99"/>
      <c r="S959" s="99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</row>
    <row r="960" spans="2:33" ht="18.75" customHeight="1">
      <c r="B960" s="14"/>
      <c r="C960" s="98"/>
      <c r="D960" s="98"/>
      <c r="E960" s="14"/>
      <c r="F960" s="99"/>
      <c r="G960" s="99"/>
      <c r="H960" s="99"/>
      <c r="I960" s="99"/>
      <c r="J960" s="99"/>
      <c r="K960" s="99"/>
      <c r="L960" s="99"/>
      <c r="M960" s="99"/>
      <c r="N960" s="99"/>
      <c r="O960" s="99"/>
      <c r="P960" s="99"/>
      <c r="Q960" s="99"/>
      <c r="R960" s="99"/>
      <c r="S960" s="99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</row>
    <row r="961" spans="2:33" ht="18.75" customHeight="1">
      <c r="B961" s="14"/>
      <c r="C961" s="98"/>
      <c r="D961" s="98"/>
      <c r="E961" s="14"/>
      <c r="F961" s="99"/>
      <c r="G961" s="99"/>
      <c r="H961" s="99"/>
      <c r="I961" s="99"/>
      <c r="J961" s="99"/>
      <c r="K961" s="99"/>
      <c r="L961" s="99"/>
      <c r="M961" s="99"/>
      <c r="N961" s="99"/>
      <c r="O961" s="99"/>
      <c r="P961" s="99"/>
      <c r="Q961" s="99"/>
      <c r="R961" s="99"/>
      <c r="S961" s="99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</row>
    <row r="962" spans="2:33" ht="18.75" customHeight="1">
      <c r="B962" s="14"/>
      <c r="C962" s="98"/>
      <c r="D962" s="98"/>
      <c r="E962" s="14"/>
      <c r="F962" s="99"/>
      <c r="G962" s="99"/>
      <c r="H962" s="99"/>
      <c r="I962" s="99"/>
      <c r="J962" s="99"/>
      <c r="K962" s="99"/>
      <c r="L962" s="99"/>
      <c r="M962" s="99"/>
      <c r="N962" s="99"/>
      <c r="O962" s="99"/>
      <c r="P962" s="99"/>
      <c r="Q962" s="99"/>
      <c r="R962" s="99"/>
      <c r="S962" s="99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</row>
    <row r="963" spans="2:33" ht="18.75" customHeight="1">
      <c r="B963" s="14"/>
      <c r="C963" s="98"/>
      <c r="D963" s="98"/>
      <c r="E963" s="14"/>
      <c r="F963" s="99"/>
      <c r="G963" s="99"/>
      <c r="H963" s="99"/>
      <c r="I963" s="99"/>
      <c r="J963" s="99"/>
      <c r="K963" s="99"/>
      <c r="L963" s="99"/>
      <c r="M963" s="99"/>
      <c r="N963" s="99"/>
      <c r="O963" s="99"/>
      <c r="P963" s="99"/>
      <c r="Q963" s="99"/>
      <c r="R963" s="99"/>
      <c r="S963" s="99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</row>
    <row r="964" spans="2:33" ht="18.75" customHeight="1">
      <c r="B964" s="14"/>
      <c r="C964" s="98"/>
      <c r="D964" s="98"/>
      <c r="E964" s="14"/>
      <c r="F964" s="99"/>
      <c r="G964" s="99"/>
      <c r="H964" s="99"/>
      <c r="I964" s="99"/>
      <c r="J964" s="99"/>
      <c r="K964" s="99"/>
      <c r="L964" s="99"/>
      <c r="M964" s="99"/>
      <c r="N964" s="99"/>
      <c r="O964" s="99"/>
      <c r="P964" s="99"/>
      <c r="Q964" s="99"/>
      <c r="R964" s="99"/>
      <c r="S964" s="99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</row>
    <row r="965" spans="2:33" ht="18.75" customHeight="1">
      <c r="B965" s="14"/>
      <c r="C965" s="98"/>
      <c r="D965" s="98"/>
      <c r="E965" s="14"/>
      <c r="F965" s="99"/>
      <c r="G965" s="99"/>
      <c r="H965" s="99"/>
      <c r="I965" s="99"/>
      <c r="J965" s="99"/>
      <c r="K965" s="99"/>
      <c r="L965" s="99"/>
      <c r="M965" s="99"/>
      <c r="N965" s="99"/>
      <c r="O965" s="99"/>
      <c r="P965" s="99"/>
      <c r="Q965" s="99"/>
      <c r="R965" s="99"/>
      <c r="S965" s="99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</row>
    <row r="966" spans="2:33" ht="18.75" customHeight="1">
      <c r="B966" s="14"/>
      <c r="C966" s="98"/>
      <c r="D966" s="98"/>
      <c r="E966" s="14"/>
      <c r="F966" s="99"/>
      <c r="G966" s="99"/>
      <c r="H966" s="99"/>
      <c r="I966" s="99"/>
      <c r="J966" s="99"/>
      <c r="K966" s="99"/>
      <c r="L966" s="99"/>
      <c r="M966" s="99"/>
      <c r="N966" s="99"/>
      <c r="O966" s="99"/>
      <c r="P966" s="99"/>
      <c r="Q966" s="99"/>
      <c r="R966" s="99"/>
      <c r="S966" s="99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</row>
    <row r="967" spans="2:33" ht="18.75" customHeight="1">
      <c r="B967" s="14"/>
      <c r="C967" s="98"/>
      <c r="D967" s="98"/>
      <c r="E967" s="14"/>
      <c r="F967" s="99"/>
      <c r="G967" s="99"/>
      <c r="H967" s="99"/>
      <c r="I967" s="99"/>
      <c r="J967" s="99"/>
      <c r="K967" s="99"/>
      <c r="L967" s="99"/>
      <c r="M967" s="99"/>
      <c r="N967" s="99"/>
      <c r="O967" s="99"/>
      <c r="P967" s="99"/>
      <c r="Q967" s="99"/>
      <c r="R967" s="99"/>
      <c r="S967" s="99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</row>
    <row r="968" spans="2:33" ht="18.75" customHeight="1">
      <c r="B968" s="14"/>
      <c r="C968" s="98"/>
      <c r="D968" s="98"/>
      <c r="E968" s="14"/>
      <c r="F968" s="99"/>
      <c r="G968" s="99"/>
      <c r="H968" s="99"/>
      <c r="I968" s="99"/>
      <c r="J968" s="99"/>
      <c r="K968" s="99"/>
      <c r="L968" s="99"/>
      <c r="M968" s="99"/>
      <c r="N968" s="99"/>
      <c r="O968" s="99"/>
      <c r="P968" s="99"/>
      <c r="Q968" s="99"/>
      <c r="R968" s="99"/>
      <c r="S968" s="99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</row>
    <row r="969" spans="2:33" ht="18.75" customHeight="1">
      <c r="B969" s="14"/>
      <c r="C969" s="98"/>
      <c r="D969" s="98"/>
      <c r="E969" s="14"/>
      <c r="F969" s="99"/>
      <c r="G969" s="99"/>
      <c r="H969" s="99"/>
      <c r="I969" s="99"/>
      <c r="J969" s="99"/>
      <c r="K969" s="99"/>
      <c r="L969" s="99"/>
      <c r="M969" s="99"/>
      <c r="N969" s="99"/>
      <c r="O969" s="99"/>
      <c r="P969" s="99"/>
      <c r="Q969" s="99"/>
      <c r="R969" s="99"/>
      <c r="S969" s="99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</row>
    <row r="970" spans="2:33" ht="18.75" customHeight="1">
      <c r="B970" s="14"/>
      <c r="C970" s="98"/>
      <c r="D970" s="98"/>
      <c r="E970" s="14"/>
      <c r="F970" s="99"/>
      <c r="G970" s="99"/>
      <c r="H970" s="99"/>
      <c r="I970" s="99"/>
      <c r="J970" s="99"/>
      <c r="K970" s="99"/>
      <c r="L970" s="99"/>
      <c r="M970" s="99"/>
      <c r="N970" s="99"/>
      <c r="O970" s="99"/>
      <c r="P970" s="99"/>
      <c r="Q970" s="99"/>
      <c r="R970" s="99"/>
      <c r="S970" s="99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</row>
    <row r="971" spans="2:33" ht="18.75" customHeight="1">
      <c r="B971" s="14"/>
      <c r="C971" s="98"/>
      <c r="D971" s="98"/>
      <c r="E971" s="14"/>
      <c r="F971" s="99"/>
      <c r="G971" s="99"/>
      <c r="H971" s="99"/>
      <c r="I971" s="99"/>
      <c r="J971" s="99"/>
      <c r="K971" s="99"/>
      <c r="L971" s="99"/>
      <c r="M971" s="99"/>
      <c r="N971" s="99"/>
      <c r="O971" s="99"/>
      <c r="P971" s="99"/>
      <c r="Q971" s="99"/>
      <c r="R971" s="99"/>
      <c r="S971" s="99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</row>
    <row r="972" spans="2:33" ht="18.75" customHeight="1">
      <c r="B972" s="14"/>
      <c r="C972" s="98"/>
      <c r="D972" s="98"/>
      <c r="E972" s="14"/>
      <c r="F972" s="99"/>
      <c r="G972" s="99"/>
      <c r="H972" s="99"/>
      <c r="I972" s="99"/>
      <c r="J972" s="99"/>
      <c r="K972" s="99"/>
      <c r="L972" s="99"/>
      <c r="M972" s="99"/>
      <c r="N972" s="99"/>
      <c r="O972" s="99"/>
      <c r="P972" s="99"/>
      <c r="Q972" s="99"/>
      <c r="R972" s="99"/>
      <c r="S972" s="99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</row>
    <row r="973" spans="2:33" ht="18.75" customHeight="1">
      <c r="B973" s="14"/>
      <c r="C973" s="98"/>
      <c r="D973" s="98"/>
      <c r="E973" s="14"/>
      <c r="F973" s="99"/>
      <c r="G973" s="99"/>
      <c r="H973" s="99"/>
      <c r="I973" s="99"/>
      <c r="J973" s="99"/>
      <c r="K973" s="99"/>
      <c r="L973" s="99"/>
      <c r="M973" s="99"/>
      <c r="N973" s="99"/>
      <c r="O973" s="99"/>
      <c r="P973" s="99"/>
      <c r="Q973" s="99"/>
      <c r="R973" s="99"/>
      <c r="S973" s="99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</row>
    <row r="974" spans="2:33" ht="18.75" customHeight="1">
      <c r="B974" s="14"/>
      <c r="C974" s="98"/>
      <c r="D974" s="98"/>
      <c r="E974" s="14"/>
      <c r="F974" s="99"/>
      <c r="G974" s="99"/>
      <c r="H974" s="99"/>
      <c r="I974" s="99"/>
      <c r="J974" s="99"/>
      <c r="K974" s="99"/>
      <c r="L974" s="99"/>
      <c r="M974" s="99"/>
      <c r="N974" s="99"/>
      <c r="O974" s="99"/>
      <c r="P974" s="99"/>
      <c r="Q974" s="99"/>
      <c r="R974" s="99"/>
      <c r="S974" s="99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</row>
    <row r="975" spans="2:33" ht="18.75" customHeight="1">
      <c r="B975" s="14"/>
      <c r="C975" s="98"/>
      <c r="D975" s="98"/>
      <c r="E975" s="14"/>
      <c r="F975" s="99"/>
      <c r="G975" s="99"/>
      <c r="H975" s="99"/>
      <c r="I975" s="99"/>
      <c r="J975" s="99"/>
      <c r="K975" s="99"/>
      <c r="L975" s="99"/>
      <c r="M975" s="99"/>
      <c r="N975" s="99"/>
      <c r="O975" s="99"/>
      <c r="P975" s="99"/>
      <c r="Q975" s="99"/>
      <c r="R975" s="99"/>
      <c r="S975" s="99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</row>
    <row r="976" spans="2:33" ht="18.75" customHeight="1">
      <c r="B976" s="14"/>
      <c r="C976" s="98"/>
      <c r="D976" s="98"/>
      <c r="E976" s="14"/>
      <c r="F976" s="99"/>
      <c r="G976" s="99"/>
      <c r="H976" s="99"/>
      <c r="I976" s="99"/>
      <c r="J976" s="99"/>
      <c r="K976" s="99"/>
      <c r="L976" s="99"/>
      <c r="M976" s="99"/>
      <c r="N976" s="99"/>
      <c r="O976" s="99"/>
      <c r="P976" s="99"/>
      <c r="Q976" s="99"/>
      <c r="R976" s="99"/>
      <c r="S976" s="99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</row>
    <row r="977" spans="2:33" ht="18.75" customHeight="1">
      <c r="B977" s="14"/>
      <c r="C977" s="98"/>
      <c r="D977" s="98"/>
      <c r="E977" s="14"/>
      <c r="F977" s="99"/>
      <c r="G977" s="99"/>
      <c r="H977" s="99"/>
      <c r="I977" s="99"/>
      <c r="J977" s="99"/>
      <c r="K977" s="99"/>
      <c r="L977" s="99"/>
      <c r="M977" s="99"/>
      <c r="N977" s="99"/>
      <c r="O977" s="99"/>
      <c r="P977" s="99"/>
      <c r="Q977" s="99"/>
      <c r="R977" s="99"/>
      <c r="S977" s="99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</row>
    <row r="978" spans="2:33" ht="18.75" customHeight="1">
      <c r="B978" s="14"/>
      <c r="C978" s="98"/>
      <c r="D978" s="98"/>
      <c r="E978" s="14"/>
      <c r="F978" s="99"/>
      <c r="G978" s="99"/>
      <c r="H978" s="99"/>
      <c r="I978" s="99"/>
      <c r="J978" s="99"/>
      <c r="K978" s="99"/>
      <c r="L978" s="99"/>
      <c r="M978" s="99"/>
      <c r="N978" s="99"/>
      <c r="O978" s="99"/>
      <c r="P978" s="99"/>
      <c r="Q978" s="99"/>
      <c r="R978" s="99"/>
      <c r="S978" s="99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</row>
    <row r="979" spans="2:33" ht="18.75" customHeight="1">
      <c r="B979" s="14"/>
      <c r="C979" s="98"/>
      <c r="D979" s="98"/>
      <c r="E979" s="14"/>
      <c r="F979" s="99"/>
      <c r="G979" s="99"/>
      <c r="H979" s="99"/>
      <c r="I979" s="99"/>
      <c r="J979" s="99"/>
      <c r="K979" s="99"/>
      <c r="L979" s="99"/>
      <c r="M979" s="99"/>
      <c r="N979" s="99"/>
      <c r="O979" s="99"/>
      <c r="P979" s="99"/>
      <c r="Q979" s="99"/>
      <c r="R979" s="99"/>
      <c r="S979" s="99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</row>
    <row r="980" spans="2:33" ht="18.75" customHeight="1">
      <c r="B980" s="14"/>
      <c r="C980" s="98"/>
      <c r="D980" s="98"/>
      <c r="E980" s="14"/>
      <c r="F980" s="99"/>
      <c r="G980" s="99"/>
      <c r="H980" s="99"/>
      <c r="I980" s="99"/>
      <c r="J980" s="99"/>
      <c r="K980" s="99"/>
      <c r="L980" s="99"/>
      <c r="M980" s="99"/>
      <c r="N980" s="99"/>
      <c r="O980" s="99"/>
      <c r="P980" s="99"/>
      <c r="Q980" s="99"/>
      <c r="R980" s="99"/>
      <c r="S980" s="99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</row>
    <row r="981" spans="2:33" ht="18.75" customHeight="1">
      <c r="B981" s="14"/>
      <c r="C981" s="98"/>
      <c r="D981" s="98"/>
      <c r="E981" s="14"/>
      <c r="F981" s="99"/>
      <c r="G981" s="99"/>
      <c r="H981" s="99"/>
      <c r="I981" s="99"/>
      <c r="J981" s="99"/>
      <c r="K981" s="99"/>
      <c r="L981" s="99"/>
      <c r="M981" s="99"/>
      <c r="N981" s="99"/>
      <c r="O981" s="99"/>
      <c r="P981" s="99"/>
      <c r="Q981" s="99"/>
      <c r="R981" s="99"/>
      <c r="S981" s="99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</row>
    <row r="982" spans="2:33" ht="18.75" customHeight="1">
      <c r="B982" s="14"/>
      <c r="C982" s="98"/>
      <c r="D982" s="98"/>
      <c r="E982" s="14"/>
      <c r="F982" s="99"/>
      <c r="G982" s="99"/>
      <c r="H982" s="99"/>
      <c r="I982" s="99"/>
      <c r="J982" s="99"/>
      <c r="K982" s="99"/>
      <c r="L982" s="99"/>
      <c r="M982" s="99"/>
      <c r="N982" s="99"/>
      <c r="O982" s="99"/>
      <c r="P982" s="99"/>
      <c r="Q982" s="99"/>
      <c r="R982" s="99"/>
      <c r="S982" s="99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</row>
    <row r="983" spans="2:33" ht="18.75" customHeight="1">
      <c r="B983" s="14"/>
      <c r="C983" s="98"/>
      <c r="D983" s="98"/>
      <c r="E983" s="14"/>
      <c r="F983" s="99"/>
      <c r="G983" s="99"/>
      <c r="H983" s="99"/>
      <c r="I983" s="99"/>
      <c r="J983" s="99"/>
      <c r="K983" s="99"/>
      <c r="L983" s="99"/>
      <c r="M983" s="99"/>
      <c r="N983" s="99"/>
      <c r="O983" s="99"/>
      <c r="P983" s="99"/>
      <c r="Q983" s="99"/>
      <c r="R983" s="99"/>
      <c r="S983" s="99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</row>
    <row r="984" spans="2:33" ht="18.75" customHeight="1">
      <c r="B984" s="14"/>
      <c r="C984" s="98"/>
      <c r="D984" s="98"/>
      <c r="E984" s="14"/>
      <c r="F984" s="99"/>
      <c r="G984" s="99"/>
      <c r="H984" s="99"/>
      <c r="I984" s="99"/>
      <c r="J984" s="99"/>
      <c r="K984" s="99"/>
      <c r="L984" s="99"/>
      <c r="M984" s="99"/>
      <c r="N984" s="99"/>
      <c r="O984" s="99"/>
      <c r="P984" s="99"/>
      <c r="Q984" s="99"/>
      <c r="R984" s="99"/>
      <c r="S984" s="99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</row>
    <row r="985" spans="2:33" ht="18.75" customHeight="1">
      <c r="B985" s="14"/>
      <c r="C985" s="98"/>
      <c r="D985" s="98"/>
      <c r="E985" s="14"/>
      <c r="F985" s="99"/>
      <c r="G985" s="99"/>
      <c r="H985" s="99"/>
      <c r="I985" s="99"/>
      <c r="J985" s="99"/>
      <c r="K985" s="99"/>
      <c r="L985" s="99"/>
      <c r="M985" s="99"/>
      <c r="N985" s="99"/>
      <c r="O985" s="99"/>
      <c r="P985" s="99"/>
      <c r="Q985" s="99"/>
      <c r="R985" s="99"/>
      <c r="S985" s="99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</row>
    <row r="986" spans="2:33" ht="18.75" customHeight="1">
      <c r="B986" s="14"/>
      <c r="C986" s="98"/>
      <c r="D986" s="98"/>
      <c r="E986" s="14"/>
      <c r="F986" s="99"/>
      <c r="G986" s="99"/>
      <c r="H986" s="99"/>
      <c r="I986" s="99"/>
      <c r="J986" s="99"/>
      <c r="K986" s="99"/>
      <c r="L986" s="99"/>
      <c r="M986" s="99"/>
      <c r="N986" s="99"/>
      <c r="O986" s="99"/>
      <c r="P986" s="99"/>
      <c r="Q986" s="99"/>
      <c r="R986" s="99"/>
      <c r="S986" s="99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</row>
    <row r="987" spans="2:33" ht="18.75" customHeight="1">
      <c r="B987" s="14"/>
      <c r="C987" s="98"/>
      <c r="D987" s="98"/>
      <c r="E987" s="14"/>
      <c r="F987" s="99"/>
      <c r="G987" s="99"/>
      <c r="H987" s="99"/>
      <c r="I987" s="99"/>
      <c r="J987" s="99"/>
      <c r="K987" s="99"/>
      <c r="L987" s="99"/>
      <c r="M987" s="99"/>
      <c r="N987" s="99"/>
      <c r="O987" s="99"/>
      <c r="P987" s="99"/>
      <c r="Q987" s="99"/>
      <c r="R987" s="99"/>
      <c r="S987" s="99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</row>
    <row r="988" spans="2:33" ht="18.75" customHeight="1">
      <c r="B988" s="14"/>
      <c r="C988" s="98"/>
      <c r="D988" s="98"/>
      <c r="E988" s="14"/>
      <c r="F988" s="99"/>
      <c r="G988" s="99"/>
      <c r="H988" s="99"/>
      <c r="I988" s="99"/>
      <c r="J988" s="99"/>
      <c r="K988" s="99"/>
      <c r="L988" s="99"/>
      <c r="M988" s="99"/>
      <c r="N988" s="99"/>
      <c r="O988" s="99"/>
      <c r="P988" s="99"/>
      <c r="Q988" s="99"/>
      <c r="R988" s="99"/>
      <c r="S988" s="99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</row>
    <row r="989" spans="2:33" ht="18.75" customHeight="1">
      <c r="B989" s="14"/>
      <c r="C989" s="98"/>
      <c r="D989" s="98"/>
      <c r="E989" s="14"/>
      <c r="F989" s="99"/>
      <c r="G989" s="99"/>
      <c r="H989" s="99"/>
      <c r="I989" s="99"/>
      <c r="J989" s="99"/>
      <c r="K989" s="99"/>
      <c r="L989" s="99"/>
      <c r="M989" s="99"/>
      <c r="N989" s="99"/>
      <c r="O989" s="99"/>
      <c r="P989" s="99"/>
      <c r="Q989" s="99"/>
      <c r="R989" s="99"/>
      <c r="S989" s="99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</row>
    <row r="990" spans="2:33" ht="18.75" customHeight="1">
      <c r="B990" s="14"/>
      <c r="C990" s="98"/>
      <c r="D990" s="98"/>
      <c r="E990" s="14"/>
      <c r="F990" s="99"/>
      <c r="G990" s="99"/>
      <c r="H990" s="99"/>
      <c r="I990" s="99"/>
      <c r="J990" s="99"/>
      <c r="K990" s="99"/>
      <c r="L990" s="99"/>
      <c r="M990" s="99"/>
      <c r="N990" s="99"/>
      <c r="O990" s="99"/>
      <c r="P990" s="99"/>
      <c r="Q990" s="99"/>
      <c r="R990" s="99"/>
      <c r="S990" s="99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</row>
    <row r="991" spans="2:33" ht="18.75" customHeight="1">
      <c r="B991" s="14"/>
      <c r="C991" s="98"/>
      <c r="D991" s="98"/>
      <c r="E991" s="14"/>
      <c r="F991" s="99"/>
      <c r="G991" s="99"/>
      <c r="H991" s="99"/>
      <c r="I991" s="99"/>
      <c r="J991" s="99"/>
      <c r="K991" s="99"/>
      <c r="L991" s="99"/>
      <c r="M991" s="99"/>
      <c r="N991" s="99"/>
      <c r="O991" s="99"/>
      <c r="P991" s="99"/>
      <c r="Q991" s="99"/>
      <c r="R991" s="99"/>
      <c r="S991" s="99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</row>
    <row r="992" spans="2:33" ht="18.75" customHeight="1">
      <c r="B992" s="14"/>
      <c r="C992" s="98"/>
      <c r="D992" s="98"/>
      <c r="E992" s="14"/>
      <c r="F992" s="99"/>
      <c r="G992" s="99"/>
      <c r="H992" s="99"/>
      <c r="I992" s="99"/>
      <c r="J992" s="99"/>
      <c r="K992" s="99"/>
      <c r="L992" s="99"/>
      <c r="M992" s="99"/>
      <c r="N992" s="99"/>
      <c r="O992" s="99"/>
      <c r="P992" s="99"/>
      <c r="Q992" s="99"/>
      <c r="R992" s="99"/>
      <c r="S992" s="99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</row>
    <row r="993" spans="2:33" ht="18.75" customHeight="1">
      <c r="B993" s="14"/>
      <c r="C993" s="98"/>
      <c r="D993" s="98"/>
      <c r="E993" s="14"/>
      <c r="F993" s="99"/>
      <c r="G993" s="99"/>
      <c r="H993" s="99"/>
      <c r="I993" s="99"/>
      <c r="J993" s="99"/>
      <c r="K993" s="99"/>
      <c r="L993" s="99"/>
      <c r="M993" s="99"/>
      <c r="N993" s="99"/>
      <c r="O993" s="99"/>
      <c r="P993" s="99"/>
      <c r="Q993" s="99"/>
      <c r="R993" s="99"/>
      <c r="S993" s="99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</row>
    <row r="994" spans="2:33" ht="18.75" customHeight="1">
      <c r="B994" s="14"/>
      <c r="C994" s="98"/>
      <c r="D994" s="98"/>
      <c r="E994" s="14"/>
      <c r="F994" s="99"/>
      <c r="G994" s="99"/>
      <c r="H994" s="99"/>
      <c r="I994" s="99"/>
      <c r="J994" s="99"/>
      <c r="K994" s="99"/>
      <c r="L994" s="99"/>
      <c r="M994" s="99"/>
      <c r="N994" s="99"/>
      <c r="O994" s="99"/>
      <c r="P994" s="99"/>
      <c r="Q994" s="99"/>
      <c r="R994" s="99"/>
      <c r="S994" s="99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</row>
    <row r="995" spans="2:33" ht="18.75" customHeight="1">
      <c r="B995" s="14"/>
      <c r="C995" s="98"/>
      <c r="D995" s="98"/>
      <c r="E995" s="14"/>
      <c r="F995" s="99"/>
      <c r="G995" s="99"/>
      <c r="H995" s="99"/>
      <c r="I995" s="99"/>
      <c r="J995" s="99"/>
      <c r="K995" s="99"/>
      <c r="L995" s="99"/>
      <c r="M995" s="99"/>
      <c r="N995" s="99"/>
      <c r="O995" s="99"/>
      <c r="P995" s="99"/>
      <c r="Q995" s="99"/>
      <c r="R995" s="99"/>
      <c r="S995" s="99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</row>
    <row r="996" spans="2:33" ht="18.75" customHeight="1">
      <c r="B996" s="14"/>
      <c r="C996" s="98"/>
      <c r="D996" s="98"/>
      <c r="E996" s="14"/>
      <c r="F996" s="99"/>
      <c r="G996" s="99"/>
      <c r="H996" s="99"/>
      <c r="I996" s="99"/>
      <c r="J996" s="99"/>
      <c r="K996" s="99"/>
      <c r="L996" s="99"/>
      <c r="M996" s="99"/>
      <c r="N996" s="99"/>
      <c r="O996" s="99"/>
      <c r="P996" s="99"/>
      <c r="Q996" s="99"/>
      <c r="R996" s="99"/>
      <c r="S996" s="99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</row>
    <row r="997" spans="2:33" ht="18.75" customHeight="1">
      <c r="B997" s="14"/>
      <c r="C997" s="98"/>
      <c r="D997" s="98"/>
      <c r="E997" s="14"/>
      <c r="F997" s="99"/>
      <c r="G997" s="99"/>
      <c r="H997" s="99"/>
      <c r="I997" s="99"/>
      <c r="J997" s="99"/>
      <c r="K997" s="99"/>
      <c r="L997" s="99"/>
      <c r="M997" s="99"/>
      <c r="N997" s="99"/>
      <c r="O997" s="99"/>
      <c r="P997" s="99"/>
      <c r="Q997" s="99"/>
      <c r="R997" s="99"/>
      <c r="S997" s="99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</row>
    <row r="998" spans="2:33" ht="18.75" customHeight="1">
      <c r="B998" s="14"/>
      <c r="C998" s="98"/>
      <c r="D998" s="98"/>
      <c r="E998" s="14"/>
      <c r="F998" s="99"/>
      <c r="G998" s="99"/>
      <c r="H998" s="99"/>
      <c r="I998" s="99"/>
      <c r="J998" s="99"/>
      <c r="K998" s="99"/>
      <c r="L998" s="99"/>
      <c r="M998" s="99"/>
      <c r="N998" s="99"/>
      <c r="O998" s="99"/>
      <c r="P998" s="99"/>
      <c r="Q998" s="99"/>
      <c r="R998" s="99"/>
      <c r="S998" s="99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</row>
    <row r="999" spans="2:33" ht="18.75" customHeight="1">
      <c r="B999" s="14"/>
      <c r="C999" s="98"/>
      <c r="D999" s="98"/>
      <c r="E999" s="14"/>
      <c r="F999" s="99"/>
      <c r="G999" s="99"/>
      <c r="H999" s="99"/>
      <c r="I999" s="99"/>
      <c r="J999" s="99"/>
      <c r="K999" s="99"/>
      <c r="L999" s="99"/>
      <c r="M999" s="99"/>
      <c r="N999" s="99"/>
      <c r="O999" s="99"/>
      <c r="P999" s="99"/>
      <c r="Q999" s="99"/>
      <c r="R999" s="99"/>
      <c r="S999" s="99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</row>
    <row r="1000" spans="2:33" ht="18.75" customHeight="1">
      <c r="B1000" s="14"/>
      <c r="C1000" s="98"/>
      <c r="D1000" s="98"/>
      <c r="E1000" s="14"/>
      <c r="F1000" s="99"/>
      <c r="G1000" s="99"/>
      <c r="H1000" s="99"/>
      <c r="I1000" s="99"/>
      <c r="J1000" s="99"/>
      <c r="K1000" s="99"/>
      <c r="L1000" s="99"/>
      <c r="M1000" s="99"/>
      <c r="N1000" s="99"/>
      <c r="O1000" s="99"/>
      <c r="P1000" s="99"/>
      <c r="Q1000" s="99"/>
      <c r="R1000" s="99"/>
      <c r="S1000" s="99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</row>
    <row r="1001" spans="2:33" ht="18.75" customHeight="1">
      <c r="B1001" s="14"/>
      <c r="C1001" s="98"/>
      <c r="D1001" s="98"/>
      <c r="E1001" s="14"/>
      <c r="F1001" s="99"/>
      <c r="G1001" s="99"/>
      <c r="H1001" s="99"/>
      <c r="I1001" s="99"/>
      <c r="J1001" s="99"/>
      <c r="K1001" s="99"/>
      <c r="L1001" s="99"/>
      <c r="M1001" s="99"/>
      <c r="N1001" s="99"/>
      <c r="O1001" s="99"/>
      <c r="P1001" s="99"/>
      <c r="Q1001" s="99"/>
      <c r="R1001" s="99"/>
      <c r="S1001" s="99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</row>
    <row r="1002" spans="2:33" ht="18.75" customHeight="1">
      <c r="B1002" s="14"/>
      <c r="C1002" s="98"/>
      <c r="D1002" s="98"/>
      <c r="E1002" s="14"/>
      <c r="F1002" s="99"/>
      <c r="G1002" s="99"/>
      <c r="H1002" s="99"/>
      <c r="I1002" s="99"/>
      <c r="J1002" s="99"/>
      <c r="K1002" s="99"/>
      <c r="L1002" s="99"/>
      <c r="M1002" s="99"/>
      <c r="N1002" s="99"/>
      <c r="O1002" s="99"/>
      <c r="P1002" s="99"/>
      <c r="Q1002" s="99"/>
      <c r="R1002" s="99"/>
      <c r="S1002" s="99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</row>
    <row r="1003" spans="2:33" ht="18.75" customHeight="1">
      <c r="B1003" s="14"/>
      <c r="C1003" s="98"/>
      <c r="D1003" s="98"/>
      <c r="E1003" s="14"/>
      <c r="F1003" s="99"/>
      <c r="G1003" s="99"/>
      <c r="H1003" s="99"/>
      <c r="I1003" s="99"/>
      <c r="J1003" s="99"/>
      <c r="K1003" s="99"/>
      <c r="L1003" s="99"/>
      <c r="M1003" s="99"/>
      <c r="N1003" s="99"/>
      <c r="O1003" s="99"/>
      <c r="P1003" s="99"/>
      <c r="Q1003" s="99"/>
      <c r="R1003" s="99"/>
      <c r="S1003" s="99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</row>
    <row r="1004" spans="2:33" ht="18.75" customHeight="1">
      <c r="B1004" s="14"/>
      <c r="C1004" s="98"/>
      <c r="D1004" s="98"/>
      <c r="E1004" s="14"/>
      <c r="F1004" s="99"/>
      <c r="G1004" s="99"/>
      <c r="H1004" s="99"/>
      <c r="I1004" s="99"/>
      <c r="J1004" s="99"/>
      <c r="K1004" s="99"/>
      <c r="L1004" s="99"/>
      <c r="M1004" s="99"/>
      <c r="N1004" s="99"/>
      <c r="O1004" s="99"/>
      <c r="P1004" s="99"/>
      <c r="Q1004" s="99"/>
      <c r="R1004" s="99"/>
      <c r="S1004" s="99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</row>
    <row r="1005" spans="2:33" ht="18.75" customHeight="1">
      <c r="B1005" s="14"/>
      <c r="C1005" s="98"/>
      <c r="D1005" s="98"/>
      <c r="E1005" s="14"/>
      <c r="F1005" s="99"/>
      <c r="G1005" s="99"/>
      <c r="H1005" s="99"/>
      <c r="I1005" s="99"/>
      <c r="J1005" s="99"/>
      <c r="K1005" s="99"/>
      <c r="L1005" s="99"/>
      <c r="M1005" s="99"/>
      <c r="N1005" s="99"/>
      <c r="O1005" s="99"/>
      <c r="P1005" s="99"/>
      <c r="Q1005" s="99"/>
      <c r="R1005" s="99"/>
      <c r="S1005" s="99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</row>
    <row r="1006" spans="2:33" ht="18.75" customHeight="1">
      <c r="B1006" s="14"/>
      <c r="C1006" s="98"/>
      <c r="D1006" s="98"/>
      <c r="E1006" s="14"/>
      <c r="F1006" s="99"/>
      <c r="G1006" s="99"/>
      <c r="H1006" s="99"/>
      <c r="I1006" s="99"/>
      <c r="J1006" s="99"/>
      <c r="K1006" s="99"/>
      <c r="L1006" s="99"/>
      <c r="M1006" s="99"/>
      <c r="N1006" s="99"/>
      <c r="O1006" s="99"/>
      <c r="P1006" s="99"/>
      <c r="Q1006" s="99"/>
      <c r="R1006" s="99"/>
      <c r="S1006" s="99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</row>
    <row r="1007" spans="2:33" ht="18.75" customHeight="1">
      <c r="B1007" s="14"/>
      <c r="C1007" s="98"/>
      <c r="D1007" s="98"/>
      <c r="E1007" s="14"/>
      <c r="F1007" s="99"/>
      <c r="G1007" s="99"/>
      <c r="H1007" s="99"/>
      <c r="I1007" s="99"/>
      <c r="J1007" s="99"/>
      <c r="K1007" s="99"/>
      <c r="L1007" s="99"/>
      <c r="M1007" s="99"/>
      <c r="N1007" s="99"/>
      <c r="O1007" s="99"/>
      <c r="P1007" s="99"/>
      <c r="Q1007" s="99"/>
      <c r="R1007" s="99"/>
      <c r="S1007" s="99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</row>
    <row r="1008" spans="2:33" ht="18.75" customHeight="1">
      <c r="B1008" s="14"/>
      <c r="C1008" s="98"/>
      <c r="D1008" s="98"/>
      <c r="E1008" s="14"/>
      <c r="F1008" s="99"/>
      <c r="G1008" s="99"/>
      <c r="H1008" s="99"/>
      <c r="I1008" s="99"/>
      <c r="J1008" s="99"/>
      <c r="K1008" s="99"/>
      <c r="L1008" s="99"/>
      <c r="M1008" s="99"/>
      <c r="N1008" s="99"/>
      <c r="O1008" s="99"/>
      <c r="P1008" s="99"/>
      <c r="Q1008" s="99"/>
      <c r="R1008" s="99"/>
      <c r="S1008" s="99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</row>
    <row r="1009" spans="2:33" ht="18.75" customHeight="1">
      <c r="B1009" s="14"/>
      <c r="C1009" s="98"/>
      <c r="D1009" s="98"/>
      <c r="E1009" s="14"/>
      <c r="F1009" s="99"/>
      <c r="G1009" s="99"/>
      <c r="H1009" s="99"/>
      <c r="I1009" s="99"/>
      <c r="J1009" s="99"/>
      <c r="K1009" s="99"/>
      <c r="L1009" s="99"/>
      <c r="M1009" s="99"/>
      <c r="N1009" s="99"/>
      <c r="O1009" s="99"/>
      <c r="P1009" s="99"/>
      <c r="Q1009" s="99"/>
      <c r="R1009" s="99"/>
      <c r="S1009" s="99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</row>
    <row r="1010" spans="2:33" ht="18.75" customHeight="1">
      <c r="B1010" s="14"/>
      <c r="C1010" s="98"/>
      <c r="D1010" s="98"/>
      <c r="E1010" s="14"/>
      <c r="F1010" s="99"/>
      <c r="G1010" s="99"/>
      <c r="H1010" s="99"/>
      <c r="I1010" s="99"/>
      <c r="J1010" s="99"/>
      <c r="K1010" s="99"/>
      <c r="L1010" s="99"/>
      <c r="M1010" s="99"/>
      <c r="N1010" s="99"/>
      <c r="O1010" s="99"/>
      <c r="P1010" s="99"/>
      <c r="Q1010" s="99"/>
      <c r="R1010" s="99"/>
      <c r="S1010" s="99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</row>
    <row r="1011" spans="2:33" ht="18.75" customHeight="1">
      <c r="B1011" s="14"/>
      <c r="C1011" s="98"/>
      <c r="D1011" s="98"/>
      <c r="E1011" s="14"/>
      <c r="F1011" s="99"/>
      <c r="G1011" s="99"/>
      <c r="H1011" s="99"/>
      <c r="I1011" s="99"/>
      <c r="J1011" s="99"/>
      <c r="K1011" s="99"/>
      <c r="L1011" s="99"/>
      <c r="M1011" s="99"/>
      <c r="N1011" s="99"/>
      <c r="O1011" s="99"/>
      <c r="P1011" s="99"/>
      <c r="Q1011" s="99"/>
      <c r="R1011" s="99"/>
      <c r="S1011" s="99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</row>
    <row r="1012" spans="2:33" ht="18.75" customHeight="1">
      <c r="B1012" s="14"/>
      <c r="C1012" s="98"/>
      <c r="D1012" s="98"/>
      <c r="E1012" s="14"/>
      <c r="F1012" s="99"/>
      <c r="G1012" s="99"/>
      <c r="H1012" s="99"/>
      <c r="I1012" s="99"/>
      <c r="J1012" s="99"/>
      <c r="K1012" s="99"/>
      <c r="L1012" s="99"/>
      <c r="M1012" s="99"/>
      <c r="N1012" s="99"/>
      <c r="O1012" s="99"/>
      <c r="P1012" s="99"/>
      <c r="Q1012" s="99"/>
      <c r="R1012" s="99"/>
      <c r="S1012" s="99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</row>
  </sheetData>
  <mergeCells count="41">
    <mergeCell ref="K56:S56"/>
    <mergeCell ref="AC113:AC115"/>
    <mergeCell ref="B50:G50"/>
    <mergeCell ref="B51:G51"/>
    <mergeCell ref="B52:G52"/>
    <mergeCell ref="B53:G53"/>
    <mergeCell ref="B54:G54"/>
    <mergeCell ref="B56:G56"/>
    <mergeCell ref="AD32:AE32"/>
    <mergeCell ref="Z33:AA33"/>
    <mergeCell ref="AD33:AE33"/>
    <mergeCell ref="U36:X36"/>
    <mergeCell ref="AD36:AF36"/>
    <mergeCell ref="Z32:AA32"/>
    <mergeCell ref="AD22:AE22"/>
    <mergeCell ref="AD25:AE25"/>
    <mergeCell ref="AD26:AE26"/>
    <mergeCell ref="AD27:AE27"/>
    <mergeCell ref="AD28:AE28"/>
    <mergeCell ref="AD23:AE23"/>
    <mergeCell ref="B1:S1"/>
    <mergeCell ref="U1:AF1"/>
    <mergeCell ref="B2:D2"/>
    <mergeCell ref="B3:B4"/>
    <mergeCell ref="C3:C4"/>
    <mergeCell ref="D3:D4"/>
    <mergeCell ref="E3:E4"/>
    <mergeCell ref="F3:F4"/>
    <mergeCell ref="G3:G4"/>
    <mergeCell ref="R3:R4"/>
    <mergeCell ref="S3:S4"/>
    <mergeCell ref="E2:N2"/>
    <mergeCell ref="O2:Q2"/>
    <mergeCell ref="R2:S2"/>
    <mergeCell ref="AD30:AE30"/>
    <mergeCell ref="Z31:AA31"/>
    <mergeCell ref="AD31:AE31"/>
    <mergeCell ref="AD24:AE24"/>
    <mergeCell ref="AD29:AE29"/>
    <mergeCell ref="Z30:AA30"/>
    <mergeCell ref="AC30:AC31"/>
  </mergeCells>
  <conditionalFormatting sqref="E12">
    <cfRule type="cellIs" dxfId="47" priority="1" operator="equal">
      <formula>"AB"</formula>
    </cfRule>
  </conditionalFormatting>
  <conditionalFormatting sqref="I5:I28 L5:M28 J5:K49">
    <cfRule type="cellIs" dxfId="46" priority="5" operator="lessThan">
      <formula>35</formula>
    </cfRule>
  </conditionalFormatting>
  <conditionalFormatting sqref="I5:I32 H5:H49 O5:O49 I34:I49">
    <cfRule type="cellIs" dxfId="45" priority="7" operator="lessThan">
      <formula>45</formula>
    </cfRule>
  </conditionalFormatting>
  <conditionalFormatting sqref="I5:I32 J5:M49 O5:P49 H5:H49 I34:I49">
    <cfRule type="cellIs" dxfId="44" priority="6" operator="equal">
      <formula>"AB"</formula>
    </cfRule>
  </conditionalFormatting>
  <conditionalFormatting sqref="L5:M49">
    <cfRule type="cellIs" dxfId="43" priority="4" operator="lessThan">
      <formula>18</formula>
    </cfRule>
  </conditionalFormatting>
  <conditionalFormatting sqref="V2:X2 AA2:AB2 AE2:AF2 R3:S3 H3:L4 O3:Q4 M4:N4 P5:Q49 AF22">
    <cfRule type="cellIs" dxfId="42" priority="3" operator="equal">
      <formula>"AB"</formula>
    </cfRule>
  </conditionalFormatting>
  <pageMargins left="0.42" right="0.27" top="0.34" bottom="0.23" header="0" footer="0"/>
  <pageSetup paperSize="5" scale="5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G1010"/>
  <sheetViews>
    <sheetView topLeftCell="H1" zoomScale="70" zoomScaleNormal="70" workbookViewId="0">
      <selection activeCell="AF3" sqref="AF3:AF17"/>
    </sheetView>
  </sheetViews>
  <sheetFormatPr defaultColWidth="14.44140625" defaultRowHeight="15" customHeight="1"/>
  <cols>
    <col min="1" max="1" width="2" style="1" customWidth="1"/>
    <col min="2" max="2" width="7.6640625" style="1" customWidth="1"/>
    <col min="3" max="4" width="8.109375" style="95" customWidth="1"/>
    <col min="5" max="5" width="37.33203125" style="1" customWidth="1"/>
    <col min="6" max="15" width="8.6640625" style="1" customWidth="1"/>
    <col min="16" max="16" width="11" style="1" customWidth="1"/>
    <col min="17" max="17" width="11.33203125" style="1" customWidth="1"/>
    <col min="18" max="18" width="7.109375" style="1" customWidth="1"/>
    <col min="19" max="19" width="9.33203125" style="1" customWidth="1"/>
    <col min="20" max="20" width="4.109375" style="1" customWidth="1"/>
    <col min="21" max="21" width="17.44140625" style="1" bestFit="1" customWidth="1"/>
    <col min="22" max="24" width="15.33203125" style="1" customWidth="1"/>
    <col min="25" max="25" width="5.109375" style="1" customWidth="1"/>
    <col min="26" max="26" width="17.44140625" style="1" bestFit="1" customWidth="1"/>
    <col min="27" max="28" width="15.33203125" style="1" customWidth="1"/>
    <col min="29" max="29" width="6.44140625" style="1" customWidth="1"/>
    <col min="30" max="30" width="17.44140625" style="1" customWidth="1"/>
    <col min="31" max="32" width="15.33203125" style="1" customWidth="1"/>
    <col min="33" max="33" width="8.33203125" style="1" customWidth="1"/>
    <col min="34" max="247" width="14.44140625" style="1"/>
    <col min="248" max="248" width="4.88671875" style="1" customWidth="1"/>
    <col min="249" max="249" width="7.6640625" style="1" customWidth="1"/>
    <col min="250" max="251" width="5.6640625" style="1" customWidth="1"/>
    <col min="252" max="252" width="34.5546875" style="1" customWidth="1"/>
    <col min="253" max="253" width="6.44140625" style="1" customWidth="1"/>
    <col min="254" max="254" width="5.44140625" style="1" customWidth="1"/>
    <col min="255" max="263" width="7.33203125" style="1" customWidth="1"/>
    <col min="264" max="264" width="10" style="1" customWidth="1"/>
    <col min="265" max="265" width="9.5546875" style="1" customWidth="1"/>
    <col min="266" max="266" width="7.5546875" style="1" customWidth="1"/>
    <col min="267" max="267" width="7.33203125" style="1" customWidth="1"/>
    <col min="268" max="268" width="4.6640625" style="1" customWidth="1"/>
    <col min="269" max="269" width="8.44140625" style="1" customWidth="1"/>
    <col min="270" max="270" width="18.5546875" style="1" customWidth="1"/>
    <col min="271" max="272" width="8.109375" style="1" customWidth="1"/>
    <col min="273" max="273" width="1.88671875" style="1" customWidth="1"/>
    <col min="274" max="274" width="18.5546875" style="1" customWidth="1"/>
    <col min="275" max="275" width="10" style="1" customWidth="1"/>
    <col min="276" max="276" width="1.88671875" style="1" customWidth="1"/>
    <col min="277" max="277" width="22.88671875" style="1" customWidth="1"/>
    <col min="278" max="281" width="9.33203125" style="1" customWidth="1"/>
    <col min="282" max="282" width="2.44140625" style="1" customWidth="1"/>
    <col min="283" max="283" width="11.44140625" style="1" customWidth="1"/>
    <col min="284" max="284" width="9.44140625" style="1" customWidth="1"/>
    <col min="285" max="285" width="10.33203125" style="1" customWidth="1"/>
    <col min="286" max="286" width="9.109375" style="1" customWidth="1"/>
    <col min="287" max="503" width="14.44140625" style="1"/>
    <col min="504" max="504" width="4.88671875" style="1" customWidth="1"/>
    <col min="505" max="505" width="7.6640625" style="1" customWidth="1"/>
    <col min="506" max="507" width="5.6640625" style="1" customWidth="1"/>
    <col min="508" max="508" width="34.5546875" style="1" customWidth="1"/>
    <col min="509" max="509" width="6.44140625" style="1" customWidth="1"/>
    <col min="510" max="510" width="5.44140625" style="1" customWidth="1"/>
    <col min="511" max="519" width="7.33203125" style="1" customWidth="1"/>
    <col min="520" max="520" width="10" style="1" customWidth="1"/>
    <col min="521" max="521" width="9.5546875" style="1" customWidth="1"/>
    <col min="522" max="522" width="7.5546875" style="1" customWidth="1"/>
    <col min="523" max="523" width="7.33203125" style="1" customWidth="1"/>
    <col min="524" max="524" width="4.6640625" style="1" customWidth="1"/>
    <col min="525" max="525" width="8.44140625" style="1" customWidth="1"/>
    <col min="526" max="526" width="18.5546875" style="1" customWidth="1"/>
    <col min="527" max="528" width="8.109375" style="1" customWidth="1"/>
    <col min="529" max="529" width="1.88671875" style="1" customWidth="1"/>
    <col min="530" max="530" width="18.5546875" style="1" customWidth="1"/>
    <col min="531" max="531" width="10" style="1" customWidth="1"/>
    <col min="532" max="532" width="1.88671875" style="1" customWidth="1"/>
    <col min="533" max="533" width="22.88671875" style="1" customWidth="1"/>
    <col min="534" max="537" width="9.33203125" style="1" customWidth="1"/>
    <col min="538" max="538" width="2.44140625" style="1" customWidth="1"/>
    <col min="539" max="539" width="11.44140625" style="1" customWidth="1"/>
    <col min="540" max="540" width="9.44140625" style="1" customWidth="1"/>
    <col min="541" max="541" width="10.33203125" style="1" customWidth="1"/>
    <col min="542" max="542" width="9.109375" style="1" customWidth="1"/>
    <col min="543" max="759" width="14.44140625" style="1"/>
    <col min="760" max="760" width="4.88671875" style="1" customWidth="1"/>
    <col min="761" max="761" width="7.6640625" style="1" customWidth="1"/>
    <col min="762" max="763" width="5.6640625" style="1" customWidth="1"/>
    <col min="764" max="764" width="34.5546875" style="1" customWidth="1"/>
    <col min="765" max="765" width="6.44140625" style="1" customWidth="1"/>
    <col min="766" max="766" width="5.44140625" style="1" customWidth="1"/>
    <col min="767" max="775" width="7.33203125" style="1" customWidth="1"/>
    <col min="776" max="776" width="10" style="1" customWidth="1"/>
    <col min="777" max="777" width="9.5546875" style="1" customWidth="1"/>
    <col min="778" max="778" width="7.5546875" style="1" customWidth="1"/>
    <col min="779" max="779" width="7.33203125" style="1" customWidth="1"/>
    <col min="780" max="780" width="4.6640625" style="1" customWidth="1"/>
    <col min="781" max="781" width="8.44140625" style="1" customWidth="1"/>
    <col min="782" max="782" width="18.5546875" style="1" customWidth="1"/>
    <col min="783" max="784" width="8.109375" style="1" customWidth="1"/>
    <col min="785" max="785" width="1.88671875" style="1" customWidth="1"/>
    <col min="786" max="786" width="18.5546875" style="1" customWidth="1"/>
    <col min="787" max="787" width="10" style="1" customWidth="1"/>
    <col min="788" max="788" width="1.88671875" style="1" customWidth="1"/>
    <col min="789" max="789" width="22.88671875" style="1" customWidth="1"/>
    <col min="790" max="793" width="9.33203125" style="1" customWidth="1"/>
    <col min="794" max="794" width="2.44140625" style="1" customWidth="1"/>
    <col min="795" max="795" width="11.44140625" style="1" customWidth="1"/>
    <col min="796" max="796" width="9.44140625" style="1" customWidth="1"/>
    <col min="797" max="797" width="10.33203125" style="1" customWidth="1"/>
    <col min="798" max="798" width="9.109375" style="1" customWidth="1"/>
    <col min="799" max="1015" width="14.44140625" style="1"/>
    <col min="1016" max="1016" width="4.88671875" style="1" customWidth="1"/>
    <col min="1017" max="1017" width="7.6640625" style="1" customWidth="1"/>
    <col min="1018" max="1019" width="5.6640625" style="1" customWidth="1"/>
    <col min="1020" max="1020" width="34.5546875" style="1" customWidth="1"/>
    <col min="1021" max="1021" width="6.44140625" style="1" customWidth="1"/>
    <col min="1022" max="1022" width="5.44140625" style="1" customWidth="1"/>
    <col min="1023" max="1031" width="7.33203125" style="1" customWidth="1"/>
    <col min="1032" max="1032" width="10" style="1" customWidth="1"/>
    <col min="1033" max="1033" width="9.5546875" style="1" customWidth="1"/>
    <col min="1034" max="1034" width="7.5546875" style="1" customWidth="1"/>
    <col min="1035" max="1035" width="7.33203125" style="1" customWidth="1"/>
    <col min="1036" max="1036" width="4.6640625" style="1" customWidth="1"/>
    <col min="1037" max="1037" width="8.44140625" style="1" customWidth="1"/>
    <col min="1038" max="1038" width="18.5546875" style="1" customWidth="1"/>
    <col min="1039" max="1040" width="8.109375" style="1" customWidth="1"/>
    <col min="1041" max="1041" width="1.88671875" style="1" customWidth="1"/>
    <col min="1042" max="1042" width="18.5546875" style="1" customWidth="1"/>
    <col min="1043" max="1043" width="10" style="1" customWidth="1"/>
    <col min="1044" max="1044" width="1.88671875" style="1" customWidth="1"/>
    <col min="1045" max="1045" width="22.88671875" style="1" customWidth="1"/>
    <col min="1046" max="1049" width="9.33203125" style="1" customWidth="1"/>
    <col min="1050" max="1050" width="2.44140625" style="1" customWidth="1"/>
    <col min="1051" max="1051" width="11.44140625" style="1" customWidth="1"/>
    <col min="1052" max="1052" width="9.44140625" style="1" customWidth="1"/>
    <col min="1053" max="1053" width="10.33203125" style="1" customWidth="1"/>
    <col min="1054" max="1054" width="9.109375" style="1" customWidth="1"/>
    <col min="1055" max="1271" width="14.44140625" style="1"/>
    <col min="1272" max="1272" width="4.88671875" style="1" customWidth="1"/>
    <col min="1273" max="1273" width="7.6640625" style="1" customWidth="1"/>
    <col min="1274" max="1275" width="5.6640625" style="1" customWidth="1"/>
    <col min="1276" max="1276" width="34.5546875" style="1" customWidth="1"/>
    <col min="1277" max="1277" width="6.44140625" style="1" customWidth="1"/>
    <col min="1278" max="1278" width="5.44140625" style="1" customWidth="1"/>
    <col min="1279" max="1287" width="7.33203125" style="1" customWidth="1"/>
    <col min="1288" max="1288" width="10" style="1" customWidth="1"/>
    <col min="1289" max="1289" width="9.5546875" style="1" customWidth="1"/>
    <col min="1290" max="1290" width="7.5546875" style="1" customWidth="1"/>
    <col min="1291" max="1291" width="7.33203125" style="1" customWidth="1"/>
    <col min="1292" max="1292" width="4.6640625" style="1" customWidth="1"/>
    <col min="1293" max="1293" width="8.44140625" style="1" customWidth="1"/>
    <col min="1294" max="1294" width="18.5546875" style="1" customWidth="1"/>
    <col min="1295" max="1296" width="8.109375" style="1" customWidth="1"/>
    <col min="1297" max="1297" width="1.88671875" style="1" customWidth="1"/>
    <col min="1298" max="1298" width="18.5546875" style="1" customWidth="1"/>
    <col min="1299" max="1299" width="10" style="1" customWidth="1"/>
    <col min="1300" max="1300" width="1.88671875" style="1" customWidth="1"/>
    <col min="1301" max="1301" width="22.88671875" style="1" customWidth="1"/>
    <col min="1302" max="1305" width="9.33203125" style="1" customWidth="1"/>
    <col min="1306" max="1306" width="2.44140625" style="1" customWidth="1"/>
    <col min="1307" max="1307" width="11.44140625" style="1" customWidth="1"/>
    <col min="1308" max="1308" width="9.44140625" style="1" customWidth="1"/>
    <col min="1309" max="1309" width="10.33203125" style="1" customWidth="1"/>
    <col min="1310" max="1310" width="9.109375" style="1" customWidth="1"/>
    <col min="1311" max="1527" width="14.44140625" style="1"/>
    <col min="1528" max="1528" width="4.88671875" style="1" customWidth="1"/>
    <col min="1529" max="1529" width="7.6640625" style="1" customWidth="1"/>
    <col min="1530" max="1531" width="5.6640625" style="1" customWidth="1"/>
    <col min="1532" max="1532" width="34.5546875" style="1" customWidth="1"/>
    <col min="1533" max="1533" width="6.44140625" style="1" customWidth="1"/>
    <col min="1534" max="1534" width="5.44140625" style="1" customWidth="1"/>
    <col min="1535" max="1543" width="7.33203125" style="1" customWidth="1"/>
    <col min="1544" max="1544" width="10" style="1" customWidth="1"/>
    <col min="1545" max="1545" width="9.5546875" style="1" customWidth="1"/>
    <col min="1546" max="1546" width="7.5546875" style="1" customWidth="1"/>
    <col min="1547" max="1547" width="7.33203125" style="1" customWidth="1"/>
    <col min="1548" max="1548" width="4.6640625" style="1" customWidth="1"/>
    <col min="1549" max="1549" width="8.44140625" style="1" customWidth="1"/>
    <col min="1550" max="1550" width="18.5546875" style="1" customWidth="1"/>
    <col min="1551" max="1552" width="8.109375" style="1" customWidth="1"/>
    <col min="1553" max="1553" width="1.88671875" style="1" customWidth="1"/>
    <col min="1554" max="1554" width="18.5546875" style="1" customWidth="1"/>
    <col min="1555" max="1555" width="10" style="1" customWidth="1"/>
    <col min="1556" max="1556" width="1.88671875" style="1" customWidth="1"/>
    <col min="1557" max="1557" width="22.88671875" style="1" customWidth="1"/>
    <col min="1558" max="1561" width="9.33203125" style="1" customWidth="1"/>
    <col min="1562" max="1562" width="2.44140625" style="1" customWidth="1"/>
    <col min="1563" max="1563" width="11.44140625" style="1" customWidth="1"/>
    <col min="1564" max="1564" width="9.44140625" style="1" customWidth="1"/>
    <col min="1565" max="1565" width="10.33203125" style="1" customWidth="1"/>
    <col min="1566" max="1566" width="9.109375" style="1" customWidth="1"/>
    <col min="1567" max="1783" width="14.44140625" style="1"/>
    <col min="1784" max="1784" width="4.88671875" style="1" customWidth="1"/>
    <col min="1785" max="1785" width="7.6640625" style="1" customWidth="1"/>
    <col min="1786" max="1787" width="5.6640625" style="1" customWidth="1"/>
    <col min="1788" max="1788" width="34.5546875" style="1" customWidth="1"/>
    <col min="1789" max="1789" width="6.44140625" style="1" customWidth="1"/>
    <col min="1790" max="1790" width="5.44140625" style="1" customWidth="1"/>
    <col min="1791" max="1799" width="7.33203125" style="1" customWidth="1"/>
    <col min="1800" max="1800" width="10" style="1" customWidth="1"/>
    <col min="1801" max="1801" width="9.5546875" style="1" customWidth="1"/>
    <col min="1802" max="1802" width="7.5546875" style="1" customWidth="1"/>
    <col min="1803" max="1803" width="7.33203125" style="1" customWidth="1"/>
    <col min="1804" max="1804" width="4.6640625" style="1" customWidth="1"/>
    <col min="1805" max="1805" width="8.44140625" style="1" customWidth="1"/>
    <col min="1806" max="1806" width="18.5546875" style="1" customWidth="1"/>
    <col min="1807" max="1808" width="8.109375" style="1" customWidth="1"/>
    <col min="1809" max="1809" width="1.88671875" style="1" customWidth="1"/>
    <col min="1810" max="1810" width="18.5546875" style="1" customWidth="1"/>
    <col min="1811" max="1811" width="10" style="1" customWidth="1"/>
    <col min="1812" max="1812" width="1.88671875" style="1" customWidth="1"/>
    <col min="1813" max="1813" width="22.88671875" style="1" customWidth="1"/>
    <col min="1814" max="1817" width="9.33203125" style="1" customWidth="1"/>
    <col min="1818" max="1818" width="2.44140625" style="1" customWidth="1"/>
    <col min="1819" max="1819" width="11.44140625" style="1" customWidth="1"/>
    <col min="1820" max="1820" width="9.44140625" style="1" customWidth="1"/>
    <col min="1821" max="1821" width="10.33203125" style="1" customWidth="1"/>
    <col min="1822" max="1822" width="9.109375" style="1" customWidth="1"/>
    <col min="1823" max="2039" width="14.44140625" style="1"/>
    <col min="2040" max="2040" width="4.88671875" style="1" customWidth="1"/>
    <col min="2041" max="2041" width="7.6640625" style="1" customWidth="1"/>
    <col min="2042" max="2043" width="5.6640625" style="1" customWidth="1"/>
    <col min="2044" max="2044" width="34.5546875" style="1" customWidth="1"/>
    <col min="2045" max="2045" width="6.44140625" style="1" customWidth="1"/>
    <col min="2046" max="2046" width="5.44140625" style="1" customWidth="1"/>
    <col min="2047" max="2055" width="7.33203125" style="1" customWidth="1"/>
    <col min="2056" max="2056" width="10" style="1" customWidth="1"/>
    <col min="2057" max="2057" width="9.5546875" style="1" customWidth="1"/>
    <col min="2058" max="2058" width="7.5546875" style="1" customWidth="1"/>
    <col min="2059" max="2059" width="7.33203125" style="1" customWidth="1"/>
    <col min="2060" max="2060" width="4.6640625" style="1" customWidth="1"/>
    <col min="2061" max="2061" width="8.44140625" style="1" customWidth="1"/>
    <col min="2062" max="2062" width="18.5546875" style="1" customWidth="1"/>
    <col min="2063" max="2064" width="8.109375" style="1" customWidth="1"/>
    <col min="2065" max="2065" width="1.88671875" style="1" customWidth="1"/>
    <col min="2066" max="2066" width="18.5546875" style="1" customWidth="1"/>
    <col min="2067" max="2067" width="10" style="1" customWidth="1"/>
    <col min="2068" max="2068" width="1.88671875" style="1" customWidth="1"/>
    <col min="2069" max="2069" width="22.88671875" style="1" customWidth="1"/>
    <col min="2070" max="2073" width="9.33203125" style="1" customWidth="1"/>
    <col min="2074" max="2074" width="2.44140625" style="1" customWidth="1"/>
    <col min="2075" max="2075" width="11.44140625" style="1" customWidth="1"/>
    <col min="2076" max="2076" width="9.44140625" style="1" customWidth="1"/>
    <col min="2077" max="2077" width="10.33203125" style="1" customWidth="1"/>
    <col min="2078" max="2078" width="9.109375" style="1" customWidth="1"/>
    <col min="2079" max="2295" width="14.44140625" style="1"/>
    <col min="2296" max="2296" width="4.88671875" style="1" customWidth="1"/>
    <col min="2297" max="2297" width="7.6640625" style="1" customWidth="1"/>
    <col min="2298" max="2299" width="5.6640625" style="1" customWidth="1"/>
    <col min="2300" max="2300" width="34.5546875" style="1" customWidth="1"/>
    <col min="2301" max="2301" width="6.44140625" style="1" customWidth="1"/>
    <col min="2302" max="2302" width="5.44140625" style="1" customWidth="1"/>
    <col min="2303" max="2311" width="7.33203125" style="1" customWidth="1"/>
    <col min="2312" max="2312" width="10" style="1" customWidth="1"/>
    <col min="2313" max="2313" width="9.5546875" style="1" customWidth="1"/>
    <col min="2314" max="2314" width="7.5546875" style="1" customWidth="1"/>
    <col min="2315" max="2315" width="7.33203125" style="1" customWidth="1"/>
    <col min="2316" max="2316" width="4.6640625" style="1" customWidth="1"/>
    <col min="2317" max="2317" width="8.44140625" style="1" customWidth="1"/>
    <col min="2318" max="2318" width="18.5546875" style="1" customWidth="1"/>
    <col min="2319" max="2320" width="8.109375" style="1" customWidth="1"/>
    <col min="2321" max="2321" width="1.88671875" style="1" customWidth="1"/>
    <col min="2322" max="2322" width="18.5546875" style="1" customWidth="1"/>
    <col min="2323" max="2323" width="10" style="1" customWidth="1"/>
    <col min="2324" max="2324" width="1.88671875" style="1" customWidth="1"/>
    <col min="2325" max="2325" width="22.88671875" style="1" customWidth="1"/>
    <col min="2326" max="2329" width="9.33203125" style="1" customWidth="1"/>
    <col min="2330" max="2330" width="2.44140625" style="1" customWidth="1"/>
    <col min="2331" max="2331" width="11.44140625" style="1" customWidth="1"/>
    <col min="2332" max="2332" width="9.44140625" style="1" customWidth="1"/>
    <col min="2333" max="2333" width="10.33203125" style="1" customWidth="1"/>
    <col min="2334" max="2334" width="9.109375" style="1" customWidth="1"/>
    <col min="2335" max="2551" width="14.44140625" style="1"/>
    <col min="2552" max="2552" width="4.88671875" style="1" customWidth="1"/>
    <col min="2553" max="2553" width="7.6640625" style="1" customWidth="1"/>
    <col min="2554" max="2555" width="5.6640625" style="1" customWidth="1"/>
    <col min="2556" max="2556" width="34.5546875" style="1" customWidth="1"/>
    <col min="2557" max="2557" width="6.44140625" style="1" customWidth="1"/>
    <col min="2558" max="2558" width="5.44140625" style="1" customWidth="1"/>
    <col min="2559" max="2567" width="7.33203125" style="1" customWidth="1"/>
    <col min="2568" max="2568" width="10" style="1" customWidth="1"/>
    <col min="2569" max="2569" width="9.5546875" style="1" customWidth="1"/>
    <col min="2570" max="2570" width="7.5546875" style="1" customWidth="1"/>
    <col min="2571" max="2571" width="7.33203125" style="1" customWidth="1"/>
    <col min="2572" max="2572" width="4.6640625" style="1" customWidth="1"/>
    <col min="2573" max="2573" width="8.44140625" style="1" customWidth="1"/>
    <col min="2574" max="2574" width="18.5546875" style="1" customWidth="1"/>
    <col min="2575" max="2576" width="8.109375" style="1" customWidth="1"/>
    <col min="2577" max="2577" width="1.88671875" style="1" customWidth="1"/>
    <col min="2578" max="2578" width="18.5546875" style="1" customWidth="1"/>
    <col min="2579" max="2579" width="10" style="1" customWidth="1"/>
    <col min="2580" max="2580" width="1.88671875" style="1" customWidth="1"/>
    <col min="2581" max="2581" width="22.88671875" style="1" customWidth="1"/>
    <col min="2582" max="2585" width="9.33203125" style="1" customWidth="1"/>
    <col min="2586" max="2586" width="2.44140625" style="1" customWidth="1"/>
    <col min="2587" max="2587" width="11.44140625" style="1" customWidth="1"/>
    <col min="2588" max="2588" width="9.44140625" style="1" customWidth="1"/>
    <col min="2589" max="2589" width="10.33203125" style="1" customWidth="1"/>
    <col min="2590" max="2590" width="9.109375" style="1" customWidth="1"/>
    <col min="2591" max="2807" width="14.44140625" style="1"/>
    <col min="2808" max="2808" width="4.88671875" style="1" customWidth="1"/>
    <col min="2809" max="2809" width="7.6640625" style="1" customWidth="1"/>
    <col min="2810" max="2811" width="5.6640625" style="1" customWidth="1"/>
    <col min="2812" max="2812" width="34.5546875" style="1" customWidth="1"/>
    <col min="2813" max="2813" width="6.44140625" style="1" customWidth="1"/>
    <col min="2814" max="2814" width="5.44140625" style="1" customWidth="1"/>
    <col min="2815" max="2823" width="7.33203125" style="1" customWidth="1"/>
    <col min="2824" max="2824" width="10" style="1" customWidth="1"/>
    <col min="2825" max="2825" width="9.5546875" style="1" customWidth="1"/>
    <col min="2826" max="2826" width="7.5546875" style="1" customWidth="1"/>
    <col min="2827" max="2827" width="7.33203125" style="1" customWidth="1"/>
    <col min="2828" max="2828" width="4.6640625" style="1" customWidth="1"/>
    <col min="2829" max="2829" width="8.44140625" style="1" customWidth="1"/>
    <col min="2830" max="2830" width="18.5546875" style="1" customWidth="1"/>
    <col min="2831" max="2832" width="8.109375" style="1" customWidth="1"/>
    <col min="2833" max="2833" width="1.88671875" style="1" customWidth="1"/>
    <col min="2834" max="2834" width="18.5546875" style="1" customWidth="1"/>
    <col min="2835" max="2835" width="10" style="1" customWidth="1"/>
    <col min="2836" max="2836" width="1.88671875" style="1" customWidth="1"/>
    <col min="2837" max="2837" width="22.88671875" style="1" customWidth="1"/>
    <col min="2838" max="2841" width="9.33203125" style="1" customWidth="1"/>
    <col min="2842" max="2842" width="2.44140625" style="1" customWidth="1"/>
    <col min="2843" max="2843" width="11.44140625" style="1" customWidth="1"/>
    <col min="2844" max="2844" width="9.44140625" style="1" customWidth="1"/>
    <col min="2845" max="2845" width="10.33203125" style="1" customWidth="1"/>
    <col min="2846" max="2846" width="9.109375" style="1" customWidth="1"/>
    <col min="2847" max="3063" width="14.44140625" style="1"/>
    <col min="3064" max="3064" width="4.88671875" style="1" customWidth="1"/>
    <col min="3065" max="3065" width="7.6640625" style="1" customWidth="1"/>
    <col min="3066" max="3067" width="5.6640625" style="1" customWidth="1"/>
    <col min="3068" max="3068" width="34.5546875" style="1" customWidth="1"/>
    <col min="3069" max="3069" width="6.44140625" style="1" customWidth="1"/>
    <col min="3070" max="3070" width="5.44140625" style="1" customWidth="1"/>
    <col min="3071" max="3079" width="7.33203125" style="1" customWidth="1"/>
    <col min="3080" max="3080" width="10" style="1" customWidth="1"/>
    <col min="3081" max="3081" width="9.5546875" style="1" customWidth="1"/>
    <col min="3082" max="3082" width="7.5546875" style="1" customWidth="1"/>
    <col min="3083" max="3083" width="7.33203125" style="1" customWidth="1"/>
    <col min="3084" max="3084" width="4.6640625" style="1" customWidth="1"/>
    <col min="3085" max="3085" width="8.44140625" style="1" customWidth="1"/>
    <col min="3086" max="3086" width="18.5546875" style="1" customWidth="1"/>
    <col min="3087" max="3088" width="8.109375" style="1" customWidth="1"/>
    <col min="3089" max="3089" width="1.88671875" style="1" customWidth="1"/>
    <col min="3090" max="3090" width="18.5546875" style="1" customWidth="1"/>
    <col min="3091" max="3091" width="10" style="1" customWidth="1"/>
    <col min="3092" max="3092" width="1.88671875" style="1" customWidth="1"/>
    <col min="3093" max="3093" width="22.88671875" style="1" customWidth="1"/>
    <col min="3094" max="3097" width="9.33203125" style="1" customWidth="1"/>
    <col min="3098" max="3098" width="2.44140625" style="1" customWidth="1"/>
    <col min="3099" max="3099" width="11.44140625" style="1" customWidth="1"/>
    <col min="3100" max="3100" width="9.44140625" style="1" customWidth="1"/>
    <col min="3101" max="3101" width="10.33203125" style="1" customWidth="1"/>
    <col min="3102" max="3102" width="9.109375" style="1" customWidth="1"/>
    <col min="3103" max="3319" width="14.44140625" style="1"/>
    <col min="3320" max="3320" width="4.88671875" style="1" customWidth="1"/>
    <col min="3321" max="3321" width="7.6640625" style="1" customWidth="1"/>
    <col min="3322" max="3323" width="5.6640625" style="1" customWidth="1"/>
    <col min="3324" max="3324" width="34.5546875" style="1" customWidth="1"/>
    <col min="3325" max="3325" width="6.44140625" style="1" customWidth="1"/>
    <col min="3326" max="3326" width="5.44140625" style="1" customWidth="1"/>
    <col min="3327" max="3335" width="7.33203125" style="1" customWidth="1"/>
    <col min="3336" max="3336" width="10" style="1" customWidth="1"/>
    <col min="3337" max="3337" width="9.5546875" style="1" customWidth="1"/>
    <col min="3338" max="3338" width="7.5546875" style="1" customWidth="1"/>
    <col min="3339" max="3339" width="7.33203125" style="1" customWidth="1"/>
    <col min="3340" max="3340" width="4.6640625" style="1" customWidth="1"/>
    <col min="3341" max="3341" width="8.44140625" style="1" customWidth="1"/>
    <col min="3342" max="3342" width="18.5546875" style="1" customWidth="1"/>
    <col min="3343" max="3344" width="8.109375" style="1" customWidth="1"/>
    <col min="3345" max="3345" width="1.88671875" style="1" customWidth="1"/>
    <col min="3346" max="3346" width="18.5546875" style="1" customWidth="1"/>
    <col min="3347" max="3347" width="10" style="1" customWidth="1"/>
    <col min="3348" max="3348" width="1.88671875" style="1" customWidth="1"/>
    <col min="3349" max="3349" width="22.88671875" style="1" customWidth="1"/>
    <col min="3350" max="3353" width="9.33203125" style="1" customWidth="1"/>
    <col min="3354" max="3354" width="2.44140625" style="1" customWidth="1"/>
    <col min="3355" max="3355" width="11.44140625" style="1" customWidth="1"/>
    <col min="3356" max="3356" width="9.44140625" style="1" customWidth="1"/>
    <col min="3357" max="3357" width="10.33203125" style="1" customWidth="1"/>
    <col min="3358" max="3358" width="9.109375" style="1" customWidth="1"/>
    <col min="3359" max="3575" width="14.44140625" style="1"/>
    <col min="3576" max="3576" width="4.88671875" style="1" customWidth="1"/>
    <col min="3577" max="3577" width="7.6640625" style="1" customWidth="1"/>
    <col min="3578" max="3579" width="5.6640625" style="1" customWidth="1"/>
    <col min="3580" max="3580" width="34.5546875" style="1" customWidth="1"/>
    <col min="3581" max="3581" width="6.44140625" style="1" customWidth="1"/>
    <col min="3582" max="3582" width="5.44140625" style="1" customWidth="1"/>
    <col min="3583" max="3591" width="7.33203125" style="1" customWidth="1"/>
    <col min="3592" max="3592" width="10" style="1" customWidth="1"/>
    <col min="3593" max="3593" width="9.5546875" style="1" customWidth="1"/>
    <col min="3594" max="3594" width="7.5546875" style="1" customWidth="1"/>
    <col min="3595" max="3595" width="7.33203125" style="1" customWidth="1"/>
    <col min="3596" max="3596" width="4.6640625" style="1" customWidth="1"/>
    <col min="3597" max="3597" width="8.44140625" style="1" customWidth="1"/>
    <col min="3598" max="3598" width="18.5546875" style="1" customWidth="1"/>
    <col min="3599" max="3600" width="8.109375" style="1" customWidth="1"/>
    <col min="3601" max="3601" width="1.88671875" style="1" customWidth="1"/>
    <col min="3602" max="3602" width="18.5546875" style="1" customWidth="1"/>
    <col min="3603" max="3603" width="10" style="1" customWidth="1"/>
    <col min="3604" max="3604" width="1.88671875" style="1" customWidth="1"/>
    <col min="3605" max="3605" width="22.88671875" style="1" customWidth="1"/>
    <col min="3606" max="3609" width="9.33203125" style="1" customWidth="1"/>
    <col min="3610" max="3610" width="2.44140625" style="1" customWidth="1"/>
    <col min="3611" max="3611" width="11.44140625" style="1" customWidth="1"/>
    <col min="3612" max="3612" width="9.44140625" style="1" customWidth="1"/>
    <col min="3613" max="3613" width="10.33203125" style="1" customWidth="1"/>
    <col min="3614" max="3614" width="9.109375" style="1" customWidth="1"/>
    <col min="3615" max="3831" width="14.44140625" style="1"/>
    <col min="3832" max="3832" width="4.88671875" style="1" customWidth="1"/>
    <col min="3833" max="3833" width="7.6640625" style="1" customWidth="1"/>
    <col min="3834" max="3835" width="5.6640625" style="1" customWidth="1"/>
    <col min="3836" max="3836" width="34.5546875" style="1" customWidth="1"/>
    <col min="3837" max="3837" width="6.44140625" style="1" customWidth="1"/>
    <col min="3838" max="3838" width="5.44140625" style="1" customWidth="1"/>
    <col min="3839" max="3847" width="7.33203125" style="1" customWidth="1"/>
    <col min="3848" max="3848" width="10" style="1" customWidth="1"/>
    <col min="3849" max="3849" width="9.5546875" style="1" customWidth="1"/>
    <col min="3850" max="3850" width="7.5546875" style="1" customWidth="1"/>
    <col min="3851" max="3851" width="7.33203125" style="1" customWidth="1"/>
    <col min="3852" max="3852" width="4.6640625" style="1" customWidth="1"/>
    <col min="3853" max="3853" width="8.44140625" style="1" customWidth="1"/>
    <col min="3854" max="3854" width="18.5546875" style="1" customWidth="1"/>
    <col min="3855" max="3856" width="8.109375" style="1" customWidth="1"/>
    <col min="3857" max="3857" width="1.88671875" style="1" customWidth="1"/>
    <col min="3858" max="3858" width="18.5546875" style="1" customWidth="1"/>
    <col min="3859" max="3859" width="10" style="1" customWidth="1"/>
    <col min="3860" max="3860" width="1.88671875" style="1" customWidth="1"/>
    <col min="3861" max="3861" width="22.88671875" style="1" customWidth="1"/>
    <col min="3862" max="3865" width="9.33203125" style="1" customWidth="1"/>
    <col min="3866" max="3866" width="2.44140625" style="1" customWidth="1"/>
    <col min="3867" max="3867" width="11.44140625" style="1" customWidth="1"/>
    <col min="3868" max="3868" width="9.44140625" style="1" customWidth="1"/>
    <col min="3869" max="3869" width="10.33203125" style="1" customWidth="1"/>
    <col min="3870" max="3870" width="9.109375" style="1" customWidth="1"/>
    <col min="3871" max="4087" width="14.44140625" style="1"/>
    <col min="4088" max="4088" width="4.88671875" style="1" customWidth="1"/>
    <col min="4089" max="4089" width="7.6640625" style="1" customWidth="1"/>
    <col min="4090" max="4091" width="5.6640625" style="1" customWidth="1"/>
    <col min="4092" max="4092" width="34.5546875" style="1" customWidth="1"/>
    <col min="4093" max="4093" width="6.44140625" style="1" customWidth="1"/>
    <col min="4094" max="4094" width="5.44140625" style="1" customWidth="1"/>
    <col min="4095" max="4103" width="7.33203125" style="1" customWidth="1"/>
    <col min="4104" max="4104" width="10" style="1" customWidth="1"/>
    <col min="4105" max="4105" width="9.5546875" style="1" customWidth="1"/>
    <col min="4106" max="4106" width="7.5546875" style="1" customWidth="1"/>
    <col min="4107" max="4107" width="7.33203125" style="1" customWidth="1"/>
    <col min="4108" max="4108" width="4.6640625" style="1" customWidth="1"/>
    <col min="4109" max="4109" width="8.44140625" style="1" customWidth="1"/>
    <col min="4110" max="4110" width="18.5546875" style="1" customWidth="1"/>
    <col min="4111" max="4112" width="8.109375" style="1" customWidth="1"/>
    <col min="4113" max="4113" width="1.88671875" style="1" customWidth="1"/>
    <col min="4114" max="4114" width="18.5546875" style="1" customWidth="1"/>
    <col min="4115" max="4115" width="10" style="1" customWidth="1"/>
    <col min="4116" max="4116" width="1.88671875" style="1" customWidth="1"/>
    <col min="4117" max="4117" width="22.88671875" style="1" customWidth="1"/>
    <col min="4118" max="4121" width="9.33203125" style="1" customWidth="1"/>
    <col min="4122" max="4122" width="2.44140625" style="1" customWidth="1"/>
    <col min="4123" max="4123" width="11.44140625" style="1" customWidth="1"/>
    <col min="4124" max="4124" width="9.44140625" style="1" customWidth="1"/>
    <col min="4125" max="4125" width="10.33203125" style="1" customWidth="1"/>
    <col min="4126" max="4126" width="9.109375" style="1" customWidth="1"/>
    <col min="4127" max="4343" width="14.44140625" style="1"/>
    <col min="4344" max="4344" width="4.88671875" style="1" customWidth="1"/>
    <col min="4345" max="4345" width="7.6640625" style="1" customWidth="1"/>
    <col min="4346" max="4347" width="5.6640625" style="1" customWidth="1"/>
    <col min="4348" max="4348" width="34.5546875" style="1" customWidth="1"/>
    <col min="4349" max="4349" width="6.44140625" style="1" customWidth="1"/>
    <col min="4350" max="4350" width="5.44140625" style="1" customWidth="1"/>
    <col min="4351" max="4359" width="7.33203125" style="1" customWidth="1"/>
    <col min="4360" max="4360" width="10" style="1" customWidth="1"/>
    <col min="4361" max="4361" width="9.5546875" style="1" customWidth="1"/>
    <col min="4362" max="4362" width="7.5546875" style="1" customWidth="1"/>
    <col min="4363" max="4363" width="7.33203125" style="1" customWidth="1"/>
    <col min="4364" max="4364" width="4.6640625" style="1" customWidth="1"/>
    <col min="4365" max="4365" width="8.44140625" style="1" customWidth="1"/>
    <col min="4366" max="4366" width="18.5546875" style="1" customWidth="1"/>
    <col min="4367" max="4368" width="8.109375" style="1" customWidth="1"/>
    <col min="4369" max="4369" width="1.88671875" style="1" customWidth="1"/>
    <col min="4370" max="4370" width="18.5546875" style="1" customWidth="1"/>
    <col min="4371" max="4371" width="10" style="1" customWidth="1"/>
    <col min="4372" max="4372" width="1.88671875" style="1" customWidth="1"/>
    <col min="4373" max="4373" width="22.88671875" style="1" customWidth="1"/>
    <col min="4374" max="4377" width="9.33203125" style="1" customWidth="1"/>
    <col min="4378" max="4378" width="2.44140625" style="1" customWidth="1"/>
    <col min="4379" max="4379" width="11.44140625" style="1" customWidth="1"/>
    <col min="4380" max="4380" width="9.44140625" style="1" customWidth="1"/>
    <col min="4381" max="4381" width="10.33203125" style="1" customWidth="1"/>
    <col min="4382" max="4382" width="9.109375" style="1" customWidth="1"/>
    <col min="4383" max="4599" width="14.44140625" style="1"/>
    <col min="4600" max="4600" width="4.88671875" style="1" customWidth="1"/>
    <col min="4601" max="4601" width="7.6640625" style="1" customWidth="1"/>
    <col min="4602" max="4603" width="5.6640625" style="1" customWidth="1"/>
    <col min="4604" max="4604" width="34.5546875" style="1" customWidth="1"/>
    <col min="4605" max="4605" width="6.44140625" style="1" customWidth="1"/>
    <col min="4606" max="4606" width="5.44140625" style="1" customWidth="1"/>
    <col min="4607" max="4615" width="7.33203125" style="1" customWidth="1"/>
    <col min="4616" max="4616" width="10" style="1" customWidth="1"/>
    <col min="4617" max="4617" width="9.5546875" style="1" customWidth="1"/>
    <col min="4618" max="4618" width="7.5546875" style="1" customWidth="1"/>
    <col min="4619" max="4619" width="7.33203125" style="1" customWidth="1"/>
    <col min="4620" max="4620" width="4.6640625" style="1" customWidth="1"/>
    <col min="4621" max="4621" width="8.44140625" style="1" customWidth="1"/>
    <col min="4622" max="4622" width="18.5546875" style="1" customWidth="1"/>
    <col min="4623" max="4624" width="8.109375" style="1" customWidth="1"/>
    <col min="4625" max="4625" width="1.88671875" style="1" customWidth="1"/>
    <col min="4626" max="4626" width="18.5546875" style="1" customWidth="1"/>
    <col min="4627" max="4627" width="10" style="1" customWidth="1"/>
    <col min="4628" max="4628" width="1.88671875" style="1" customWidth="1"/>
    <col min="4629" max="4629" width="22.88671875" style="1" customWidth="1"/>
    <col min="4630" max="4633" width="9.33203125" style="1" customWidth="1"/>
    <col min="4634" max="4634" width="2.44140625" style="1" customWidth="1"/>
    <col min="4635" max="4635" width="11.44140625" style="1" customWidth="1"/>
    <col min="4636" max="4636" width="9.44140625" style="1" customWidth="1"/>
    <col min="4637" max="4637" width="10.33203125" style="1" customWidth="1"/>
    <col min="4638" max="4638" width="9.109375" style="1" customWidth="1"/>
    <col min="4639" max="4855" width="14.44140625" style="1"/>
    <col min="4856" max="4856" width="4.88671875" style="1" customWidth="1"/>
    <col min="4857" max="4857" width="7.6640625" style="1" customWidth="1"/>
    <col min="4858" max="4859" width="5.6640625" style="1" customWidth="1"/>
    <col min="4860" max="4860" width="34.5546875" style="1" customWidth="1"/>
    <col min="4861" max="4861" width="6.44140625" style="1" customWidth="1"/>
    <col min="4862" max="4862" width="5.44140625" style="1" customWidth="1"/>
    <col min="4863" max="4871" width="7.33203125" style="1" customWidth="1"/>
    <col min="4872" max="4872" width="10" style="1" customWidth="1"/>
    <col min="4873" max="4873" width="9.5546875" style="1" customWidth="1"/>
    <col min="4874" max="4874" width="7.5546875" style="1" customWidth="1"/>
    <col min="4875" max="4875" width="7.33203125" style="1" customWidth="1"/>
    <col min="4876" max="4876" width="4.6640625" style="1" customWidth="1"/>
    <col min="4877" max="4877" width="8.44140625" style="1" customWidth="1"/>
    <col min="4878" max="4878" width="18.5546875" style="1" customWidth="1"/>
    <col min="4879" max="4880" width="8.109375" style="1" customWidth="1"/>
    <col min="4881" max="4881" width="1.88671875" style="1" customWidth="1"/>
    <col min="4882" max="4882" width="18.5546875" style="1" customWidth="1"/>
    <col min="4883" max="4883" width="10" style="1" customWidth="1"/>
    <col min="4884" max="4884" width="1.88671875" style="1" customWidth="1"/>
    <col min="4885" max="4885" width="22.88671875" style="1" customWidth="1"/>
    <col min="4886" max="4889" width="9.33203125" style="1" customWidth="1"/>
    <col min="4890" max="4890" width="2.44140625" style="1" customWidth="1"/>
    <col min="4891" max="4891" width="11.44140625" style="1" customWidth="1"/>
    <col min="4892" max="4892" width="9.44140625" style="1" customWidth="1"/>
    <col min="4893" max="4893" width="10.33203125" style="1" customWidth="1"/>
    <col min="4894" max="4894" width="9.109375" style="1" customWidth="1"/>
    <col min="4895" max="5111" width="14.44140625" style="1"/>
    <col min="5112" max="5112" width="4.88671875" style="1" customWidth="1"/>
    <col min="5113" max="5113" width="7.6640625" style="1" customWidth="1"/>
    <col min="5114" max="5115" width="5.6640625" style="1" customWidth="1"/>
    <col min="5116" max="5116" width="34.5546875" style="1" customWidth="1"/>
    <col min="5117" max="5117" width="6.44140625" style="1" customWidth="1"/>
    <col min="5118" max="5118" width="5.44140625" style="1" customWidth="1"/>
    <col min="5119" max="5127" width="7.33203125" style="1" customWidth="1"/>
    <col min="5128" max="5128" width="10" style="1" customWidth="1"/>
    <col min="5129" max="5129" width="9.5546875" style="1" customWidth="1"/>
    <col min="5130" max="5130" width="7.5546875" style="1" customWidth="1"/>
    <col min="5131" max="5131" width="7.33203125" style="1" customWidth="1"/>
    <col min="5132" max="5132" width="4.6640625" style="1" customWidth="1"/>
    <col min="5133" max="5133" width="8.44140625" style="1" customWidth="1"/>
    <col min="5134" max="5134" width="18.5546875" style="1" customWidth="1"/>
    <col min="5135" max="5136" width="8.109375" style="1" customWidth="1"/>
    <col min="5137" max="5137" width="1.88671875" style="1" customWidth="1"/>
    <col min="5138" max="5138" width="18.5546875" style="1" customWidth="1"/>
    <col min="5139" max="5139" width="10" style="1" customWidth="1"/>
    <col min="5140" max="5140" width="1.88671875" style="1" customWidth="1"/>
    <col min="5141" max="5141" width="22.88671875" style="1" customWidth="1"/>
    <col min="5142" max="5145" width="9.33203125" style="1" customWidth="1"/>
    <col min="5146" max="5146" width="2.44140625" style="1" customWidth="1"/>
    <col min="5147" max="5147" width="11.44140625" style="1" customWidth="1"/>
    <col min="5148" max="5148" width="9.44140625" style="1" customWidth="1"/>
    <col min="5149" max="5149" width="10.33203125" style="1" customWidth="1"/>
    <col min="5150" max="5150" width="9.109375" style="1" customWidth="1"/>
    <col min="5151" max="5367" width="14.44140625" style="1"/>
    <col min="5368" max="5368" width="4.88671875" style="1" customWidth="1"/>
    <col min="5369" max="5369" width="7.6640625" style="1" customWidth="1"/>
    <col min="5370" max="5371" width="5.6640625" style="1" customWidth="1"/>
    <col min="5372" max="5372" width="34.5546875" style="1" customWidth="1"/>
    <col min="5373" max="5373" width="6.44140625" style="1" customWidth="1"/>
    <col min="5374" max="5374" width="5.44140625" style="1" customWidth="1"/>
    <col min="5375" max="5383" width="7.33203125" style="1" customWidth="1"/>
    <col min="5384" max="5384" width="10" style="1" customWidth="1"/>
    <col min="5385" max="5385" width="9.5546875" style="1" customWidth="1"/>
    <col min="5386" max="5386" width="7.5546875" style="1" customWidth="1"/>
    <col min="5387" max="5387" width="7.33203125" style="1" customWidth="1"/>
    <col min="5388" max="5388" width="4.6640625" style="1" customWidth="1"/>
    <col min="5389" max="5389" width="8.44140625" style="1" customWidth="1"/>
    <col min="5390" max="5390" width="18.5546875" style="1" customWidth="1"/>
    <col min="5391" max="5392" width="8.109375" style="1" customWidth="1"/>
    <col min="5393" max="5393" width="1.88671875" style="1" customWidth="1"/>
    <col min="5394" max="5394" width="18.5546875" style="1" customWidth="1"/>
    <col min="5395" max="5395" width="10" style="1" customWidth="1"/>
    <col min="5396" max="5396" width="1.88671875" style="1" customWidth="1"/>
    <col min="5397" max="5397" width="22.88671875" style="1" customWidth="1"/>
    <col min="5398" max="5401" width="9.33203125" style="1" customWidth="1"/>
    <col min="5402" max="5402" width="2.44140625" style="1" customWidth="1"/>
    <col min="5403" max="5403" width="11.44140625" style="1" customWidth="1"/>
    <col min="5404" max="5404" width="9.44140625" style="1" customWidth="1"/>
    <col min="5405" max="5405" width="10.33203125" style="1" customWidth="1"/>
    <col min="5406" max="5406" width="9.109375" style="1" customWidth="1"/>
    <col min="5407" max="5623" width="14.44140625" style="1"/>
    <col min="5624" max="5624" width="4.88671875" style="1" customWidth="1"/>
    <col min="5625" max="5625" width="7.6640625" style="1" customWidth="1"/>
    <col min="5626" max="5627" width="5.6640625" style="1" customWidth="1"/>
    <col min="5628" max="5628" width="34.5546875" style="1" customWidth="1"/>
    <col min="5629" max="5629" width="6.44140625" style="1" customWidth="1"/>
    <col min="5630" max="5630" width="5.44140625" style="1" customWidth="1"/>
    <col min="5631" max="5639" width="7.33203125" style="1" customWidth="1"/>
    <col min="5640" max="5640" width="10" style="1" customWidth="1"/>
    <col min="5641" max="5641" width="9.5546875" style="1" customWidth="1"/>
    <col min="5642" max="5642" width="7.5546875" style="1" customWidth="1"/>
    <col min="5643" max="5643" width="7.33203125" style="1" customWidth="1"/>
    <col min="5644" max="5644" width="4.6640625" style="1" customWidth="1"/>
    <col min="5645" max="5645" width="8.44140625" style="1" customWidth="1"/>
    <col min="5646" max="5646" width="18.5546875" style="1" customWidth="1"/>
    <col min="5647" max="5648" width="8.109375" style="1" customWidth="1"/>
    <col min="5649" max="5649" width="1.88671875" style="1" customWidth="1"/>
    <col min="5650" max="5650" width="18.5546875" style="1" customWidth="1"/>
    <col min="5651" max="5651" width="10" style="1" customWidth="1"/>
    <col min="5652" max="5652" width="1.88671875" style="1" customWidth="1"/>
    <col min="5653" max="5653" width="22.88671875" style="1" customWidth="1"/>
    <col min="5654" max="5657" width="9.33203125" style="1" customWidth="1"/>
    <col min="5658" max="5658" width="2.44140625" style="1" customWidth="1"/>
    <col min="5659" max="5659" width="11.44140625" style="1" customWidth="1"/>
    <col min="5660" max="5660" width="9.44140625" style="1" customWidth="1"/>
    <col min="5661" max="5661" width="10.33203125" style="1" customWidth="1"/>
    <col min="5662" max="5662" width="9.109375" style="1" customWidth="1"/>
    <col min="5663" max="5879" width="14.44140625" style="1"/>
    <col min="5880" max="5880" width="4.88671875" style="1" customWidth="1"/>
    <col min="5881" max="5881" width="7.6640625" style="1" customWidth="1"/>
    <col min="5882" max="5883" width="5.6640625" style="1" customWidth="1"/>
    <col min="5884" max="5884" width="34.5546875" style="1" customWidth="1"/>
    <col min="5885" max="5885" width="6.44140625" style="1" customWidth="1"/>
    <col min="5886" max="5886" width="5.44140625" style="1" customWidth="1"/>
    <col min="5887" max="5895" width="7.33203125" style="1" customWidth="1"/>
    <col min="5896" max="5896" width="10" style="1" customWidth="1"/>
    <col min="5897" max="5897" width="9.5546875" style="1" customWidth="1"/>
    <col min="5898" max="5898" width="7.5546875" style="1" customWidth="1"/>
    <col min="5899" max="5899" width="7.33203125" style="1" customWidth="1"/>
    <col min="5900" max="5900" width="4.6640625" style="1" customWidth="1"/>
    <col min="5901" max="5901" width="8.44140625" style="1" customWidth="1"/>
    <col min="5902" max="5902" width="18.5546875" style="1" customWidth="1"/>
    <col min="5903" max="5904" width="8.109375" style="1" customWidth="1"/>
    <col min="5905" max="5905" width="1.88671875" style="1" customWidth="1"/>
    <col min="5906" max="5906" width="18.5546875" style="1" customWidth="1"/>
    <col min="5907" max="5907" width="10" style="1" customWidth="1"/>
    <col min="5908" max="5908" width="1.88671875" style="1" customWidth="1"/>
    <col min="5909" max="5909" width="22.88671875" style="1" customWidth="1"/>
    <col min="5910" max="5913" width="9.33203125" style="1" customWidth="1"/>
    <col min="5914" max="5914" width="2.44140625" style="1" customWidth="1"/>
    <col min="5915" max="5915" width="11.44140625" style="1" customWidth="1"/>
    <col min="5916" max="5916" width="9.44140625" style="1" customWidth="1"/>
    <col min="5917" max="5917" width="10.33203125" style="1" customWidth="1"/>
    <col min="5918" max="5918" width="9.109375" style="1" customWidth="1"/>
    <col min="5919" max="6135" width="14.44140625" style="1"/>
    <col min="6136" max="6136" width="4.88671875" style="1" customWidth="1"/>
    <col min="6137" max="6137" width="7.6640625" style="1" customWidth="1"/>
    <col min="6138" max="6139" width="5.6640625" style="1" customWidth="1"/>
    <col min="6140" max="6140" width="34.5546875" style="1" customWidth="1"/>
    <col min="6141" max="6141" width="6.44140625" style="1" customWidth="1"/>
    <col min="6142" max="6142" width="5.44140625" style="1" customWidth="1"/>
    <col min="6143" max="6151" width="7.33203125" style="1" customWidth="1"/>
    <col min="6152" max="6152" width="10" style="1" customWidth="1"/>
    <col min="6153" max="6153" width="9.5546875" style="1" customWidth="1"/>
    <col min="6154" max="6154" width="7.5546875" style="1" customWidth="1"/>
    <col min="6155" max="6155" width="7.33203125" style="1" customWidth="1"/>
    <col min="6156" max="6156" width="4.6640625" style="1" customWidth="1"/>
    <col min="6157" max="6157" width="8.44140625" style="1" customWidth="1"/>
    <col min="6158" max="6158" width="18.5546875" style="1" customWidth="1"/>
    <col min="6159" max="6160" width="8.109375" style="1" customWidth="1"/>
    <col min="6161" max="6161" width="1.88671875" style="1" customWidth="1"/>
    <col min="6162" max="6162" width="18.5546875" style="1" customWidth="1"/>
    <col min="6163" max="6163" width="10" style="1" customWidth="1"/>
    <col min="6164" max="6164" width="1.88671875" style="1" customWidth="1"/>
    <col min="6165" max="6165" width="22.88671875" style="1" customWidth="1"/>
    <col min="6166" max="6169" width="9.33203125" style="1" customWidth="1"/>
    <col min="6170" max="6170" width="2.44140625" style="1" customWidth="1"/>
    <col min="6171" max="6171" width="11.44140625" style="1" customWidth="1"/>
    <col min="6172" max="6172" width="9.44140625" style="1" customWidth="1"/>
    <col min="6173" max="6173" width="10.33203125" style="1" customWidth="1"/>
    <col min="6174" max="6174" width="9.109375" style="1" customWidth="1"/>
    <col min="6175" max="6391" width="14.44140625" style="1"/>
    <col min="6392" max="6392" width="4.88671875" style="1" customWidth="1"/>
    <col min="6393" max="6393" width="7.6640625" style="1" customWidth="1"/>
    <col min="6394" max="6395" width="5.6640625" style="1" customWidth="1"/>
    <col min="6396" max="6396" width="34.5546875" style="1" customWidth="1"/>
    <col min="6397" max="6397" width="6.44140625" style="1" customWidth="1"/>
    <col min="6398" max="6398" width="5.44140625" style="1" customWidth="1"/>
    <col min="6399" max="6407" width="7.33203125" style="1" customWidth="1"/>
    <col min="6408" max="6408" width="10" style="1" customWidth="1"/>
    <col min="6409" max="6409" width="9.5546875" style="1" customWidth="1"/>
    <col min="6410" max="6410" width="7.5546875" style="1" customWidth="1"/>
    <col min="6411" max="6411" width="7.33203125" style="1" customWidth="1"/>
    <col min="6412" max="6412" width="4.6640625" style="1" customWidth="1"/>
    <col min="6413" max="6413" width="8.44140625" style="1" customWidth="1"/>
    <col min="6414" max="6414" width="18.5546875" style="1" customWidth="1"/>
    <col min="6415" max="6416" width="8.109375" style="1" customWidth="1"/>
    <col min="6417" max="6417" width="1.88671875" style="1" customWidth="1"/>
    <col min="6418" max="6418" width="18.5546875" style="1" customWidth="1"/>
    <col min="6419" max="6419" width="10" style="1" customWidth="1"/>
    <col min="6420" max="6420" width="1.88671875" style="1" customWidth="1"/>
    <col min="6421" max="6421" width="22.88671875" style="1" customWidth="1"/>
    <col min="6422" max="6425" width="9.33203125" style="1" customWidth="1"/>
    <col min="6426" max="6426" width="2.44140625" style="1" customWidth="1"/>
    <col min="6427" max="6427" width="11.44140625" style="1" customWidth="1"/>
    <col min="6428" max="6428" width="9.44140625" style="1" customWidth="1"/>
    <col min="6429" max="6429" width="10.33203125" style="1" customWidth="1"/>
    <col min="6430" max="6430" width="9.109375" style="1" customWidth="1"/>
    <col min="6431" max="6647" width="14.44140625" style="1"/>
    <col min="6648" max="6648" width="4.88671875" style="1" customWidth="1"/>
    <col min="6649" max="6649" width="7.6640625" style="1" customWidth="1"/>
    <col min="6650" max="6651" width="5.6640625" style="1" customWidth="1"/>
    <col min="6652" max="6652" width="34.5546875" style="1" customWidth="1"/>
    <col min="6653" max="6653" width="6.44140625" style="1" customWidth="1"/>
    <col min="6654" max="6654" width="5.44140625" style="1" customWidth="1"/>
    <col min="6655" max="6663" width="7.33203125" style="1" customWidth="1"/>
    <col min="6664" max="6664" width="10" style="1" customWidth="1"/>
    <col min="6665" max="6665" width="9.5546875" style="1" customWidth="1"/>
    <col min="6666" max="6666" width="7.5546875" style="1" customWidth="1"/>
    <col min="6667" max="6667" width="7.33203125" style="1" customWidth="1"/>
    <col min="6668" max="6668" width="4.6640625" style="1" customWidth="1"/>
    <col min="6669" max="6669" width="8.44140625" style="1" customWidth="1"/>
    <col min="6670" max="6670" width="18.5546875" style="1" customWidth="1"/>
    <col min="6671" max="6672" width="8.109375" style="1" customWidth="1"/>
    <col min="6673" max="6673" width="1.88671875" style="1" customWidth="1"/>
    <col min="6674" max="6674" width="18.5546875" style="1" customWidth="1"/>
    <col min="6675" max="6675" width="10" style="1" customWidth="1"/>
    <col min="6676" max="6676" width="1.88671875" style="1" customWidth="1"/>
    <col min="6677" max="6677" width="22.88671875" style="1" customWidth="1"/>
    <col min="6678" max="6681" width="9.33203125" style="1" customWidth="1"/>
    <col min="6682" max="6682" width="2.44140625" style="1" customWidth="1"/>
    <col min="6683" max="6683" width="11.44140625" style="1" customWidth="1"/>
    <col min="6684" max="6684" width="9.44140625" style="1" customWidth="1"/>
    <col min="6685" max="6685" width="10.33203125" style="1" customWidth="1"/>
    <col min="6686" max="6686" width="9.109375" style="1" customWidth="1"/>
    <col min="6687" max="6903" width="14.44140625" style="1"/>
    <col min="6904" max="6904" width="4.88671875" style="1" customWidth="1"/>
    <col min="6905" max="6905" width="7.6640625" style="1" customWidth="1"/>
    <col min="6906" max="6907" width="5.6640625" style="1" customWidth="1"/>
    <col min="6908" max="6908" width="34.5546875" style="1" customWidth="1"/>
    <col min="6909" max="6909" width="6.44140625" style="1" customWidth="1"/>
    <col min="6910" max="6910" width="5.44140625" style="1" customWidth="1"/>
    <col min="6911" max="6919" width="7.33203125" style="1" customWidth="1"/>
    <col min="6920" max="6920" width="10" style="1" customWidth="1"/>
    <col min="6921" max="6921" width="9.5546875" style="1" customWidth="1"/>
    <col min="6922" max="6922" width="7.5546875" style="1" customWidth="1"/>
    <col min="6923" max="6923" width="7.33203125" style="1" customWidth="1"/>
    <col min="6924" max="6924" width="4.6640625" style="1" customWidth="1"/>
    <col min="6925" max="6925" width="8.44140625" style="1" customWidth="1"/>
    <col min="6926" max="6926" width="18.5546875" style="1" customWidth="1"/>
    <col min="6927" max="6928" width="8.109375" style="1" customWidth="1"/>
    <col min="6929" max="6929" width="1.88671875" style="1" customWidth="1"/>
    <col min="6930" max="6930" width="18.5546875" style="1" customWidth="1"/>
    <col min="6931" max="6931" width="10" style="1" customWidth="1"/>
    <col min="6932" max="6932" width="1.88671875" style="1" customWidth="1"/>
    <col min="6933" max="6933" width="22.88671875" style="1" customWidth="1"/>
    <col min="6934" max="6937" width="9.33203125" style="1" customWidth="1"/>
    <col min="6938" max="6938" width="2.44140625" style="1" customWidth="1"/>
    <col min="6939" max="6939" width="11.44140625" style="1" customWidth="1"/>
    <col min="6940" max="6940" width="9.44140625" style="1" customWidth="1"/>
    <col min="6941" max="6941" width="10.33203125" style="1" customWidth="1"/>
    <col min="6942" max="6942" width="9.109375" style="1" customWidth="1"/>
    <col min="6943" max="7159" width="14.44140625" style="1"/>
    <col min="7160" max="7160" width="4.88671875" style="1" customWidth="1"/>
    <col min="7161" max="7161" width="7.6640625" style="1" customWidth="1"/>
    <col min="7162" max="7163" width="5.6640625" style="1" customWidth="1"/>
    <col min="7164" max="7164" width="34.5546875" style="1" customWidth="1"/>
    <col min="7165" max="7165" width="6.44140625" style="1" customWidth="1"/>
    <col min="7166" max="7166" width="5.44140625" style="1" customWidth="1"/>
    <col min="7167" max="7175" width="7.33203125" style="1" customWidth="1"/>
    <col min="7176" max="7176" width="10" style="1" customWidth="1"/>
    <col min="7177" max="7177" width="9.5546875" style="1" customWidth="1"/>
    <col min="7178" max="7178" width="7.5546875" style="1" customWidth="1"/>
    <col min="7179" max="7179" width="7.33203125" style="1" customWidth="1"/>
    <col min="7180" max="7180" width="4.6640625" style="1" customWidth="1"/>
    <col min="7181" max="7181" width="8.44140625" style="1" customWidth="1"/>
    <col min="7182" max="7182" width="18.5546875" style="1" customWidth="1"/>
    <col min="7183" max="7184" width="8.109375" style="1" customWidth="1"/>
    <col min="7185" max="7185" width="1.88671875" style="1" customWidth="1"/>
    <col min="7186" max="7186" width="18.5546875" style="1" customWidth="1"/>
    <col min="7187" max="7187" width="10" style="1" customWidth="1"/>
    <col min="7188" max="7188" width="1.88671875" style="1" customWidth="1"/>
    <col min="7189" max="7189" width="22.88671875" style="1" customWidth="1"/>
    <col min="7190" max="7193" width="9.33203125" style="1" customWidth="1"/>
    <col min="7194" max="7194" width="2.44140625" style="1" customWidth="1"/>
    <col min="7195" max="7195" width="11.44140625" style="1" customWidth="1"/>
    <col min="7196" max="7196" width="9.44140625" style="1" customWidth="1"/>
    <col min="7197" max="7197" width="10.33203125" style="1" customWidth="1"/>
    <col min="7198" max="7198" width="9.109375" style="1" customWidth="1"/>
    <col min="7199" max="7415" width="14.44140625" style="1"/>
    <col min="7416" max="7416" width="4.88671875" style="1" customWidth="1"/>
    <col min="7417" max="7417" width="7.6640625" style="1" customWidth="1"/>
    <col min="7418" max="7419" width="5.6640625" style="1" customWidth="1"/>
    <col min="7420" max="7420" width="34.5546875" style="1" customWidth="1"/>
    <col min="7421" max="7421" width="6.44140625" style="1" customWidth="1"/>
    <col min="7422" max="7422" width="5.44140625" style="1" customWidth="1"/>
    <col min="7423" max="7431" width="7.33203125" style="1" customWidth="1"/>
    <col min="7432" max="7432" width="10" style="1" customWidth="1"/>
    <col min="7433" max="7433" width="9.5546875" style="1" customWidth="1"/>
    <col min="7434" max="7434" width="7.5546875" style="1" customWidth="1"/>
    <col min="7435" max="7435" width="7.33203125" style="1" customWidth="1"/>
    <col min="7436" max="7436" width="4.6640625" style="1" customWidth="1"/>
    <col min="7437" max="7437" width="8.44140625" style="1" customWidth="1"/>
    <col min="7438" max="7438" width="18.5546875" style="1" customWidth="1"/>
    <col min="7439" max="7440" width="8.109375" style="1" customWidth="1"/>
    <col min="7441" max="7441" width="1.88671875" style="1" customWidth="1"/>
    <col min="7442" max="7442" width="18.5546875" style="1" customWidth="1"/>
    <col min="7443" max="7443" width="10" style="1" customWidth="1"/>
    <col min="7444" max="7444" width="1.88671875" style="1" customWidth="1"/>
    <col min="7445" max="7445" width="22.88671875" style="1" customWidth="1"/>
    <col min="7446" max="7449" width="9.33203125" style="1" customWidth="1"/>
    <col min="7450" max="7450" width="2.44140625" style="1" customWidth="1"/>
    <col min="7451" max="7451" width="11.44140625" style="1" customWidth="1"/>
    <col min="7452" max="7452" width="9.44140625" style="1" customWidth="1"/>
    <col min="7453" max="7453" width="10.33203125" style="1" customWidth="1"/>
    <col min="7454" max="7454" width="9.109375" style="1" customWidth="1"/>
    <col min="7455" max="7671" width="14.44140625" style="1"/>
    <col min="7672" max="7672" width="4.88671875" style="1" customWidth="1"/>
    <col min="7673" max="7673" width="7.6640625" style="1" customWidth="1"/>
    <col min="7674" max="7675" width="5.6640625" style="1" customWidth="1"/>
    <col min="7676" max="7676" width="34.5546875" style="1" customWidth="1"/>
    <col min="7677" max="7677" width="6.44140625" style="1" customWidth="1"/>
    <col min="7678" max="7678" width="5.44140625" style="1" customWidth="1"/>
    <col min="7679" max="7687" width="7.33203125" style="1" customWidth="1"/>
    <col min="7688" max="7688" width="10" style="1" customWidth="1"/>
    <col min="7689" max="7689" width="9.5546875" style="1" customWidth="1"/>
    <col min="7690" max="7690" width="7.5546875" style="1" customWidth="1"/>
    <col min="7691" max="7691" width="7.33203125" style="1" customWidth="1"/>
    <col min="7692" max="7692" width="4.6640625" style="1" customWidth="1"/>
    <col min="7693" max="7693" width="8.44140625" style="1" customWidth="1"/>
    <col min="7694" max="7694" width="18.5546875" style="1" customWidth="1"/>
    <col min="7695" max="7696" width="8.109375" style="1" customWidth="1"/>
    <col min="7697" max="7697" width="1.88671875" style="1" customWidth="1"/>
    <col min="7698" max="7698" width="18.5546875" style="1" customWidth="1"/>
    <col min="7699" max="7699" width="10" style="1" customWidth="1"/>
    <col min="7700" max="7700" width="1.88671875" style="1" customWidth="1"/>
    <col min="7701" max="7701" width="22.88671875" style="1" customWidth="1"/>
    <col min="7702" max="7705" width="9.33203125" style="1" customWidth="1"/>
    <col min="7706" max="7706" width="2.44140625" style="1" customWidth="1"/>
    <col min="7707" max="7707" width="11.44140625" style="1" customWidth="1"/>
    <col min="7708" max="7708" width="9.44140625" style="1" customWidth="1"/>
    <col min="7709" max="7709" width="10.33203125" style="1" customWidth="1"/>
    <col min="7710" max="7710" width="9.109375" style="1" customWidth="1"/>
    <col min="7711" max="7927" width="14.44140625" style="1"/>
    <col min="7928" max="7928" width="4.88671875" style="1" customWidth="1"/>
    <col min="7929" max="7929" width="7.6640625" style="1" customWidth="1"/>
    <col min="7930" max="7931" width="5.6640625" style="1" customWidth="1"/>
    <col min="7932" max="7932" width="34.5546875" style="1" customWidth="1"/>
    <col min="7933" max="7933" width="6.44140625" style="1" customWidth="1"/>
    <col min="7934" max="7934" width="5.44140625" style="1" customWidth="1"/>
    <col min="7935" max="7943" width="7.33203125" style="1" customWidth="1"/>
    <col min="7944" max="7944" width="10" style="1" customWidth="1"/>
    <col min="7945" max="7945" width="9.5546875" style="1" customWidth="1"/>
    <col min="7946" max="7946" width="7.5546875" style="1" customWidth="1"/>
    <col min="7947" max="7947" width="7.33203125" style="1" customWidth="1"/>
    <col min="7948" max="7948" width="4.6640625" style="1" customWidth="1"/>
    <col min="7949" max="7949" width="8.44140625" style="1" customWidth="1"/>
    <col min="7950" max="7950" width="18.5546875" style="1" customWidth="1"/>
    <col min="7951" max="7952" width="8.109375" style="1" customWidth="1"/>
    <col min="7953" max="7953" width="1.88671875" style="1" customWidth="1"/>
    <col min="7954" max="7954" width="18.5546875" style="1" customWidth="1"/>
    <col min="7955" max="7955" width="10" style="1" customWidth="1"/>
    <col min="7956" max="7956" width="1.88671875" style="1" customWidth="1"/>
    <col min="7957" max="7957" width="22.88671875" style="1" customWidth="1"/>
    <col min="7958" max="7961" width="9.33203125" style="1" customWidth="1"/>
    <col min="7962" max="7962" width="2.44140625" style="1" customWidth="1"/>
    <col min="7963" max="7963" width="11.44140625" style="1" customWidth="1"/>
    <col min="7964" max="7964" width="9.44140625" style="1" customWidth="1"/>
    <col min="7965" max="7965" width="10.33203125" style="1" customWidth="1"/>
    <col min="7966" max="7966" width="9.109375" style="1" customWidth="1"/>
    <col min="7967" max="8183" width="14.44140625" style="1"/>
    <col min="8184" max="8184" width="4.88671875" style="1" customWidth="1"/>
    <col min="8185" max="8185" width="7.6640625" style="1" customWidth="1"/>
    <col min="8186" max="8187" width="5.6640625" style="1" customWidth="1"/>
    <col min="8188" max="8188" width="34.5546875" style="1" customWidth="1"/>
    <col min="8189" max="8189" width="6.44140625" style="1" customWidth="1"/>
    <col min="8190" max="8190" width="5.44140625" style="1" customWidth="1"/>
    <col min="8191" max="8199" width="7.33203125" style="1" customWidth="1"/>
    <col min="8200" max="8200" width="10" style="1" customWidth="1"/>
    <col min="8201" max="8201" width="9.5546875" style="1" customWidth="1"/>
    <col min="8202" max="8202" width="7.5546875" style="1" customWidth="1"/>
    <col min="8203" max="8203" width="7.33203125" style="1" customWidth="1"/>
    <col min="8204" max="8204" width="4.6640625" style="1" customWidth="1"/>
    <col min="8205" max="8205" width="8.44140625" style="1" customWidth="1"/>
    <col min="8206" max="8206" width="18.5546875" style="1" customWidth="1"/>
    <col min="8207" max="8208" width="8.109375" style="1" customWidth="1"/>
    <col min="8209" max="8209" width="1.88671875" style="1" customWidth="1"/>
    <col min="8210" max="8210" width="18.5546875" style="1" customWidth="1"/>
    <col min="8211" max="8211" width="10" style="1" customWidth="1"/>
    <col min="8212" max="8212" width="1.88671875" style="1" customWidth="1"/>
    <col min="8213" max="8213" width="22.88671875" style="1" customWidth="1"/>
    <col min="8214" max="8217" width="9.33203125" style="1" customWidth="1"/>
    <col min="8218" max="8218" width="2.44140625" style="1" customWidth="1"/>
    <col min="8219" max="8219" width="11.44140625" style="1" customWidth="1"/>
    <col min="8220" max="8220" width="9.44140625" style="1" customWidth="1"/>
    <col min="8221" max="8221" width="10.33203125" style="1" customWidth="1"/>
    <col min="8222" max="8222" width="9.109375" style="1" customWidth="1"/>
    <col min="8223" max="8439" width="14.44140625" style="1"/>
    <col min="8440" max="8440" width="4.88671875" style="1" customWidth="1"/>
    <col min="8441" max="8441" width="7.6640625" style="1" customWidth="1"/>
    <col min="8442" max="8443" width="5.6640625" style="1" customWidth="1"/>
    <col min="8444" max="8444" width="34.5546875" style="1" customWidth="1"/>
    <col min="8445" max="8445" width="6.44140625" style="1" customWidth="1"/>
    <col min="8446" max="8446" width="5.44140625" style="1" customWidth="1"/>
    <col min="8447" max="8455" width="7.33203125" style="1" customWidth="1"/>
    <col min="8456" max="8456" width="10" style="1" customWidth="1"/>
    <col min="8457" max="8457" width="9.5546875" style="1" customWidth="1"/>
    <col min="8458" max="8458" width="7.5546875" style="1" customWidth="1"/>
    <col min="8459" max="8459" width="7.33203125" style="1" customWidth="1"/>
    <col min="8460" max="8460" width="4.6640625" style="1" customWidth="1"/>
    <col min="8461" max="8461" width="8.44140625" style="1" customWidth="1"/>
    <col min="8462" max="8462" width="18.5546875" style="1" customWidth="1"/>
    <col min="8463" max="8464" width="8.109375" style="1" customWidth="1"/>
    <col min="8465" max="8465" width="1.88671875" style="1" customWidth="1"/>
    <col min="8466" max="8466" width="18.5546875" style="1" customWidth="1"/>
    <col min="8467" max="8467" width="10" style="1" customWidth="1"/>
    <col min="8468" max="8468" width="1.88671875" style="1" customWidth="1"/>
    <col min="8469" max="8469" width="22.88671875" style="1" customWidth="1"/>
    <col min="8470" max="8473" width="9.33203125" style="1" customWidth="1"/>
    <col min="8474" max="8474" width="2.44140625" style="1" customWidth="1"/>
    <col min="8475" max="8475" width="11.44140625" style="1" customWidth="1"/>
    <col min="8476" max="8476" width="9.44140625" style="1" customWidth="1"/>
    <col min="8477" max="8477" width="10.33203125" style="1" customWidth="1"/>
    <col min="8478" max="8478" width="9.109375" style="1" customWidth="1"/>
    <col min="8479" max="8695" width="14.44140625" style="1"/>
    <col min="8696" max="8696" width="4.88671875" style="1" customWidth="1"/>
    <col min="8697" max="8697" width="7.6640625" style="1" customWidth="1"/>
    <col min="8698" max="8699" width="5.6640625" style="1" customWidth="1"/>
    <col min="8700" max="8700" width="34.5546875" style="1" customWidth="1"/>
    <col min="8701" max="8701" width="6.44140625" style="1" customWidth="1"/>
    <col min="8702" max="8702" width="5.44140625" style="1" customWidth="1"/>
    <col min="8703" max="8711" width="7.33203125" style="1" customWidth="1"/>
    <col min="8712" max="8712" width="10" style="1" customWidth="1"/>
    <col min="8713" max="8713" width="9.5546875" style="1" customWidth="1"/>
    <col min="8714" max="8714" width="7.5546875" style="1" customWidth="1"/>
    <col min="8715" max="8715" width="7.33203125" style="1" customWidth="1"/>
    <col min="8716" max="8716" width="4.6640625" style="1" customWidth="1"/>
    <col min="8717" max="8717" width="8.44140625" style="1" customWidth="1"/>
    <col min="8718" max="8718" width="18.5546875" style="1" customWidth="1"/>
    <col min="8719" max="8720" width="8.109375" style="1" customWidth="1"/>
    <col min="8721" max="8721" width="1.88671875" style="1" customWidth="1"/>
    <col min="8722" max="8722" width="18.5546875" style="1" customWidth="1"/>
    <col min="8723" max="8723" width="10" style="1" customWidth="1"/>
    <col min="8724" max="8724" width="1.88671875" style="1" customWidth="1"/>
    <col min="8725" max="8725" width="22.88671875" style="1" customWidth="1"/>
    <col min="8726" max="8729" width="9.33203125" style="1" customWidth="1"/>
    <col min="8730" max="8730" width="2.44140625" style="1" customWidth="1"/>
    <col min="8731" max="8731" width="11.44140625" style="1" customWidth="1"/>
    <col min="8732" max="8732" width="9.44140625" style="1" customWidth="1"/>
    <col min="8733" max="8733" width="10.33203125" style="1" customWidth="1"/>
    <col min="8734" max="8734" width="9.109375" style="1" customWidth="1"/>
    <col min="8735" max="8951" width="14.44140625" style="1"/>
    <col min="8952" max="8952" width="4.88671875" style="1" customWidth="1"/>
    <col min="8953" max="8953" width="7.6640625" style="1" customWidth="1"/>
    <col min="8954" max="8955" width="5.6640625" style="1" customWidth="1"/>
    <col min="8956" max="8956" width="34.5546875" style="1" customWidth="1"/>
    <col min="8957" max="8957" width="6.44140625" style="1" customWidth="1"/>
    <col min="8958" max="8958" width="5.44140625" style="1" customWidth="1"/>
    <col min="8959" max="8967" width="7.33203125" style="1" customWidth="1"/>
    <col min="8968" max="8968" width="10" style="1" customWidth="1"/>
    <col min="8969" max="8969" width="9.5546875" style="1" customWidth="1"/>
    <col min="8970" max="8970" width="7.5546875" style="1" customWidth="1"/>
    <col min="8971" max="8971" width="7.33203125" style="1" customWidth="1"/>
    <col min="8972" max="8972" width="4.6640625" style="1" customWidth="1"/>
    <col min="8973" max="8973" width="8.44140625" style="1" customWidth="1"/>
    <col min="8974" max="8974" width="18.5546875" style="1" customWidth="1"/>
    <col min="8975" max="8976" width="8.109375" style="1" customWidth="1"/>
    <col min="8977" max="8977" width="1.88671875" style="1" customWidth="1"/>
    <col min="8978" max="8978" width="18.5546875" style="1" customWidth="1"/>
    <col min="8979" max="8979" width="10" style="1" customWidth="1"/>
    <col min="8980" max="8980" width="1.88671875" style="1" customWidth="1"/>
    <col min="8981" max="8981" width="22.88671875" style="1" customWidth="1"/>
    <col min="8982" max="8985" width="9.33203125" style="1" customWidth="1"/>
    <col min="8986" max="8986" width="2.44140625" style="1" customWidth="1"/>
    <col min="8987" max="8987" width="11.44140625" style="1" customWidth="1"/>
    <col min="8988" max="8988" width="9.44140625" style="1" customWidth="1"/>
    <col min="8989" max="8989" width="10.33203125" style="1" customWidth="1"/>
    <col min="8990" max="8990" width="9.109375" style="1" customWidth="1"/>
    <col min="8991" max="9207" width="14.44140625" style="1"/>
    <col min="9208" max="9208" width="4.88671875" style="1" customWidth="1"/>
    <col min="9209" max="9209" width="7.6640625" style="1" customWidth="1"/>
    <col min="9210" max="9211" width="5.6640625" style="1" customWidth="1"/>
    <col min="9212" max="9212" width="34.5546875" style="1" customWidth="1"/>
    <col min="9213" max="9213" width="6.44140625" style="1" customWidth="1"/>
    <col min="9214" max="9214" width="5.44140625" style="1" customWidth="1"/>
    <col min="9215" max="9223" width="7.33203125" style="1" customWidth="1"/>
    <col min="9224" max="9224" width="10" style="1" customWidth="1"/>
    <col min="9225" max="9225" width="9.5546875" style="1" customWidth="1"/>
    <col min="9226" max="9226" width="7.5546875" style="1" customWidth="1"/>
    <col min="9227" max="9227" width="7.33203125" style="1" customWidth="1"/>
    <col min="9228" max="9228" width="4.6640625" style="1" customWidth="1"/>
    <col min="9229" max="9229" width="8.44140625" style="1" customWidth="1"/>
    <col min="9230" max="9230" width="18.5546875" style="1" customWidth="1"/>
    <col min="9231" max="9232" width="8.109375" style="1" customWidth="1"/>
    <col min="9233" max="9233" width="1.88671875" style="1" customWidth="1"/>
    <col min="9234" max="9234" width="18.5546875" style="1" customWidth="1"/>
    <col min="9235" max="9235" width="10" style="1" customWidth="1"/>
    <col min="9236" max="9236" width="1.88671875" style="1" customWidth="1"/>
    <col min="9237" max="9237" width="22.88671875" style="1" customWidth="1"/>
    <col min="9238" max="9241" width="9.33203125" style="1" customWidth="1"/>
    <col min="9242" max="9242" width="2.44140625" style="1" customWidth="1"/>
    <col min="9243" max="9243" width="11.44140625" style="1" customWidth="1"/>
    <col min="9244" max="9244" width="9.44140625" style="1" customWidth="1"/>
    <col min="9245" max="9245" width="10.33203125" style="1" customWidth="1"/>
    <col min="9246" max="9246" width="9.109375" style="1" customWidth="1"/>
    <col min="9247" max="9463" width="14.44140625" style="1"/>
    <col min="9464" max="9464" width="4.88671875" style="1" customWidth="1"/>
    <col min="9465" max="9465" width="7.6640625" style="1" customWidth="1"/>
    <col min="9466" max="9467" width="5.6640625" style="1" customWidth="1"/>
    <col min="9468" max="9468" width="34.5546875" style="1" customWidth="1"/>
    <col min="9469" max="9469" width="6.44140625" style="1" customWidth="1"/>
    <col min="9470" max="9470" width="5.44140625" style="1" customWidth="1"/>
    <col min="9471" max="9479" width="7.33203125" style="1" customWidth="1"/>
    <col min="9480" max="9480" width="10" style="1" customWidth="1"/>
    <col min="9481" max="9481" width="9.5546875" style="1" customWidth="1"/>
    <col min="9482" max="9482" width="7.5546875" style="1" customWidth="1"/>
    <col min="9483" max="9483" width="7.33203125" style="1" customWidth="1"/>
    <col min="9484" max="9484" width="4.6640625" style="1" customWidth="1"/>
    <col min="9485" max="9485" width="8.44140625" style="1" customWidth="1"/>
    <col min="9486" max="9486" width="18.5546875" style="1" customWidth="1"/>
    <col min="9487" max="9488" width="8.109375" style="1" customWidth="1"/>
    <col min="9489" max="9489" width="1.88671875" style="1" customWidth="1"/>
    <col min="9490" max="9490" width="18.5546875" style="1" customWidth="1"/>
    <col min="9491" max="9491" width="10" style="1" customWidth="1"/>
    <col min="9492" max="9492" width="1.88671875" style="1" customWidth="1"/>
    <col min="9493" max="9493" width="22.88671875" style="1" customWidth="1"/>
    <col min="9494" max="9497" width="9.33203125" style="1" customWidth="1"/>
    <col min="9498" max="9498" width="2.44140625" style="1" customWidth="1"/>
    <col min="9499" max="9499" width="11.44140625" style="1" customWidth="1"/>
    <col min="9500" max="9500" width="9.44140625" style="1" customWidth="1"/>
    <col min="9501" max="9501" width="10.33203125" style="1" customWidth="1"/>
    <col min="9502" max="9502" width="9.109375" style="1" customWidth="1"/>
    <col min="9503" max="9719" width="14.44140625" style="1"/>
    <col min="9720" max="9720" width="4.88671875" style="1" customWidth="1"/>
    <col min="9721" max="9721" width="7.6640625" style="1" customWidth="1"/>
    <col min="9722" max="9723" width="5.6640625" style="1" customWidth="1"/>
    <col min="9724" max="9724" width="34.5546875" style="1" customWidth="1"/>
    <col min="9725" max="9725" width="6.44140625" style="1" customWidth="1"/>
    <col min="9726" max="9726" width="5.44140625" style="1" customWidth="1"/>
    <col min="9727" max="9735" width="7.33203125" style="1" customWidth="1"/>
    <col min="9736" max="9736" width="10" style="1" customWidth="1"/>
    <col min="9737" max="9737" width="9.5546875" style="1" customWidth="1"/>
    <col min="9738" max="9738" width="7.5546875" style="1" customWidth="1"/>
    <col min="9739" max="9739" width="7.33203125" style="1" customWidth="1"/>
    <col min="9740" max="9740" width="4.6640625" style="1" customWidth="1"/>
    <col min="9741" max="9741" width="8.44140625" style="1" customWidth="1"/>
    <col min="9742" max="9742" width="18.5546875" style="1" customWidth="1"/>
    <col min="9743" max="9744" width="8.109375" style="1" customWidth="1"/>
    <col min="9745" max="9745" width="1.88671875" style="1" customWidth="1"/>
    <col min="9746" max="9746" width="18.5546875" style="1" customWidth="1"/>
    <col min="9747" max="9747" width="10" style="1" customWidth="1"/>
    <col min="9748" max="9748" width="1.88671875" style="1" customWidth="1"/>
    <col min="9749" max="9749" width="22.88671875" style="1" customWidth="1"/>
    <col min="9750" max="9753" width="9.33203125" style="1" customWidth="1"/>
    <col min="9754" max="9754" width="2.44140625" style="1" customWidth="1"/>
    <col min="9755" max="9755" width="11.44140625" style="1" customWidth="1"/>
    <col min="9756" max="9756" width="9.44140625" style="1" customWidth="1"/>
    <col min="9757" max="9757" width="10.33203125" style="1" customWidth="1"/>
    <col min="9758" max="9758" width="9.109375" style="1" customWidth="1"/>
    <col min="9759" max="9975" width="14.44140625" style="1"/>
    <col min="9976" max="9976" width="4.88671875" style="1" customWidth="1"/>
    <col min="9977" max="9977" width="7.6640625" style="1" customWidth="1"/>
    <col min="9978" max="9979" width="5.6640625" style="1" customWidth="1"/>
    <col min="9980" max="9980" width="34.5546875" style="1" customWidth="1"/>
    <col min="9981" max="9981" width="6.44140625" style="1" customWidth="1"/>
    <col min="9982" max="9982" width="5.44140625" style="1" customWidth="1"/>
    <col min="9983" max="9991" width="7.33203125" style="1" customWidth="1"/>
    <col min="9992" max="9992" width="10" style="1" customWidth="1"/>
    <col min="9993" max="9993" width="9.5546875" style="1" customWidth="1"/>
    <col min="9994" max="9994" width="7.5546875" style="1" customWidth="1"/>
    <col min="9995" max="9995" width="7.33203125" style="1" customWidth="1"/>
    <col min="9996" max="9996" width="4.6640625" style="1" customWidth="1"/>
    <col min="9997" max="9997" width="8.44140625" style="1" customWidth="1"/>
    <col min="9998" max="9998" width="18.5546875" style="1" customWidth="1"/>
    <col min="9999" max="10000" width="8.109375" style="1" customWidth="1"/>
    <col min="10001" max="10001" width="1.88671875" style="1" customWidth="1"/>
    <col min="10002" max="10002" width="18.5546875" style="1" customWidth="1"/>
    <col min="10003" max="10003" width="10" style="1" customWidth="1"/>
    <col min="10004" max="10004" width="1.88671875" style="1" customWidth="1"/>
    <col min="10005" max="10005" width="22.88671875" style="1" customWidth="1"/>
    <col min="10006" max="10009" width="9.33203125" style="1" customWidth="1"/>
    <col min="10010" max="10010" width="2.44140625" style="1" customWidth="1"/>
    <col min="10011" max="10011" width="11.44140625" style="1" customWidth="1"/>
    <col min="10012" max="10012" width="9.44140625" style="1" customWidth="1"/>
    <col min="10013" max="10013" width="10.33203125" style="1" customWidth="1"/>
    <col min="10014" max="10014" width="9.109375" style="1" customWidth="1"/>
    <col min="10015" max="10231" width="14.44140625" style="1"/>
    <col min="10232" max="10232" width="4.88671875" style="1" customWidth="1"/>
    <col min="10233" max="10233" width="7.6640625" style="1" customWidth="1"/>
    <col min="10234" max="10235" width="5.6640625" style="1" customWidth="1"/>
    <col min="10236" max="10236" width="34.5546875" style="1" customWidth="1"/>
    <col min="10237" max="10237" width="6.44140625" style="1" customWidth="1"/>
    <col min="10238" max="10238" width="5.44140625" style="1" customWidth="1"/>
    <col min="10239" max="10247" width="7.33203125" style="1" customWidth="1"/>
    <col min="10248" max="10248" width="10" style="1" customWidth="1"/>
    <col min="10249" max="10249" width="9.5546875" style="1" customWidth="1"/>
    <col min="10250" max="10250" width="7.5546875" style="1" customWidth="1"/>
    <col min="10251" max="10251" width="7.33203125" style="1" customWidth="1"/>
    <col min="10252" max="10252" width="4.6640625" style="1" customWidth="1"/>
    <col min="10253" max="10253" width="8.44140625" style="1" customWidth="1"/>
    <col min="10254" max="10254" width="18.5546875" style="1" customWidth="1"/>
    <col min="10255" max="10256" width="8.109375" style="1" customWidth="1"/>
    <col min="10257" max="10257" width="1.88671875" style="1" customWidth="1"/>
    <col min="10258" max="10258" width="18.5546875" style="1" customWidth="1"/>
    <col min="10259" max="10259" width="10" style="1" customWidth="1"/>
    <col min="10260" max="10260" width="1.88671875" style="1" customWidth="1"/>
    <col min="10261" max="10261" width="22.88671875" style="1" customWidth="1"/>
    <col min="10262" max="10265" width="9.33203125" style="1" customWidth="1"/>
    <col min="10266" max="10266" width="2.44140625" style="1" customWidth="1"/>
    <col min="10267" max="10267" width="11.44140625" style="1" customWidth="1"/>
    <col min="10268" max="10268" width="9.44140625" style="1" customWidth="1"/>
    <col min="10269" max="10269" width="10.33203125" style="1" customWidth="1"/>
    <col min="10270" max="10270" width="9.109375" style="1" customWidth="1"/>
    <col min="10271" max="10487" width="14.44140625" style="1"/>
    <col min="10488" max="10488" width="4.88671875" style="1" customWidth="1"/>
    <col min="10489" max="10489" width="7.6640625" style="1" customWidth="1"/>
    <col min="10490" max="10491" width="5.6640625" style="1" customWidth="1"/>
    <col min="10492" max="10492" width="34.5546875" style="1" customWidth="1"/>
    <col min="10493" max="10493" width="6.44140625" style="1" customWidth="1"/>
    <col min="10494" max="10494" width="5.44140625" style="1" customWidth="1"/>
    <col min="10495" max="10503" width="7.33203125" style="1" customWidth="1"/>
    <col min="10504" max="10504" width="10" style="1" customWidth="1"/>
    <col min="10505" max="10505" width="9.5546875" style="1" customWidth="1"/>
    <col min="10506" max="10506" width="7.5546875" style="1" customWidth="1"/>
    <col min="10507" max="10507" width="7.33203125" style="1" customWidth="1"/>
    <col min="10508" max="10508" width="4.6640625" style="1" customWidth="1"/>
    <col min="10509" max="10509" width="8.44140625" style="1" customWidth="1"/>
    <col min="10510" max="10510" width="18.5546875" style="1" customWidth="1"/>
    <col min="10511" max="10512" width="8.109375" style="1" customWidth="1"/>
    <col min="10513" max="10513" width="1.88671875" style="1" customWidth="1"/>
    <col min="10514" max="10514" width="18.5546875" style="1" customWidth="1"/>
    <col min="10515" max="10515" width="10" style="1" customWidth="1"/>
    <col min="10516" max="10516" width="1.88671875" style="1" customWidth="1"/>
    <col min="10517" max="10517" width="22.88671875" style="1" customWidth="1"/>
    <col min="10518" max="10521" width="9.33203125" style="1" customWidth="1"/>
    <col min="10522" max="10522" width="2.44140625" style="1" customWidth="1"/>
    <col min="10523" max="10523" width="11.44140625" style="1" customWidth="1"/>
    <col min="10524" max="10524" width="9.44140625" style="1" customWidth="1"/>
    <col min="10525" max="10525" width="10.33203125" style="1" customWidth="1"/>
    <col min="10526" max="10526" width="9.109375" style="1" customWidth="1"/>
    <col min="10527" max="10743" width="14.44140625" style="1"/>
    <col min="10744" max="10744" width="4.88671875" style="1" customWidth="1"/>
    <col min="10745" max="10745" width="7.6640625" style="1" customWidth="1"/>
    <col min="10746" max="10747" width="5.6640625" style="1" customWidth="1"/>
    <col min="10748" max="10748" width="34.5546875" style="1" customWidth="1"/>
    <col min="10749" max="10749" width="6.44140625" style="1" customWidth="1"/>
    <col min="10750" max="10750" width="5.44140625" style="1" customWidth="1"/>
    <col min="10751" max="10759" width="7.33203125" style="1" customWidth="1"/>
    <col min="10760" max="10760" width="10" style="1" customWidth="1"/>
    <col min="10761" max="10761" width="9.5546875" style="1" customWidth="1"/>
    <col min="10762" max="10762" width="7.5546875" style="1" customWidth="1"/>
    <col min="10763" max="10763" width="7.33203125" style="1" customWidth="1"/>
    <col min="10764" max="10764" width="4.6640625" style="1" customWidth="1"/>
    <col min="10765" max="10765" width="8.44140625" style="1" customWidth="1"/>
    <col min="10766" max="10766" width="18.5546875" style="1" customWidth="1"/>
    <col min="10767" max="10768" width="8.109375" style="1" customWidth="1"/>
    <col min="10769" max="10769" width="1.88671875" style="1" customWidth="1"/>
    <col min="10770" max="10770" width="18.5546875" style="1" customWidth="1"/>
    <col min="10771" max="10771" width="10" style="1" customWidth="1"/>
    <col min="10772" max="10772" width="1.88671875" style="1" customWidth="1"/>
    <col min="10773" max="10773" width="22.88671875" style="1" customWidth="1"/>
    <col min="10774" max="10777" width="9.33203125" style="1" customWidth="1"/>
    <col min="10778" max="10778" width="2.44140625" style="1" customWidth="1"/>
    <col min="10779" max="10779" width="11.44140625" style="1" customWidth="1"/>
    <col min="10780" max="10780" width="9.44140625" style="1" customWidth="1"/>
    <col min="10781" max="10781" width="10.33203125" style="1" customWidth="1"/>
    <col min="10782" max="10782" width="9.109375" style="1" customWidth="1"/>
    <col min="10783" max="10999" width="14.44140625" style="1"/>
    <col min="11000" max="11000" width="4.88671875" style="1" customWidth="1"/>
    <col min="11001" max="11001" width="7.6640625" style="1" customWidth="1"/>
    <col min="11002" max="11003" width="5.6640625" style="1" customWidth="1"/>
    <col min="11004" max="11004" width="34.5546875" style="1" customWidth="1"/>
    <col min="11005" max="11005" width="6.44140625" style="1" customWidth="1"/>
    <col min="11006" max="11006" width="5.44140625" style="1" customWidth="1"/>
    <col min="11007" max="11015" width="7.33203125" style="1" customWidth="1"/>
    <col min="11016" max="11016" width="10" style="1" customWidth="1"/>
    <col min="11017" max="11017" width="9.5546875" style="1" customWidth="1"/>
    <col min="11018" max="11018" width="7.5546875" style="1" customWidth="1"/>
    <col min="11019" max="11019" width="7.33203125" style="1" customWidth="1"/>
    <col min="11020" max="11020" width="4.6640625" style="1" customWidth="1"/>
    <col min="11021" max="11021" width="8.44140625" style="1" customWidth="1"/>
    <col min="11022" max="11022" width="18.5546875" style="1" customWidth="1"/>
    <col min="11023" max="11024" width="8.109375" style="1" customWidth="1"/>
    <col min="11025" max="11025" width="1.88671875" style="1" customWidth="1"/>
    <col min="11026" max="11026" width="18.5546875" style="1" customWidth="1"/>
    <col min="11027" max="11027" width="10" style="1" customWidth="1"/>
    <col min="11028" max="11028" width="1.88671875" style="1" customWidth="1"/>
    <col min="11029" max="11029" width="22.88671875" style="1" customWidth="1"/>
    <col min="11030" max="11033" width="9.33203125" style="1" customWidth="1"/>
    <col min="11034" max="11034" width="2.44140625" style="1" customWidth="1"/>
    <col min="11035" max="11035" width="11.44140625" style="1" customWidth="1"/>
    <col min="11036" max="11036" width="9.44140625" style="1" customWidth="1"/>
    <col min="11037" max="11037" width="10.33203125" style="1" customWidth="1"/>
    <col min="11038" max="11038" width="9.109375" style="1" customWidth="1"/>
    <col min="11039" max="11255" width="14.44140625" style="1"/>
    <col min="11256" max="11256" width="4.88671875" style="1" customWidth="1"/>
    <col min="11257" max="11257" width="7.6640625" style="1" customWidth="1"/>
    <col min="11258" max="11259" width="5.6640625" style="1" customWidth="1"/>
    <col min="11260" max="11260" width="34.5546875" style="1" customWidth="1"/>
    <col min="11261" max="11261" width="6.44140625" style="1" customWidth="1"/>
    <col min="11262" max="11262" width="5.44140625" style="1" customWidth="1"/>
    <col min="11263" max="11271" width="7.33203125" style="1" customWidth="1"/>
    <col min="11272" max="11272" width="10" style="1" customWidth="1"/>
    <col min="11273" max="11273" width="9.5546875" style="1" customWidth="1"/>
    <col min="11274" max="11274" width="7.5546875" style="1" customWidth="1"/>
    <col min="11275" max="11275" width="7.33203125" style="1" customWidth="1"/>
    <col min="11276" max="11276" width="4.6640625" style="1" customWidth="1"/>
    <col min="11277" max="11277" width="8.44140625" style="1" customWidth="1"/>
    <col min="11278" max="11278" width="18.5546875" style="1" customWidth="1"/>
    <col min="11279" max="11280" width="8.109375" style="1" customWidth="1"/>
    <col min="11281" max="11281" width="1.88671875" style="1" customWidth="1"/>
    <col min="11282" max="11282" width="18.5546875" style="1" customWidth="1"/>
    <col min="11283" max="11283" width="10" style="1" customWidth="1"/>
    <col min="11284" max="11284" width="1.88671875" style="1" customWidth="1"/>
    <col min="11285" max="11285" width="22.88671875" style="1" customWidth="1"/>
    <col min="11286" max="11289" width="9.33203125" style="1" customWidth="1"/>
    <col min="11290" max="11290" width="2.44140625" style="1" customWidth="1"/>
    <col min="11291" max="11291" width="11.44140625" style="1" customWidth="1"/>
    <col min="11292" max="11292" width="9.44140625" style="1" customWidth="1"/>
    <col min="11293" max="11293" width="10.33203125" style="1" customWidth="1"/>
    <col min="11294" max="11294" width="9.109375" style="1" customWidth="1"/>
    <col min="11295" max="11511" width="14.44140625" style="1"/>
    <col min="11512" max="11512" width="4.88671875" style="1" customWidth="1"/>
    <col min="11513" max="11513" width="7.6640625" style="1" customWidth="1"/>
    <col min="11514" max="11515" width="5.6640625" style="1" customWidth="1"/>
    <col min="11516" max="11516" width="34.5546875" style="1" customWidth="1"/>
    <col min="11517" max="11517" width="6.44140625" style="1" customWidth="1"/>
    <col min="11518" max="11518" width="5.44140625" style="1" customWidth="1"/>
    <col min="11519" max="11527" width="7.33203125" style="1" customWidth="1"/>
    <col min="11528" max="11528" width="10" style="1" customWidth="1"/>
    <col min="11529" max="11529" width="9.5546875" style="1" customWidth="1"/>
    <col min="11530" max="11530" width="7.5546875" style="1" customWidth="1"/>
    <col min="11531" max="11531" width="7.33203125" style="1" customWidth="1"/>
    <col min="11532" max="11532" width="4.6640625" style="1" customWidth="1"/>
    <col min="11533" max="11533" width="8.44140625" style="1" customWidth="1"/>
    <col min="11534" max="11534" width="18.5546875" style="1" customWidth="1"/>
    <col min="11535" max="11536" width="8.109375" style="1" customWidth="1"/>
    <col min="11537" max="11537" width="1.88671875" style="1" customWidth="1"/>
    <col min="11538" max="11538" width="18.5546875" style="1" customWidth="1"/>
    <col min="11539" max="11539" width="10" style="1" customWidth="1"/>
    <col min="11540" max="11540" width="1.88671875" style="1" customWidth="1"/>
    <col min="11541" max="11541" width="22.88671875" style="1" customWidth="1"/>
    <col min="11542" max="11545" width="9.33203125" style="1" customWidth="1"/>
    <col min="11546" max="11546" width="2.44140625" style="1" customWidth="1"/>
    <col min="11547" max="11547" width="11.44140625" style="1" customWidth="1"/>
    <col min="11548" max="11548" width="9.44140625" style="1" customWidth="1"/>
    <col min="11549" max="11549" width="10.33203125" style="1" customWidth="1"/>
    <col min="11550" max="11550" width="9.109375" style="1" customWidth="1"/>
    <col min="11551" max="11767" width="14.44140625" style="1"/>
    <col min="11768" max="11768" width="4.88671875" style="1" customWidth="1"/>
    <col min="11769" max="11769" width="7.6640625" style="1" customWidth="1"/>
    <col min="11770" max="11771" width="5.6640625" style="1" customWidth="1"/>
    <col min="11772" max="11772" width="34.5546875" style="1" customWidth="1"/>
    <col min="11773" max="11773" width="6.44140625" style="1" customWidth="1"/>
    <col min="11774" max="11774" width="5.44140625" style="1" customWidth="1"/>
    <col min="11775" max="11783" width="7.33203125" style="1" customWidth="1"/>
    <col min="11784" max="11784" width="10" style="1" customWidth="1"/>
    <col min="11785" max="11785" width="9.5546875" style="1" customWidth="1"/>
    <col min="11786" max="11786" width="7.5546875" style="1" customWidth="1"/>
    <col min="11787" max="11787" width="7.33203125" style="1" customWidth="1"/>
    <col min="11788" max="11788" width="4.6640625" style="1" customWidth="1"/>
    <col min="11789" max="11789" width="8.44140625" style="1" customWidth="1"/>
    <col min="11790" max="11790" width="18.5546875" style="1" customWidth="1"/>
    <col min="11791" max="11792" width="8.109375" style="1" customWidth="1"/>
    <col min="11793" max="11793" width="1.88671875" style="1" customWidth="1"/>
    <col min="11794" max="11794" width="18.5546875" style="1" customWidth="1"/>
    <col min="11795" max="11795" width="10" style="1" customWidth="1"/>
    <col min="11796" max="11796" width="1.88671875" style="1" customWidth="1"/>
    <col min="11797" max="11797" width="22.88671875" style="1" customWidth="1"/>
    <col min="11798" max="11801" width="9.33203125" style="1" customWidth="1"/>
    <col min="11802" max="11802" width="2.44140625" style="1" customWidth="1"/>
    <col min="11803" max="11803" width="11.44140625" style="1" customWidth="1"/>
    <col min="11804" max="11804" width="9.44140625" style="1" customWidth="1"/>
    <col min="11805" max="11805" width="10.33203125" style="1" customWidth="1"/>
    <col min="11806" max="11806" width="9.109375" style="1" customWidth="1"/>
    <col min="11807" max="12023" width="14.44140625" style="1"/>
    <col min="12024" max="12024" width="4.88671875" style="1" customWidth="1"/>
    <col min="12025" max="12025" width="7.6640625" style="1" customWidth="1"/>
    <col min="12026" max="12027" width="5.6640625" style="1" customWidth="1"/>
    <col min="12028" max="12028" width="34.5546875" style="1" customWidth="1"/>
    <col min="12029" max="12029" width="6.44140625" style="1" customWidth="1"/>
    <col min="12030" max="12030" width="5.44140625" style="1" customWidth="1"/>
    <col min="12031" max="12039" width="7.33203125" style="1" customWidth="1"/>
    <col min="12040" max="12040" width="10" style="1" customWidth="1"/>
    <col min="12041" max="12041" width="9.5546875" style="1" customWidth="1"/>
    <col min="12042" max="12042" width="7.5546875" style="1" customWidth="1"/>
    <col min="12043" max="12043" width="7.33203125" style="1" customWidth="1"/>
    <col min="12044" max="12044" width="4.6640625" style="1" customWidth="1"/>
    <col min="12045" max="12045" width="8.44140625" style="1" customWidth="1"/>
    <col min="12046" max="12046" width="18.5546875" style="1" customWidth="1"/>
    <col min="12047" max="12048" width="8.109375" style="1" customWidth="1"/>
    <col min="12049" max="12049" width="1.88671875" style="1" customWidth="1"/>
    <col min="12050" max="12050" width="18.5546875" style="1" customWidth="1"/>
    <col min="12051" max="12051" width="10" style="1" customWidth="1"/>
    <col min="12052" max="12052" width="1.88671875" style="1" customWidth="1"/>
    <col min="12053" max="12053" width="22.88671875" style="1" customWidth="1"/>
    <col min="12054" max="12057" width="9.33203125" style="1" customWidth="1"/>
    <col min="12058" max="12058" width="2.44140625" style="1" customWidth="1"/>
    <col min="12059" max="12059" width="11.44140625" style="1" customWidth="1"/>
    <col min="12060" max="12060" width="9.44140625" style="1" customWidth="1"/>
    <col min="12061" max="12061" width="10.33203125" style="1" customWidth="1"/>
    <col min="12062" max="12062" width="9.109375" style="1" customWidth="1"/>
    <col min="12063" max="12279" width="14.44140625" style="1"/>
    <col min="12280" max="12280" width="4.88671875" style="1" customWidth="1"/>
    <col min="12281" max="12281" width="7.6640625" style="1" customWidth="1"/>
    <col min="12282" max="12283" width="5.6640625" style="1" customWidth="1"/>
    <col min="12284" max="12284" width="34.5546875" style="1" customWidth="1"/>
    <col min="12285" max="12285" width="6.44140625" style="1" customWidth="1"/>
    <col min="12286" max="12286" width="5.44140625" style="1" customWidth="1"/>
    <col min="12287" max="12295" width="7.33203125" style="1" customWidth="1"/>
    <col min="12296" max="12296" width="10" style="1" customWidth="1"/>
    <col min="12297" max="12297" width="9.5546875" style="1" customWidth="1"/>
    <col min="12298" max="12298" width="7.5546875" style="1" customWidth="1"/>
    <col min="12299" max="12299" width="7.33203125" style="1" customWidth="1"/>
    <col min="12300" max="12300" width="4.6640625" style="1" customWidth="1"/>
    <col min="12301" max="12301" width="8.44140625" style="1" customWidth="1"/>
    <col min="12302" max="12302" width="18.5546875" style="1" customWidth="1"/>
    <col min="12303" max="12304" width="8.109375" style="1" customWidth="1"/>
    <col min="12305" max="12305" width="1.88671875" style="1" customWidth="1"/>
    <col min="12306" max="12306" width="18.5546875" style="1" customWidth="1"/>
    <col min="12307" max="12307" width="10" style="1" customWidth="1"/>
    <col min="12308" max="12308" width="1.88671875" style="1" customWidth="1"/>
    <col min="12309" max="12309" width="22.88671875" style="1" customWidth="1"/>
    <col min="12310" max="12313" width="9.33203125" style="1" customWidth="1"/>
    <col min="12314" max="12314" width="2.44140625" style="1" customWidth="1"/>
    <col min="12315" max="12315" width="11.44140625" style="1" customWidth="1"/>
    <col min="12316" max="12316" width="9.44140625" style="1" customWidth="1"/>
    <col min="12317" max="12317" width="10.33203125" style="1" customWidth="1"/>
    <col min="12318" max="12318" width="9.109375" style="1" customWidth="1"/>
    <col min="12319" max="12535" width="14.44140625" style="1"/>
    <col min="12536" max="12536" width="4.88671875" style="1" customWidth="1"/>
    <col min="12537" max="12537" width="7.6640625" style="1" customWidth="1"/>
    <col min="12538" max="12539" width="5.6640625" style="1" customWidth="1"/>
    <col min="12540" max="12540" width="34.5546875" style="1" customWidth="1"/>
    <col min="12541" max="12541" width="6.44140625" style="1" customWidth="1"/>
    <col min="12542" max="12542" width="5.44140625" style="1" customWidth="1"/>
    <col min="12543" max="12551" width="7.33203125" style="1" customWidth="1"/>
    <col min="12552" max="12552" width="10" style="1" customWidth="1"/>
    <col min="12553" max="12553" width="9.5546875" style="1" customWidth="1"/>
    <col min="12554" max="12554" width="7.5546875" style="1" customWidth="1"/>
    <col min="12555" max="12555" width="7.33203125" style="1" customWidth="1"/>
    <col min="12556" max="12556" width="4.6640625" style="1" customWidth="1"/>
    <col min="12557" max="12557" width="8.44140625" style="1" customWidth="1"/>
    <col min="12558" max="12558" width="18.5546875" style="1" customWidth="1"/>
    <col min="12559" max="12560" width="8.109375" style="1" customWidth="1"/>
    <col min="12561" max="12561" width="1.88671875" style="1" customWidth="1"/>
    <col min="12562" max="12562" width="18.5546875" style="1" customWidth="1"/>
    <col min="12563" max="12563" width="10" style="1" customWidth="1"/>
    <col min="12564" max="12564" width="1.88671875" style="1" customWidth="1"/>
    <col min="12565" max="12565" width="22.88671875" style="1" customWidth="1"/>
    <col min="12566" max="12569" width="9.33203125" style="1" customWidth="1"/>
    <col min="12570" max="12570" width="2.44140625" style="1" customWidth="1"/>
    <col min="12571" max="12571" width="11.44140625" style="1" customWidth="1"/>
    <col min="12572" max="12572" width="9.44140625" style="1" customWidth="1"/>
    <col min="12573" max="12573" width="10.33203125" style="1" customWidth="1"/>
    <col min="12574" max="12574" width="9.109375" style="1" customWidth="1"/>
    <col min="12575" max="12791" width="14.44140625" style="1"/>
    <col min="12792" max="12792" width="4.88671875" style="1" customWidth="1"/>
    <col min="12793" max="12793" width="7.6640625" style="1" customWidth="1"/>
    <col min="12794" max="12795" width="5.6640625" style="1" customWidth="1"/>
    <col min="12796" max="12796" width="34.5546875" style="1" customWidth="1"/>
    <col min="12797" max="12797" width="6.44140625" style="1" customWidth="1"/>
    <col min="12798" max="12798" width="5.44140625" style="1" customWidth="1"/>
    <col min="12799" max="12807" width="7.33203125" style="1" customWidth="1"/>
    <col min="12808" max="12808" width="10" style="1" customWidth="1"/>
    <col min="12809" max="12809" width="9.5546875" style="1" customWidth="1"/>
    <col min="12810" max="12810" width="7.5546875" style="1" customWidth="1"/>
    <col min="12811" max="12811" width="7.33203125" style="1" customWidth="1"/>
    <col min="12812" max="12812" width="4.6640625" style="1" customWidth="1"/>
    <col min="12813" max="12813" width="8.44140625" style="1" customWidth="1"/>
    <col min="12814" max="12814" width="18.5546875" style="1" customWidth="1"/>
    <col min="12815" max="12816" width="8.109375" style="1" customWidth="1"/>
    <col min="12817" max="12817" width="1.88671875" style="1" customWidth="1"/>
    <col min="12818" max="12818" width="18.5546875" style="1" customWidth="1"/>
    <col min="12819" max="12819" width="10" style="1" customWidth="1"/>
    <col min="12820" max="12820" width="1.88671875" style="1" customWidth="1"/>
    <col min="12821" max="12821" width="22.88671875" style="1" customWidth="1"/>
    <col min="12822" max="12825" width="9.33203125" style="1" customWidth="1"/>
    <col min="12826" max="12826" width="2.44140625" style="1" customWidth="1"/>
    <col min="12827" max="12827" width="11.44140625" style="1" customWidth="1"/>
    <col min="12828" max="12828" width="9.44140625" style="1" customWidth="1"/>
    <col min="12829" max="12829" width="10.33203125" style="1" customWidth="1"/>
    <col min="12830" max="12830" width="9.109375" style="1" customWidth="1"/>
    <col min="12831" max="13047" width="14.44140625" style="1"/>
    <col min="13048" max="13048" width="4.88671875" style="1" customWidth="1"/>
    <col min="13049" max="13049" width="7.6640625" style="1" customWidth="1"/>
    <col min="13050" max="13051" width="5.6640625" style="1" customWidth="1"/>
    <col min="13052" max="13052" width="34.5546875" style="1" customWidth="1"/>
    <col min="13053" max="13053" width="6.44140625" style="1" customWidth="1"/>
    <col min="13054" max="13054" width="5.44140625" style="1" customWidth="1"/>
    <col min="13055" max="13063" width="7.33203125" style="1" customWidth="1"/>
    <col min="13064" max="13064" width="10" style="1" customWidth="1"/>
    <col min="13065" max="13065" width="9.5546875" style="1" customWidth="1"/>
    <col min="13066" max="13066" width="7.5546875" style="1" customWidth="1"/>
    <col min="13067" max="13067" width="7.33203125" style="1" customWidth="1"/>
    <col min="13068" max="13068" width="4.6640625" style="1" customWidth="1"/>
    <col min="13069" max="13069" width="8.44140625" style="1" customWidth="1"/>
    <col min="13070" max="13070" width="18.5546875" style="1" customWidth="1"/>
    <col min="13071" max="13072" width="8.109375" style="1" customWidth="1"/>
    <col min="13073" max="13073" width="1.88671875" style="1" customWidth="1"/>
    <col min="13074" max="13074" width="18.5546875" style="1" customWidth="1"/>
    <col min="13075" max="13075" width="10" style="1" customWidth="1"/>
    <col min="13076" max="13076" width="1.88671875" style="1" customWidth="1"/>
    <col min="13077" max="13077" width="22.88671875" style="1" customWidth="1"/>
    <col min="13078" max="13081" width="9.33203125" style="1" customWidth="1"/>
    <col min="13082" max="13082" width="2.44140625" style="1" customWidth="1"/>
    <col min="13083" max="13083" width="11.44140625" style="1" customWidth="1"/>
    <col min="13084" max="13084" width="9.44140625" style="1" customWidth="1"/>
    <col min="13085" max="13085" width="10.33203125" style="1" customWidth="1"/>
    <col min="13086" max="13086" width="9.109375" style="1" customWidth="1"/>
    <col min="13087" max="13303" width="14.44140625" style="1"/>
    <col min="13304" max="13304" width="4.88671875" style="1" customWidth="1"/>
    <col min="13305" max="13305" width="7.6640625" style="1" customWidth="1"/>
    <col min="13306" max="13307" width="5.6640625" style="1" customWidth="1"/>
    <col min="13308" max="13308" width="34.5546875" style="1" customWidth="1"/>
    <col min="13309" max="13309" width="6.44140625" style="1" customWidth="1"/>
    <col min="13310" max="13310" width="5.44140625" style="1" customWidth="1"/>
    <col min="13311" max="13319" width="7.33203125" style="1" customWidth="1"/>
    <col min="13320" max="13320" width="10" style="1" customWidth="1"/>
    <col min="13321" max="13321" width="9.5546875" style="1" customWidth="1"/>
    <col min="13322" max="13322" width="7.5546875" style="1" customWidth="1"/>
    <col min="13323" max="13323" width="7.33203125" style="1" customWidth="1"/>
    <col min="13324" max="13324" width="4.6640625" style="1" customWidth="1"/>
    <col min="13325" max="13325" width="8.44140625" style="1" customWidth="1"/>
    <col min="13326" max="13326" width="18.5546875" style="1" customWidth="1"/>
    <col min="13327" max="13328" width="8.109375" style="1" customWidth="1"/>
    <col min="13329" max="13329" width="1.88671875" style="1" customWidth="1"/>
    <col min="13330" max="13330" width="18.5546875" style="1" customWidth="1"/>
    <col min="13331" max="13331" width="10" style="1" customWidth="1"/>
    <col min="13332" max="13332" width="1.88671875" style="1" customWidth="1"/>
    <col min="13333" max="13333" width="22.88671875" style="1" customWidth="1"/>
    <col min="13334" max="13337" width="9.33203125" style="1" customWidth="1"/>
    <col min="13338" max="13338" width="2.44140625" style="1" customWidth="1"/>
    <col min="13339" max="13339" width="11.44140625" style="1" customWidth="1"/>
    <col min="13340" max="13340" width="9.44140625" style="1" customWidth="1"/>
    <col min="13341" max="13341" width="10.33203125" style="1" customWidth="1"/>
    <col min="13342" max="13342" width="9.109375" style="1" customWidth="1"/>
    <col min="13343" max="13559" width="14.44140625" style="1"/>
    <col min="13560" max="13560" width="4.88671875" style="1" customWidth="1"/>
    <col min="13561" max="13561" width="7.6640625" style="1" customWidth="1"/>
    <col min="13562" max="13563" width="5.6640625" style="1" customWidth="1"/>
    <col min="13564" max="13564" width="34.5546875" style="1" customWidth="1"/>
    <col min="13565" max="13565" width="6.44140625" style="1" customWidth="1"/>
    <col min="13566" max="13566" width="5.44140625" style="1" customWidth="1"/>
    <col min="13567" max="13575" width="7.33203125" style="1" customWidth="1"/>
    <col min="13576" max="13576" width="10" style="1" customWidth="1"/>
    <col min="13577" max="13577" width="9.5546875" style="1" customWidth="1"/>
    <col min="13578" max="13578" width="7.5546875" style="1" customWidth="1"/>
    <col min="13579" max="13579" width="7.33203125" style="1" customWidth="1"/>
    <col min="13580" max="13580" width="4.6640625" style="1" customWidth="1"/>
    <col min="13581" max="13581" width="8.44140625" style="1" customWidth="1"/>
    <col min="13582" max="13582" width="18.5546875" style="1" customWidth="1"/>
    <col min="13583" max="13584" width="8.109375" style="1" customWidth="1"/>
    <col min="13585" max="13585" width="1.88671875" style="1" customWidth="1"/>
    <col min="13586" max="13586" width="18.5546875" style="1" customWidth="1"/>
    <col min="13587" max="13587" width="10" style="1" customWidth="1"/>
    <col min="13588" max="13588" width="1.88671875" style="1" customWidth="1"/>
    <col min="13589" max="13589" width="22.88671875" style="1" customWidth="1"/>
    <col min="13590" max="13593" width="9.33203125" style="1" customWidth="1"/>
    <col min="13594" max="13594" width="2.44140625" style="1" customWidth="1"/>
    <col min="13595" max="13595" width="11.44140625" style="1" customWidth="1"/>
    <col min="13596" max="13596" width="9.44140625" style="1" customWidth="1"/>
    <col min="13597" max="13597" width="10.33203125" style="1" customWidth="1"/>
    <col min="13598" max="13598" width="9.109375" style="1" customWidth="1"/>
    <col min="13599" max="13815" width="14.44140625" style="1"/>
    <col min="13816" max="13816" width="4.88671875" style="1" customWidth="1"/>
    <col min="13817" max="13817" width="7.6640625" style="1" customWidth="1"/>
    <col min="13818" max="13819" width="5.6640625" style="1" customWidth="1"/>
    <col min="13820" max="13820" width="34.5546875" style="1" customWidth="1"/>
    <col min="13821" max="13821" width="6.44140625" style="1" customWidth="1"/>
    <col min="13822" max="13822" width="5.44140625" style="1" customWidth="1"/>
    <col min="13823" max="13831" width="7.33203125" style="1" customWidth="1"/>
    <col min="13832" max="13832" width="10" style="1" customWidth="1"/>
    <col min="13833" max="13833" width="9.5546875" style="1" customWidth="1"/>
    <col min="13834" max="13834" width="7.5546875" style="1" customWidth="1"/>
    <col min="13835" max="13835" width="7.33203125" style="1" customWidth="1"/>
    <col min="13836" max="13836" width="4.6640625" style="1" customWidth="1"/>
    <col min="13837" max="13837" width="8.44140625" style="1" customWidth="1"/>
    <col min="13838" max="13838" width="18.5546875" style="1" customWidth="1"/>
    <col min="13839" max="13840" width="8.109375" style="1" customWidth="1"/>
    <col min="13841" max="13841" width="1.88671875" style="1" customWidth="1"/>
    <col min="13842" max="13842" width="18.5546875" style="1" customWidth="1"/>
    <col min="13843" max="13843" width="10" style="1" customWidth="1"/>
    <col min="13844" max="13844" width="1.88671875" style="1" customWidth="1"/>
    <col min="13845" max="13845" width="22.88671875" style="1" customWidth="1"/>
    <col min="13846" max="13849" width="9.33203125" style="1" customWidth="1"/>
    <col min="13850" max="13850" width="2.44140625" style="1" customWidth="1"/>
    <col min="13851" max="13851" width="11.44140625" style="1" customWidth="1"/>
    <col min="13852" max="13852" width="9.44140625" style="1" customWidth="1"/>
    <col min="13853" max="13853" width="10.33203125" style="1" customWidth="1"/>
    <col min="13854" max="13854" width="9.109375" style="1" customWidth="1"/>
    <col min="13855" max="14071" width="14.44140625" style="1"/>
    <col min="14072" max="14072" width="4.88671875" style="1" customWidth="1"/>
    <col min="14073" max="14073" width="7.6640625" style="1" customWidth="1"/>
    <col min="14074" max="14075" width="5.6640625" style="1" customWidth="1"/>
    <col min="14076" max="14076" width="34.5546875" style="1" customWidth="1"/>
    <col min="14077" max="14077" width="6.44140625" style="1" customWidth="1"/>
    <col min="14078" max="14078" width="5.44140625" style="1" customWidth="1"/>
    <col min="14079" max="14087" width="7.33203125" style="1" customWidth="1"/>
    <col min="14088" max="14088" width="10" style="1" customWidth="1"/>
    <col min="14089" max="14089" width="9.5546875" style="1" customWidth="1"/>
    <col min="14090" max="14090" width="7.5546875" style="1" customWidth="1"/>
    <col min="14091" max="14091" width="7.33203125" style="1" customWidth="1"/>
    <col min="14092" max="14092" width="4.6640625" style="1" customWidth="1"/>
    <col min="14093" max="14093" width="8.44140625" style="1" customWidth="1"/>
    <col min="14094" max="14094" width="18.5546875" style="1" customWidth="1"/>
    <col min="14095" max="14096" width="8.109375" style="1" customWidth="1"/>
    <col min="14097" max="14097" width="1.88671875" style="1" customWidth="1"/>
    <col min="14098" max="14098" width="18.5546875" style="1" customWidth="1"/>
    <col min="14099" max="14099" width="10" style="1" customWidth="1"/>
    <col min="14100" max="14100" width="1.88671875" style="1" customWidth="1"/>
    <col min="14101" max="14101" width="22.88671875" style="1" customWidth="1"/>
    <col min="14102" max="14105" width="9.33203125" style="1" customWidth="1"/>
    <col min="14106" max="14106" width="2.44140625" style="1" customWidth="1"/>
    <col min="14107" max="14107" width="11.44140625" style="1" customWidth="1"/>
    <col min="14108" max="14108" width="9.44140625" style="1" customWidth="1"/>
    <col min="14109" max="14109" width="10.33203125" style="1" customWidth="1"/>
    <col min="14110" max="14110" width="9.109375" style="1" customWidth="1"/>
    <col min="14111" max="14327" width="14.44140625" style="1"/>
    <col min="14328" max="14328" width="4.88671875" style="1" customWidth="1"/>
    <col min="14329" max="14329" width="7.6640625" style="1" customWidth="1"/>
    <col min="14330" max="14331" width="5.6640625" style="1" customWidth="1"/>
    <col min="14332" max="14332" width="34.5546875" style="1" customWidth="1"/>
    <col min="14333" max="14333" width="6.44140625" style="1" customWidth="1"/>
    <col min="14334" max="14334" width="5.44140625" style="1" customWidth="1"/>
    <col min="14335" max="14343" width="7.33203125" style="1" customWidth="1"/>
    <col min="14344" max="14344" width="10" style="1" customWidth="1"/>
    <col min="14345" max="14345" width="9.5546875" style="1" customWidth="1"/>
    <col min="14346" max="14346" width="7.5546875" style="1" customWidth="1"/>
    <col min="14347" max="14347" width="7.33203125" style="1" customWidth="1"/>
    <col min="14348" max="14348" width="4.6640625" style="1" customWidth="1"/>
    <col min="14349" max="14349" width="8.44140625" style="1" customWidth="1"/>
    <col min="14350" max="14350" width="18.5546875" style="1" customWidth="1"/>
    <col min="14351" max="14352" width="8.109375" style="1" customWidth="1"/>
    <col min="14353" max="14353" width="1.88671875" style="1" customWidth="1"/>
    <col min="14354" max="14354" width="18.5546875" style="1" customWidth="1"/>
    <col min="14355" max="14355" width="10" style="1" customWidth="1"/>
    <col min="14356" max="14356" width="1.88671875" style="1" customWidth="1"/>
    <col min="14357" max="14357" width="22.88671875" style="1" customWidth="1"/>
    <col min="14358" max="14361" width="9.33203125" style="1" customWidth="1"/>
    <col min="14362" max="14362" width="2.44140625" style="1" customWidth="1"/>
    <col min="14363" max="14363" width="11.44140625" style="1" customWidth="1"/>
    <col min="14364" max="14364" width="9.44140625" style="1" customWidth="1"/>
    <col min="14365" max="14365" width="10.33203125" style="1" customWidth="1"/>
    <col min="14366" max="14366" width="9.109375" style="1" customWidth="1"/>
    <col min="14367" max="14583" width="14.44140625" style="1"/>
    <col min="14584" max="14584" width="4.88671875" style="1" customWidth="1"/>
    <col min="14585" max="14585" width="7.6640625" style="1" customWidth="1"/>
    <col min="14586" max="14587" width="5.6640625" style="1" customWidth="1"/>
    <col min="14588" max="14588" width="34.5546875" style="1" customWidth="1"/>
    <col min="14589" max="14589" width="6.44140625" style="1" customWidth="1"/>
    <col min="14590" max="14590" width="5.44140625" style="1" customWidth="1"/>
    <col min="14591" max="14599" width="7.33203125" style="1" customWidth="1"/>
    <col min="14600" max="14600" width="10" style="1" customWidth="1"/>
    <col min="14601" max="14601" width="9.5546875" style="1" customWidth="1"/>
    <col min="14602" max="14602" width="7.5546875" style="1" customWidth="1"/>
    <col min="14603" max="14603" width="7.33203125" style="1" customWidth="1"/>
    <col min="14604" max="14604" width="4.6640625" style="1" customWidth="1"/>
    <col min="14605" max="14605" width="8.44140625" style="1" customWidth="1"/>
    <col min="14606" max="14606" width="18.5546875" style="1" customWidth="1"/>
    <col min="14607" max="14608" width="8.109375" style="1" customWidth="1"/>
    <col min="14609" max="14609" width="1.88671875" style="1" customWidth="1"/>
    <col min="14610" max="14610" width="18.5546875" style="1" customWidth="1"/>
    <col min="14611" max="14611" width="10" style="1" customWidth="1"/>
    <col min="14612" max="14612" width="1.88671875" style="1" customWidth="1"/>
    <col min="14613" max="14613" width="22.88671875" style="1" customWidth="1"/>
    <col min="14614" max="14617" width="9.33203125" style="1" customWidth="1"/>
    <col min="14618" max="14618" width="2.44140625" style="1" customWidth="1"/>
    <col min="14619" max="14619" width="11.44140625" style="1" customWidth="1"/>
    <col min="14620" max="14620" width="9.44140625" style="1" customWidth="1"/>
    <col min="14621" max="14621" width="10.33203125" style="1" customWidth="1"/>
    <col min="14622" max="14622" width="9.109375" style="1" customWidth="1"/>
    <col min="14623" max="14839" width="14.44140625" style="1"/>
    <col min="14840" max="14840" width="4.88671875" style="1" customWidth="1"/>
    <col min="14841" max="14841" width="7.6640625" style="1" customWidth="1"/>
    <col min="14842" max="14843" width="5.6640625" style="1" customWidth="1"/>
    <col min="14844" max="14844" width="34.5546875" style="1" customWidth="1"/>
    <col min="14845" max="14845" width="6.44140625" style="1" customWidth="1"/>
    <col min="14846" max="14846" width="5.44140625" style="1" customWidth="1"/>
    <col min="14847" max="14855" width="7.33203125" style="1" customWidth="1"/>
    <col min="14856" max="14856" width="10" style="1" customWidth="1"/>
    <col min="14857" max="14857" width="9.5546875" style="1" customWidth="1"/>
    <col min="14858" max="14858" width="7.5546875" style="1" customWidth="1"/>
    <col min="14859" max="14859" width="7.33203125" style="1" customWidth="1"/>
    <col min="14860" max="14860" width="4.6640625" style="1" customWidth="1"/>
    <col min="14861" max="14861" width="8.44140625" style="1" customWidth="1"/>
    <col min="14862" max="14862" width="18.5546875" style="1" customWidth="1"/>
    <col min="14863" max="14864" width="8.109375" style="1" customWidth="1"/>
    <col min="14865" max="14865" width="1.88671875" style="1" customWidth="1"/>
    <col min="14866" max="14866" width="18.5546875" style="1" customWidth="1"/>
    <col min="14867" max="14867" width="10" style="1" customWidth="1"/>
    <col min="14868" max="14868" width="1.88671875" style="1" customWidth="1"/>
    <col min="14869" max="14869" width="22.88671875" style="1" customWidth="1"/>
    <col min="14870" max="14873" width="9.33203125" style="1" customWidth="1"/>
    <col min="14874" max="14874" width="2.44140625" style="1" customWidth="1"/>
    <col min="14875" max="14875" width="11.44140625" style="1" customWidth="1"/>
    <col min="14876" max="14876" width="9.44140625" style="1" customWidth="1"/>
    <col min="14877" max="14877" width="10.33203125" style="1" customWidth="1"/>
    <col min="14878" max="14878" width="9.109375" style="1" customWidth="1"/>
    <col min="14879" max="15095" width="14.44140625" style="1"/>
    <col min="15096" max="15096" width="4.88671875" style="1" customWidth="1"/>
    <col min="15097" max="15097" width="7.6640625" style="1" customWidth="1"/>
    <col min="15098" max="15099" width="5.6640625" style="1" customWidth="1"/>
    <col min="15100" max="15100" width="34.5546875" style="1" customWidth="1"/>
    <col min="15101" max="15101" width="6.44140625" style="1" customWidth="1"/>
    <col min="15102" max="15102" width="5.44140625" style="1" customWidth="1"/>
    <col min="15103" max="15111" width="7.33203125" style="1" customWidth="1"/>
    <col min="15112" max="15112" width="10" style="1" customWidth="1"/>
    <col min="15113" max="15113" width="9.5546875" style="1" customWidth="1"/>
    <col min="15114" max="15114" width="7.5546875" style="1" customWidth="1"/>
    <col min="15115" max="15115" width="7.33203125" style="1" customWidth="1"/>
    <col min="15116" max="15116" width="4.6640625" style="1" customWidth="1"/>
    <col min="15117" max="15117" width="8.44140625" style="1" customWidth="1"/>
    <col min="15118" max="15118" width="18.5546875" style="1" customWidth="1"/>
    <col min="15119" max="15120" width="8.109375" style="1" customWidth="1"/>
    <col min="15121" max="15121" width="1.88671875" style="1" customWidth="1"/>
    <col min="15122" max="15122" width="18.5546875" style="1" customWidth="1"/>
    <col min="15123" max="15123" width="10" style="1" customWidth="1"/>
    <col min="15124" max="15124" width="1.88671875" style="1" customWidth="1"/>
    <col min="15125" max="15125" width="22.88671875" style="1" customWidth="1"/>
    <col min="15126" max="15129" width="9.33203125" style="1" customWidth="1"/>
    <col min="15130" max="15130" width="2.44140625" style="1" customWidth="1"/>
    <col min="15131" max="15131" width="11.44140625" style="1" customWidth="1"/>
    <col min="15132" max="15132" width="9.44140625" style="1" customWidth="1"/>
    <col min="15133" max="15133" width="10.33203125" style="1" customWidth="1"/>
    <col min="15134" max="15134" width="9.109375" style="1" customWidth="1"/>
    <col min="15135" max="15351" width="14.44140625" style="1"/>
    <col min="15352" max="15352" width="4.88671875" style="1" customWidth="1"/>
    <col min="15353" max="15353" width="7.6640625" style="1" customWidth="1"/>
    <col min="15354" max="15355" width="5.6640625" style="1" customWidth="1"/>
    <col min="15356" max="15356" width="34.5546875" style="1" customWidth="1"/>
    <col min="15357" max="15357" width="6.44140625" style="1" customWidth="1"/>
    <col min="15358" max="15358" width="5.44140625" style="1" customWidth="1"/>
    <col min="15359" max="15367" width="7.33203125" style="1" customWidth="1"/>
    <col min="15368" max="15368" width="10" style="1" customWidth="1"/>
    <col min="15369" max="15369" width="9.5546875" style="1" customWidth="1"/>
    <col min="15370" max="15370" width="7.5546875" style="1" customWidth="1"/>
    <col min="15371" max="15371" width="7.33203125" style="1" customWidth="1"/>
    <col min="15372" max="15372" width="4.6640625" style="1" customWidth="1"/>
    <col min="15373" max="15373" width="8.44140625" style="1" customWidth="1"/>
    <col min="15374" max="15374" width="18.5546875" style="1" customWidth="1"/>
    <col min="15375" max="15376" width="8.109375" style="1" customWidth="1"/>
    <col min="15377" max="15377" width="1.88671875" style="1" customWidth="1"/>
    <col min="15378" max="15378" width="18.5546875" style="1" customWidth="1"/>
    <col min="15379" max="15379" width="10" style="1" customWidth="1"/>
    <col min="15380" max="15380" width="1.88671875" style="1" customWidth="1"/>
    <col min="15381" max="15381" width="22.88671875" style="1" customWidth="1"/>
    <col min="15382" max="15385" width="9.33203125" style="1" customWidth="1"/>
    <col min="15386" max="15386" width="2.44140625" style="1" customWidth="1"/>
    <col min="15387" max="15387" width="11.44140625" style="1" customWidth="1"/>
    <col min="15388" max="15388" width="9.44140625" style="1" customWidth="1"/>
    <col min="15389" max="15389" width="10.33203125" style="1" customWidth="1"/>
    <col min="15390" max="15390" width="9.109375" style="1" customWidth="1"/>
    <col min="15391" max="15607" width="14.44140625" style="1"/>
    <col min="15608" max="15608" width="4.88671875" style="1" customWidth="1"/>
    <col min="15609" max="15609" width="7.6640625" style="1" customWidth="1"/>
    <col min="15610" max="15611" width="5.6640625" style="1" customWidth="1"/>
    <col min="15612" max="15612" width="34.5546875" style="1" customWidth="1"/>
    <col min="15613" max="15613" width="6.44140625" style="1" customWidth="1"/>
    <col min="15614" max="15614" width="5.44140625" style="1" customWidth="1"/>
    <col min="15615" max="15623" width="7.33203125" style="1" customWidth="1"/>
    <col min="15624" max="15624" width="10" style="1" customWidth="1"/>
    <col min="15625" max="15625" width="9.5546875" style="1" customWidth="1"/>
    <col min="15626" max="15626" width="7.5546875" style="1" customWidth="1"/>
    <col min="15627" max="15627" width="7.33203125" style="1" customWidth="1"/>
    <col min="15628" max="15628" width="4.6640625" style="1" customWidth="1"/>
    <col min="15629" max="15629" width="8.44140625" style="1" customWidth="1"/>
    <col min="15630" max="15630" width="18.5546875" style="1" customWidth="1"/>
    <col min="15631" max="15632" width="8.109375" style="1" customWidth="1"/>
    <col min="15633" max="15633" width="1.88671875" style="1" customWidth="1"/>
    <col min="15634" max="15634" width="18.5546875" style="1" customWidth="1"/>
    <col min="15635" max="15635" width="10" style="1" customWidth="1"/>
    <col min="15636" max="15636" width="1.88671875" style="1" customWidth="1"/>
    <col min="15637" max="15637" width="22.88671875" style="1" customWidth="1"/>
    <col min="15638" max="15641" width="9.33203125" style="1" customWidth="1"/>
    <col min="15642" max="15642" width="2.44140625" style="1" customWidth="1"/>
    <col min="15643" max="15643" width="11.44140625" style="1" customWidth="1"/>
    <col min="15644" max="15644" width="9.44140625" style="1" customWidth="1"/>
    <col min="15645" max="15645" width="10.33203125" style="1" customWidth="1"/>
    <col min="15646" max="15646" width="9.109375" style="1" customWidth="1"/>
    <col min="15647" max="15863" width="14.44140625" style="1"/>
    <col min="15864" max="15864" width="4.88671875" style="1" customWidth="1"/>
    <col min="15865" max="15865" width="7.6640625" style="1" customWidth="1"/>
    <col min="15866" max="15867" width="5.6640625" style="1" customWidth="1"/>
    <col min="15868" max="15868" width="34.5546875" style="1" customWidth="1"/>
    <col min="15869" max="15869" width="6.44140625" style="1" customWidth="1"/>
    <col min="15870" max="15870" width="5.44140625" style="1" customWidth="1"/>
    <col min="15871" max="15879" width="7.33203125" style="1" customWidth="1"/>
    <col min="15880" max="15880" width="10" style="1" customWidth="1"/>
    <col min="15881" max="15881" width="9.5546875" style="1" customWidth="1"/>
    <col min="15882" max="15882" width="7.5546875" style="1" customWidth="1"/>
    <col min="15883" max="15883" width="7.33203125" style="1" customWidth="1"/>
    <col min="15884" max="15884" width="4.6640625" style="1" customWidth="1"/>
    <col min="15885" max="15885" width="8.44140625" style="1" customWidth="1"/>
    <col min="15886" max="15886" width="18.5546875" style="1" customWidth="1"/>
    <col min="15887" max="15888" width="8.109375" style="1" customWidth="1"/>
    <col min="15889" max="15889" width="1.88671875" style="1" customWidth="1"/>
    <col min="15890" max="15890" width="18.5546875" style="1" customWidth="1"/>
    <col min="15891" max="15891" width="10" style="1" customWidth="1"/>
    <col min="15892" max="15892" width="1.88671875" style="1" customWidth="1"/>
    <col min="15893" max="15893" width="22.88671875" style="1" customWidth="1"/>
    <col min="15894" max="15897" width="9.33203125" style="1" customWidth="1"/>
    <col min="15898" max="15898" width="2.44140625" style="1" customWidth="1"/>
    <col min="15899" max="15899" width="11.44140625" style="1" customWidth="1"/>
    <col min="15900" max="15900" width="9.44140625" style="1" customWidth="1"/>
    <col min="15901" max="15901" width="10.33203125" style="1" customWidth="1"/>
    <col min="15902" max="15902" width="9.109375" style="1" customWidth="1"/>
    <col min="15903" max="16119" width="14.44140625" style="1"/>
    <col min="16120" max="16120" width="4.88671875" style="1" customWidth="1"/>
    <col min="16121" max="16121" width="7.6640625" style="1" customWidth="1"/>
    <col min="16122" max="16123" width="5.6640625" style="1" customWidth="1"/>
    <col min="16124" max="16124" width="34.5546875" style="1" customWidth="1"/>
    <col min="16125" max="16125" width="6.44140625" style="1" customWidth="1"/>
    <col min="16126" max="16126" width="5.44140625" style="1" customWidth="1"/>
    <col min="16127" max="16135" width="7.33203125" style="1" customWidth="1"/>
    <col min="16136" max="16136" width="10" style="1" customWidth="1"/>
    <col min="16137" max="16137" width="9.5546875" style="1" customWidth="1"/>
    <col min="16138" max="16138" width="7.5546875" style="1" customWidth="1"/>
    <col min="16139" max="16139" width="7.33203125" style="1" customWidth="1"/>
    <col min="16140" max="16140" width="4.6640625" style="1" customWidth="1"/>
    <col min="16141" max="16141" width="8.44140625" style="1" customWidth="1"/>
    <col min="16142" max="16142" width="18.5546875" style="1" customWidth="1"/>
    <col min="16143" max="16144" width="8.109375" style="1" customWidth="1"/>
    <col min="16145" max="16145" width="1.88671875" style="1" customWidth="1"/>
    <col min="16146" max="16146" width="18.5546875" style="1" customWidth="1"/>
    <col min="16147" max="16147" width="10" style="1" customWidth="1"/>
    <col min="16148" max="16148" width="1.88671875" style="1" customWidth="1"/>
    <col min="16149" max="16149" width="22.88671875" style="1" customWidth="1"/>
    <col min="16150" max="16153" width="9.33203125" style="1" customWidth="1"/>
    <col min="16154" max="16154" width="2.44140625" style="1" customWidth="1"/>
    <col min="16155" max="16155" width="11.44140625" style="1" customWidth="1"/>
    <col min="16156" max="16156" width="9.44140625" style="1" customWidth="1"/>
    <col min="16157" max="16157" width="10.33203125" style="1" customWidth="1"/>
    <col min="16158" max="16158" width="9.109375" style="1" customWidth="1"/>
    <col min="16159" max="16384" width="14.44140625" style="1"/>
  </cols>
  <sheetData>
    <row r="1" spans="1:33" ht="29.25" customHeight="1" thickBot="1">
      <c r="B1" s="478" t="s">
        <v>442</v>
      </c>
      <c r="C1" s="478"/>
      <c r="D1" s="478"/>
      <c r="E1" s="478"/>
      <c r="F1" s="478"/>
      <c r="G1" s="478"/>
      <c r="H1" s="478"/>
      <c r="I1" s="478"/>
      <c r="J1" s="478"/>
      <c r="K1" s="478"/>
      <c r="L1" s="478"/>
      <c r="M1" s="478"/>
      <c r="N1" s="478"/>
      <c r="O1" s="478"/>
      <c r="P1" s="478"/>
      <c r="Q1" s="478"/>
      <c r="R1" s="478"/>
      <c r="S1" s="478"/>
      <c r="T1" s="2"/>
      <c r="U1" s="478" t="s">
        <v>75</v>
      </c>
      <c r="V1" s="478"/>
      <c r="W1" s="478"/>
      <c r="X1" s="478"/>
      <c r="Y1" s="478"/>
      <c r="Z1" s="478"/>
      <c r="AA1" s="478"/>
      <c r="AB1" s="478"/>
      <c r="AC1" s="478"/>
      <c r="AD1" s="478"/>
      <c r="AE1" s="478"/>
      <c r="AF1" s="478"/>
      <c r="AG1" s="3"/>
    </row>
    <row r="2" spans="1:33" ht="29.25" customHeight="1" thickBot="1">
      <c r="A2" s="5"/>
      <c r="B2" s="479" t="s">
        <v>231</v>
      </c>
      <c r="C2" s="480"/>
      <c r="D2" s="480"/>
      <c r="E2" s="508" t="s">
        <v>163</v>
      </c>
      <c r="F2" s="509"/>
      <c r="G2" s="509"/>
      <c r="H2" s="509"/>
      <c r="I2" s="509"/>
      <c r="J2" s="509"/>
      <c r="K2" s="509"/>
      <c r="L2" s="509"/>
      <c r="M2" s="509"/>
      <c r="N2" s="510"/>
      <c r="O2" s="479" t="s">
        <v>444</v>
      </c>
      <c r="P2" s="480"/>
      <c r="Q2" s="480"/>
      <c r="R2" s="480"/>
      <c r="S2" s="481"/>
      <c r="T2" s="5"/>
      <c r="U2" s="6" t="s">
        <v>1</v>
      </c>
      <c r="V2" s="7" t="s">
        <v>2</v>
      </c>
      <c r="W2" s="7" t="s">
        <v>3</v>
      </c>
      <c r="X2" s="8" t="s">
        <v>4</v>
      </c>
      <c r="Y2" s="9"/>
      <c r="Z2" s="10" t="s">
        <v>1</v>
      </c>
      <c r="AA2" s="61" t="s">
        <v>5</v>
      </c>
      <c r="AB2" s="62" t="s">
        <v>6</v>
      </c>
      <c r="AC2" s="9"/>
      <c r="AD2" s="6" t="s">
        <v>1</v>
      </c>
      <c r="AE2" s="7" t="s">
        <v>65</v>
      </c>
      <c r="AF2" s="8" t="s">
        <v>66</v>
      </c>
      <c r="AG2" s="13"/>
    </row>
    <row r="3" spans="1:33" ht="29.25" customHeight="1">
      <c r="A3" s="14"/>
      <c r="B3" s="482" t="s">
        <v>8</v>
      </c>
      <c r="C3" s="486" t="s">
        <v>9</v>
      </c>
      <c r="D3" s="486" t="s">
        <v>10</v>
      </c>
      <c r="E3" s="486" t="s">
        <v>11</v>
      </c>
      <c r="F3" s="489" t="s">
        <v>12</v>
      </c>
      <c r="G3" s="469" t="s">
        <v>13</v>
      </c>
      <c r="H3" s="15" t="s">
        <v>14</v>
      </c>
      <c r="I3" s="16" t="s">
        <v>3</v>
      </c>
      <c r="J3" s="16" t="s">
        <v>5</v>
      </c>
      <c r="K3" s="16" t="s">
        <v>6</v>
      </c>
      <c r="L3" s="16" t="s">
        <v>65</v>
      </c>
      <c r="M3" s="16" t="s">
        <v>66</v>
      </c>
      <c r="N3" s="17" t="s">
        <v>67</v>
      </c>
      <c r="O3" s="16" t="s">
        <v>4</v>
      </c>
      <c r="P3" s="18" t="s">
        <v>15</v>
      </c>
      <c r="Q3" s="105" t="s">
        <v>15</v>
      </c>
      <c r="R3" s="499" t="s">
        <v>16</v>
      </c>
      <c r="S3" s="500" t="s">
        <v>17</v>
      </c>
      <c r="T3" s="14"/>
      <c r="U3" s="20">
        <v>90</v>
      </c>
      <c r="V3" s="21">
        <f>COUNTIF('XII-K2'!H5:H47,"90")</f>
        <v>0</v>
      </c>
      <c r="W3" s="21">
        <f>COUNTIF('XII-K2'!I5:I47,"90")</f>
        <v>0</v>
      </c>
      <c r="X3" s="22">
        <f>COUNTIF('XII-K2'!O5:O47,"90")</f>
        <v>0</v>
      </c>
      <c r="Y3" s="9"/>
      <c r="Z3" s="23">
        <v>70</v>
      </c>
      <c r="AA3" s="65">
        <f>COUNTIF('XII-K2'!J5:J47,"70")</f>
        <v>0</v>
      </c>
      <c r="AB3" s="66">
        <f>COUNTIF('XII-K2'!K5:K47,"70")</f>
        <v>0</v>
      </c>
      <c r="AC3" s="9"/>
      <c r="AD3" s="20">
        <v>35</v>
      </c>
      <c r="AE3" s="21">
        <f>COUNTIF('XII-K2'!L5:L47,"35")</f>
        <v>0</v>
      </c>
      <c r="AF3" s="22">
        <f>COUNTIF('XII-K2'!M5:M47,"35")</f>
        <v>0</v>
      </c>
      <c r="AG3" s="25"/>
    </row>
    <row r="4" spans="1:33" ht="29.25" customHeight="1" thickBot="1">
      <c r="A4" s="14"/>
      <c r="B4" s="483"/>
      <c r="C4" s="487"/>
      <c r="D4" s="487"/>
      <c r="E4" s="488"/>
      <c r="F4" s="488"/>
      <c r="G4" s="470"/>
      <c r="H4" s="26">
        <v>90</v>
      </c>
      <c r="I4" s="27">
        <v>90</v>
      </c>
      <c r="J4" s="27">
        <v>70</v>
      </c>
      <c r="K4" s="27">
        <v>70</v>
      </c>
      <c r="L4" s="27">
        <v>35</v>
      </c>
      <c r="M4" s="27">
        <v>35</v>
      </c>
      <c r="N4" s="27">
        <v>70</v>
      </c>
      <c r="O4" s="27">
        <v>90</v>
      </c>
      <c r="P4" s="28">
        <f>SUM(H4,I4,O4,J4,K4,N4)</f>
        <v>480</v>
      </c>
      <c r="Q4" s="106">
        <f t="shared" ref="Q4" si="0">P4*600/480</f>
        <v>600</v>
      </c>
      <c r="R4" s="483"/>
      <c r="S4" s="501"/>
      <c r="T4" s="14"/>
      <c r="U4" s="20">
        <v>89</v>
      </c>
      <c r="V4" s="21">
        <f>COUNTIF('XII-K2'!H5:H47,"89")</f>
        <v>0</v>
      </c>
      <c r="W4" s="21">
        <f>COUNTIF('XII-K2'!I5:I47,"89")</f>
        <v>0</v>
      </c>
      <c r="X4" s="22">
        <f>COUNTIF('XII-K2'!O5:O47,"89")</f>
        <v>0</v>
      </c>
      <c r="Y4" s="9"/>
      <c r="Z4" s="23">
        <v>69</v>
      </c>
      <c r="AA4" s="65">
        <f>COUNTIF('XII-K2'!J5:J47,"69")</f>
        <v>0</v>
      </c>
      <c r="AB4" s="66">
        <f>COUNTIF('XII-K2'!K5:K47,"69")</f>
        <v>0</v>
      </c>
      <c r="AC4" s="9"/>
      <c r="AD4" s="20">
        <v>34</v>
      </c>
      <c r="AE4" s="21">
        <f>COUNTIF('XII-K2'!L5:L47,"34")</f>
        <v>0</v>
      </c>
      <c r="AF4" s="22">
        <f>COUNTIF('XII-K2'!M5:M47,"34")</f>
        <v>0</v>
      </c>
      <c r="AG4" s="25"/>
    </row>
    <row r="5" spans="1:33" ht="29.25" customHeight="1">
      <c r="A5" s="3"/>
      <c r="B5" s="30">
        <v>1</v>
      </c>
      <c r="C5" s="107"/>
      <c r="D5" s="312" t="s">
        <v>188</v>
      </c>
      <c r="E5" s="312" t="s">
        <v>219</v>
      </c>
      <c r="F5" s="33">
        <f>COUNTIF(H5,"&lt;45")+COUNTIF(I6,"&lt;45")+COUNTIF(J5,"&lt;35")+COUNTIF(K5,"&lt;35")+COUNTIF(L5,"&lt;18")+COUNTIF(M5,"&lt;18")+COUNTIF(O5,"&lt;45")</f>
        <v>0</v>
      </c>
      <c r="G5" s="34">
        <f>COUNTIF(H5,"AB")+COUNTIF(I6,"AB")+COUNTIF(J5,"AB")+COUNTIF(K5,"AB")+COUNTIF(L5,"AB")+COUNTIF(M5,"AB")+COUNTIF(O5,"AB")</f>
        <v>0</v>
      </c>
      <c r="H5" s="35">
        <v>72</v>
      </c>
      <c r="I5" s="36">
        <v>67</v>
      </c>
      <c r="J5" s="36">
        <v>41</v>
      </c>
      <c r="K5" s="36">
        <v>61</v>
      </c>
      <c r="L5" s="36">
        <v>23</v>
      </c>
      <c r="M5" s="36">
        <v>29</v>
      </c>
      <c r="N5" s="108">
        <f t="shared" ref="N5:N47" si="1">SUM(L5:M5)</f>
        <v>52</v>
      </c>
      <c r="O5" s="109">
        <v>80</v>
      </c>
      <c r="P5" s="110">
        <f>SUM(H5,I6,J5,K5,N5,O5)</f>
        <v>366</v>
      </c>
      <c r="Q5" s="111">
        <f t="shared" ref="Q5:Q47" si="2">P5*600/480</f>
        <v>457.5</v>
      </c>
      <c r="R5" s="112">
        <f t="shared" ref="R5:R47" si="3">Q5/6</f>
        <v>76.25</v>
      </c>
      <c r="S5" s="34">
        <v>1</v>
      </c>
      <c r="T5" s="3"/>
      <c r="U5" s="20">
        <v>88</v>
      </c>
      <c r="V5" s="21">
        <f>COUNTIF('XII-K2'!H5:H47,"88")</f>
        <v>0</v>
      </c>
      <c r="W5" s="21">
        <f>COUNTIF('XII-K2'!I5:I47,"88")</f>
        <v>0</v>
      </c>
      <c r="X5" s="22">
        <f>COUNTIF('XII-K2'!O5:O47,"88")</f>
        <v>0</v>
      </c>
      <c r="Y5" s="9"/>
      <c r="Z5" s="23">
        <v>68</v>
      </c>
      <c r="AA5" s="65">
        <f>COUNTIF('XII-K2'!J5:J47,"68")</f>
        <v>0</v>
      </c>
      <c r="AB5" s="66">
        <f>COUNTIF('XII-K2'!K5:K47,"68")</f>
        <v>0</v>
      </c>
      <c r="AC5" s="9"/>
      <c r="AD5" s="20">
        <v>33</v>
      </c>
      <c r="AE5" s="21">
        <f>COUNTIF('XII-K2'!L5:L47,"33")</f>
        <v>0</v>
      </c>
      <c r="AF5" s="22">
        <f>COUNTIF('XII-K2'!M5:M47,"33")</f>
        <v>0</v>
      </c>
      <c r="AG5" s="4"/>
    </row>
    <row r="6" spans="1:33" ht="29.25" customHeight="1">
      <c r="A6" s="3"/>
      <c r="B6" s="39">
        <v>2</v>
      </c>
      <c r="C6" s="113"/>
      <c r="D6" s="314" t="s">
        <v>188</v>
      </c>
      <c r="E6" s="312" t="s">
        <v>201</v>
      </c>
      <c r="F6" s="42">
        <f t="shared" ref="F6:F17" si="4">COUNTIF(H6,"&lt;45")+COUNTIF(I6,"&lt;45")+COUNTIF(J6,"&lt;35")+COUNTIF(K6,"&lt;35")+COUNTIF(L6,"&lt;18")+COUNTIF(M6,"&lt;18")+COUNTIF(O6,"&lt;45")</f>
        <v>0</v>
      </c>
      <c r="G6" s="43">
        <f t="shared" ref="G6:G17" si="5">COUNTIF(H6,"AB")+COUNTIF(I6,"AB")+COUNTIF(J6,"AB")+COUNTIF(K6,"AB")+COUNTIF(L6,"AB")+COUNTIF(M6,"AB")+COUNTIF(O6,"AB")</f>
        <v>0</v>
      </c>
      <c r="H6" s="35">
        <v>69</v>
      </c>
      <c r="I6" s="36">
        <v>60</v>
      </c>
      <c r="J6" s="36">
        <v>43</v>
      </c>
      <c r="K6" s="36">
        <v>61</v>
      </c>
      <c r="L6" s="36">
        <v>21</v>
      </c>
      <c r="M6" s="36">
        <v>25</v>
      </c>
      <c r="N6" s="108">
        <f t="shared" si="1"/>
        <v>46</v>
      </c>
      <c r="O6" s="109">
        <v>70</v>
      </c>
      <c r="P6" s="87">
        <f t="shared" ref="P6:P17" si="6">SUM(H6,I6,J6,K6,N6,O6)</f>
        <v>349</v>
      </c>
      <c r="Q6" s="88">
        <f t="shared" si="2"/>
        <v>436.25</v>
      </c>
      <c r="R6" s="112">
        <f t="shared" si="3"/>
        <v>72.708333333333329</v>
      </c>
      <c r="S6" s="43">
        <v>2</v>
      </c>
      <c r="T6" s="3"/>
      <c r="U6" s="20">
        <v>87</v>
      </c>
      <c r="V6" s="21">
        <f>COUNTIF('XII-K2'!H5:H47,"87")</f>
        <v>0</v>
      </c>
      <c r="W6" s="21">
        <f>COUNTIF('XII-K2'!I5:I47,"87")</f>
        <v>0</v>
      </c>
      <c r="X6" s="22">
        <f>COUNTIF('XII-K2'!O5:O47,"87")</f>
        <v>0</v>
      </c>
      <c r="Y6" s="9"/>
      <c r="Z6" s="23">
        <v>67</v>
      </c>
      <c r="AA6" s="65">
        <f>COUNTIF('XII-K2'!J5:J47,"67")</f>
        <v>0</v>
      </c>
      <c r="AB6" s="66">
        <f>COUNTIF('XII-K2'!K5:K47,"67")</f>
        <v>0</v>
      </c>
      <c r="AC6" s="9"/>
      <c r="AD6" s="20">
        <v>32</v>
      </c>
      <c r="AE6" s="21">
        <f>COUNTIF('XII-K2'!L5:L47,"32")</f>
        <v>0</v>
      </c>
      <c r="AF6" s="22">
        <f>COUNTIF('XII-K2'!M5:M47,"32")</f>
        <v>0</v>
      </c>
      <c r="AG6" s="4"/>
    </row>
    <row r="7" spans="1:33" ht="29.25" customHeight="1">
      <c r="A7" s="3"/>
      <c r="B7" s="39">
        <v>3</v>
      </c>
      <c r="C7" s="113"/>
      <c r="D7" s="312" t="s">
        <v>188</v>
      </c>
      <c r="E7" s="312" t="s">
        <v>204</v>
      </c>
      <c r="F7" s="42">
        <f t="shared" si="4"/>
        <v>0</v>
      </c>
      <c r="G7" s="43">
        <f t="shared" si="5"/>
        <v>0</v>
      </c>
      <c r="H7" s="35">
        <v>78</v>
      </c>
      <c r="I7" s="36">
        <v>64</v>
      </c>
      <c r="J7" s="36">
        <v>40</v>
      </c>
      <c r="K7" s="36">
        <v>54</v>
      </c>
      <c r="L7" s="36">
        <v>29</v>
      </c>
      <c r="M7" s="36">
        <v>29</v>
      </c>
      <c r="N7" s="108">
        <f t="shared" si="1"/>
        <v>58</v>
      </c>
      <c r="O7" s="109">
        <v>45</v>
      </c>
      <c r="P7" s="87">
        <f t="shared" si="6"/>
        <v>339</v>
      </c>
      <c r="Q7" s="88">
        <f t="shared" si="2"/>
        <v>423.75</v>
      </c>
      <c r="R7" s="112">
        <f t="shared" si="3"/>
        <v>70.625</v>
      </c>
      <c r="S7" s="43">
        <v>3</v>
      </c>
      <c r="T7" s="3"/>
      <c r="U7" s="20">
        <v>86</v>
      </c>
      <c r="V7" s="21">
        <f>COUNTIF('XII-K2'!H5:H47,"86")</f>
        <v>0</v>
      </c>
      <c r="W7" s="21">
        <f>COUNTIF('XII-K2'!I5:I47,"86")</f>
        <v>0</v>
      </c>
      <c r="X7" s="22">
        <f>COUNTIF('XII-K2'!O5:O47,"86")</f>
        <v>0</v>
      </c>
      <c r="Y7" s="9"/>
      <c r="Z7" s="23">
        <v>66</v>
      </c>
      <c r="AA7" s="65">
        <f>COUNTIF('XII-K2'!J5:J47,"66")</f>
        <v>0</v>
      </c>
      <c r="AB7" s="66">
        <f>COUNTIF('XII-K2'!K5:K47,"66")</f>
        <v>0</v>
      </c>
      <c r="AC7" s="9"/>
      <c r="AD7" s="20">
        <v>31</v>
      </c>
      <c r="AE7" s="21">
        <f>COUNTIF('XII-K2'!L5:L47,"31")</f>
        <v>0</v>
      </c>
      <c r="AF7" s="22">
        <f>COUNTIF('XII-K2'!M5:M47,"31")</f>
        <v>0</v>
      </c>
      <c r="AG7" s="4"/>
    </row>
    <row r="8" spans="1:33" ht="29.25" customHeight="1">
      <c r="A8" s="3"/>
      <c r="B8" s="39">
        <v>4</v>
      </c>
      <c r="C8" s="113"/>
      <c r="D8" s="312" t="s">
        <v>188</v>
      </c>
      <c r="E8" s="312" t="s">
        <v>191</v>
      </c>
      <c r="F8" s="42">
        <f t="shared" si="4"/>
        <v>0</v>
      </c>
      <c r="G8" s="43">
        <f t="shared" si="5"/>
        <v>0</v>
      </c>
      <c r="H8" s="35">
        <v>57</v>
      </c>
      <c r="I8" s="36">
        <v>72</v>
      </c>
      <c r="J8" s="36">
        <v>35</v>
      </c>
      <c r="K8" s="36">
        <v>48</v>
      </c>
      <c r="L8" s="36">
        <v>26</v>
      </c>
      <c r="M8" s="36">
        <v>22</v>
      </c>
      <c r="N8" s="108">
        <f t="shared" si="1"/>
        <v>48</v>
      </c>
      <c r="O8" s="109">
        <v>62</v>
      </c>
      <c r="P8" s="87">
        <f t="shared" si="6"/>
        <v>322</v>
      </c>
      <c r="Q8" s="88">
        <f t="shared" si="2"/>
        <v>402.5</v>
      </c>
      <c r="R8" s="112">
        <f t="shared" si="3"/>
        <v>67.083333333333329</v>
      </c>
      <c r="S8" s="43">
        <v>4</v>
      </c>
      <c r="T8" s="3"/>
      <c r="U8" s="20">
        <v>85</v>
      </c>
      <c r="V8" s="21">
        <f>COUNTIF('XII-K2'!H5:H47,"85")</f>
        <v>0</v>
      </c>
      <c r="W8" s="21">
        <f>COUNTIF('XII-K2'!I5:I47,"85")</f>
        <v>0</v>
      </c>
      <c r="X8" s="22">
        <f>COUNTIF('XII-K2'!O5:O47,"85")</f>
        <v>0</v>
      </c>
      <c r="Y8" s="9"/>
      <c r="Z8" s="23">
        <v>65</v>
      </c>
      <c r="AA8" s="65">
        <f>COUNTIF('XII-K2'!J5:J47,"65")</f>
        <v>0</v>
      </c>
      <c r="AB8" s="66">
        <f>COUNTIF('XII-K2'!K5:K47,"65")</f>
        <v>0</v>
      </c>
      <c r="AC8" s="9"/>
      <c r="AD8" s="20">
        <v>30</v>
      </c>
      <c r="AE8" s="21">
        <f>COUNTIF('XII-K2'!L5:L47,"30")</f>
        <v>0</v>
      </c>
      <c r="AF8" s="22">
        <f>COUNTIF('XII-K2'!M5:M47,"30")</f>
        <v>0</v>
      </c>
      <c r="AG8" s="4"/>
    </row>
    <row r="9" spans="1:33" ht="29.25" customHeight="1">
      <c r="A9" s="3"/>
      <c r="B9" s="39">
        <v>5</v>
      </c>
      <c r="C9" s="113"/>
      <c r="D9" s="314" t="s">
        <v>188</v>
      </c>
      <c r="E9" s="313" t="s">
        <v>198</v>
      </c>
      <c r="F9" s="42">
        <f t="shared" si="4"/>
        <v>0</v>
      </c>
      <c r="G9" s="43">
        <f t="shared" si="5"/>
        <v>0</v>
      </c>
      <c r="H9" s="35">
        <v>60</v>
      </c>
      <c r="I9" s="36">
        <v>55</v>
      </c>
      <c r="J9" s="36">
        <v>35</v>
      </c>
      <c r="K9" s="36">
        <v>58</v>
      </c>
      <c r="L9" s="36">
        <v>25</v>
      </c>
      <c r="M9" s="36">
        <v>24</v>
      </c>
      <c r="N9" s="108">
        <f t="shared" si="1"/>
        <v>49</v>
      </c>
      <c r="O9" s="109">
        <v>60</v>
      </c>
      <c r="P9" s="87">
        <f t="shared" si="6"/>
        <v>317</v>
      </c>
      <c r="Q9" s="88">
        <f t="shared" si="2"/>
        <v>396.25</v>
      </c>
      <c r="R9" s="112">
        <f t="shared" si="3"/>
        <v>66.041666666666671</v>
      </c>
      <c r="S9" s="43">
        <v>5</v>
      </c>
      <c r="T9" s="3"/>
      <c r="U9" s="20" t="s">
        <v>19</v>
      </c>
      <c r="V9" s="21">
        <f>COUNTIF('XII-K2'!H5:H47,"&gt;79")-COUNTIF('XII-K2'!H5:H47,"&gt;84")</f>
        <v>0</v>
      </c>
      <c r="W9" s="21">
        <f>COUNTIF('XII-K2'!I5:I47,"&gt;79")-COUNTIF('XII-K2'!I5:I47,"&gt;84")</f>
        <v>0</v>
      </c>
      <c r="X9" s="22">
        <f>COUNTIF('XII-K2'!O5:O47,"&gt;79")-COUNTIF('XII-K2'!O5:O47,"&gt;84")</f>
        <v>1</v>
      </c>
      <c r="Y9" s="9"/>
      <c r="Z9" s="23" t="s">
        <v>20</v>
      </c>
      <c r="AA9" s="64">
        <f>COUNTIF('XII-K2'!J5:J47,"&gt;59")-COUNTIF('XII-K2'!J5:J47,"&gt;64")</f>
        <v>0</v>
      </c>
      <c r="AB9" s="48">
        <f>COUNTIF('XII-K2'!K5:K47,"&gt;59")-COUNTIF('XII-K2'!K5:K47,"&gt;64")</f>
        <v>2</v>
      </c>
      <c r="AC9" s="9"/>
      <c r="AD9" s="20" t="s">
        <v>69</v>
      </c>
      <c r="AE9" s="45">
        <f>COUNTIF('XII-K2'!L5:L47,"&gt;25")-COUNTIF('XII-K2'!L5:L47,"&gt;29")</f>
        <v>5</v>
      </c>
      <c r="AF9" s="46">
        <f>COUNTIF('XII-K2'!M5:M47,"&gt;25")-COUNTIF('XII-K2'!M5:M47,"&gt;29")</f>
        <v>3</v>
      </c>
      <c r="AG9" s="4"/>
    </row>
    <row r="10" spans="1:33" ht="29.25" customHeight="1">
      <c r="A10" s="3"/>
      <c r="B10" s="39">
        <v>6</v>
      </c>
      <c r="C10" s="113"/>
      <c r="D10" s="312" t="s">
        <v>188</v>
      </c>
      <c r="E10" s="313" t="s">
        <v>208</v>
      </c>
      <c r="F10" s="42">
        <f t="shared" si="4"/>
        <v>0</v>
      </c>
      <c r="G10" s="43">
        <f t="shared" si="5"/>
        <v>0</v>
      </c>
      <c r="H10" s="35">
        <v>56</v>
      </c>
      <c r="I10" s="36">
        <v>57</v>
      </c>
      <c r="J10" s="36">
        <v>42</v>
      </c>
      <c r="K10" s="36">
        <v>55</v>
      </c>
      <c r="L10" s="36">
        <v>22</v>
      </c>
      <c r="M10" s="36">
        <v>22</v>
      </c>
      <c r="N10" s="108">
        <f t="shared" si="1"/>
        <v>44</v>
      </c>
      <c r="O10" s="109">
        <v>61</v>
      </c>
      <c r="P10" s="87">
        <f t="shared" si="6"/>
        <v>315</v>
      </c>
      <c r="Q10" s="88">
        <f t="shared" si="2"/>
        <v>393.75</v>
      </c>
      <c r="R10" s="112">
        <f t="shared" si="3"/>
        <v>65.625</v>
      </c>
      <c r="S10" s="43">
        <v>6</v>
      </c>
      <c r="T10" s="3"/>
      <c r="U10" s="20" t="s">
        <v>21</v>
      </c>
      <c r="V10" s="45">
        <f>COUNTIF(H5:H47,"&gt;69")-COUNTIF(H5:H47,"&gt;79")</f>
        <v>3</v>
      </c>
      <c r="W10" s="45">
        <f>COUNTIF('XII-K2'!I5:I47,"&gt;69")-COUNTIF('XII-K2'!I5:I47,"&gt;79")</f>
        <v>1</v>
      </c>
      <c r="X10" s="46">
        <f>COUNTIF('XII-K2'!O5:O47,"&gt;69")-COUNTIF('XII-K2'!O5:O47,"&gt;79")</f>
        <v>2</v>
      </c>
      <c r="Y10" s="9"/>
      <c r="Z10" s="23" t="s">
        <v>22</v>
      </c>
      <c r="AA10" s="64">
        <f>COUNTIF('XII-K2'!J5:J47,"&gt;49")-COUNTIF('XII-K2'!J5:J47,"&gt;59")</f>
        <v>0</v>
      </c>
      <c r="AB10" s="48">
        <f>COUNTIF('XII-K2'!K5:K47,"&gt;49")-COUNTIF('XII-K2'!K5:K47,"&gt;59")</f>
        <v>9</v>
      </c>
      <c r="AC10" s="9"/>
      <c r="AD10" s="20" t="s">
        <v>70</v>
      </c>
      <c r="AE10" s="45">
        <f>COUNTIF('XII-K2'!L5:L47,"&gt;17")-COUNTIF('XII-K2'!L5:L47,"&gt;25")</f>
        <v>18</v>
      </c>
      <c r="AF10" s="46">
        <f>COUNTIF('XII-K2'!M5:M47,"&gt;17")-COUNTIF('XII-K2'!M5:M47,"&gt;25")</f>
        <v>30</v>
      </c>
      <c r="AG10" s="47"/>
    </row>
    <row r="11" spans="1:33" ht="29.25" customHeight="1">
      <c r="A11" s="3"/>
      <c r="B11" s="39">
        <v>7</v>
      </c>
      <c r="C11" s="113"/>
      <c r="D11" s="314" t="s">
        <v>188</v>
      </c>
      <c r="E11" s="312" t="s">
        <v>202</v>
      </c>
      <c r="F11" s="42">
        <f t="shared" si="4"/>
        <v>0</v>
      </c>
      <c r="G11" s="43">
        <f t="shared" si="5"/>
        <v>0</v>
      </c>
      <c r="H11" s="35">
        <v>57</v>
      </c>
      <c r="I11" s="36">
        <v>52</v>
      </c>
      <c r="J11" s="36">
        <v>39</v>
      </c>
      <c r="K11" s="36">
        <v>55</v>
      </c>
      <c r="L11" s="36">
        <v>26</v>
      </c>
      <c r="M11" s="36">
        <v>18</v>
      </c>
      <c r="N11" s="108">
        <f t="shared" si="1"/>
        <v>44</v>
      </c>
      <c r="O11" s="109">
        <v>53</v>
      </c>
      <c r="P11" s="87">
        <f t="shared" si="6"/>
        <v>300</v>
      </c>
      <c r="Q11" s="88">
        <f t="shared" si="2"/>
        <v>375</v>
      </c>
      <c r="R11" s="112">
        <f t="shared" si="3"/>
        <v>62.5</v>
      </c>
      <c r="S11" s="43">
        <v>7</v>
      </c>
      <c r="T11" s="3"/>
      <c r="U11" s="20" t="s">
        <v>23</v>
      </c>
      <c r="V11" s="388">
        <f>COUNTIF(H5:H47,"&gt;59")-COUNTIF(H5:H47,"&gt;69")</f>
        <v>8</v>
      </c>
      <c r="W11" s="21">
        <f>COUNTIF('XII-K2'!I5:I47,"&gt;59")-COUNTIF('XII-K2'!I5:I47,"&gt;69")</f>
        <v>9</v>
      </c>
      <c r="X11" s="22">
        <f>COUNTIF('XII-K2'!O5:O47,"&gt;59")-COUNTIF('XII-K2'!O5:O47,"&gt;69")</f>
        <v>5</v>
      </c>
      <c r="Y11" s="9"/>
      <c r="Z11" s="23" t="s">
        <v>24</v>
      </c>
      <c r="AA11" s="64">
        <f>COUNTIF('XII-K2'!J5:J47,"&gt;39")-COUNTIF('XII-K2'!J5:J47,"&gt;49")</f>
        <v>5</v>
      </c>
      <c r="AB11" s="48">
        <f>COUNTIF('XII-K2'!K5:K47,"&gt;39")-COUNTIF('XII-K2'!K5:K47,"&gt;49")</f>
        <v>14</v>
      </c>
      <c r="AC11" s="9"/>
      <c r="AD11" s="20" t="s">
        <v>71</v>
      </c>
      <c r="AE11" s="45">
        <f>COUNTIF('XII-K2'!L5:L47,"&gt;14")-COUNTIF('XII-K2'!L5:L47,"&gt;17")</f>
        <v>7</v>
      </c>
      <c r="AF11" s="46">
        <f>COUNTIF('XII-K2'!M5:M47,"&gt;14")-COUNTIF('XII-K2'!M5:M47,"&gt;17")</f>
        <v>7</v>
      </c>
      <c r="AG11" s="47"/>
    </row>
    <row r="12" spans="1:33" ht="29.25" customHeight="1">
      <c r="A12" s="3"/>
      <c r="B12" s="39">
        <v>8</v>
      </c>
      <c r="C12" s="113"/>
      <c r="D12" s="312" t="s">
        <v>188</v>
      </c>
      <c r="E12" s="313" t="s">
        <v>196</v>
      </c>
      <c r="F12" s="42">
        <f t="shared" si="4"/>
        <v>1</v>
      </c>
      <c r="G12" s="43">
        <f t="shared" si="5"/>
        <v>0</v>
      </c>
      <c r="H12" s="35">
        <v>47</v>
      </c>
      <c r="I12" s="36">
        <v>42</v>
      </c>
      <c r="J12" s="36">
        <v>41</v>
      </c>
      <c r="K12" s="36">
        <v>53</v>
      </c>
      <c r="L12" s="36">
        <v>25</v>
      </c>
      <c r="M12" s="36">
        <v>22</v>
      </c>
      <c r="N12" s="108">
        <f t="shared" si="1"/>
        <v>47</v>
      </c>
      <c r="O12" s="109">
        <v>62</v>
      </c>
      <c r="P12" s="87">
        <f t="shared" si="6"/>
        <v>292</v>
      </c>
      <c r="Q12" s="88">
        <f t="shared" si="2"/>
        <v>365</v>
      </c>
      <c r="R12" s="112">
        <f t="shared" si="3"/>
        <v>60.833333333333336</v>
      </c>
      <c r="S12" s="43" t="s">
        <v>18</v>
      </c>
      <c r="T12" s="3"/>
      <c r="U12" s="20" t="s">
        <v>22</v>
      </c>
      <c r="V12" s="388">
        <f>COUNTIF(H5:H47,"&gt;49")-COUNTIF(H5:H47,"&gt;59")</f>
        <v>14</v>
      </c>
      <c r="W12" s="21">
        <f>COUNTIF('XII-K2'!I5:I47,"&gt;49")-COUNTIF('XII-K2'!I5:I47,"&gt;59")</f>
        <v>19</v>
      </c>
      <c r="X12" s="22">
        <f>COUNTIF('XII-K2'!O5:O47,"&gt;49")-COUNTIF('XII-K2'!O5:O47,"&gt;59")</f>
        <v>10</v>
      </c>
      <c r="Y12" s="9"/>
      <c r="Z12" s="23" t="s">
        <v>25</v>
      </c>
      <c r="AA12" s="64">
        <f>COUNTIF('XII-K2'!J5:J47,"&gt;34")-COUNTIF('XII-K2'!J5:J47,"&gt;39")</f>
        <v>20</v>
      </c>
      <c r="AB12" s="48">
        <f>COUNTIF('XII-K2'!K5:K47,"&gt;34")-COUNTIF('XII-K2'!K5:K47,"&gt;39")</f>
        <v>11</v>
      </c>
      <c r="AC12" s="9"/>
      <c r="AD12" s="20" t="s">
        <v>72</v>
      </c>
      <c r="AE12" s="21">
        <f>COUNTIF('XII-K2'!L5:L47,"&lt;15")</f>
        <v>11</v>
      </c>
      <c r="AF12" s="22">
        <f>COUNTIF('XII-K2'!M5:M47,"&lt;15")</f>
        <v>1</v>
      </c>
      <c r="AG12" s="47"/>
    </row>
    <row r="13" spans="1:33" ht="29.25" customHeight="1">
      <c r="A13" s="3"/>
      <c r="B13" s="39">
        <v>9</v>
      </c>
      <c r="C13" s="113"/>
      <c r="D13" s="312" t="s">
        <v>188</v>
      </c>
      <c r="E13" s="312" t="s">
        <v>207</v>
      </c>
      <c r="F13" s="42">
        <f t="shared" si="4"/>
        <v>0</v>
      </c>
      <c r="G13" s="43">
        <f t="shared" si="5"/>
        <v>1</v>
      </c>
      <c r="H13" s="35">
        <v>58</v>
      </c>
      <c r="I13" s="36">
        <v>62</v>
      </c>
      <c r="J13" s="36" t="s">
        <v>13</v>
      </c>
      <c r="K13" s="36">
        <v>54</v>
      </c>
      <c r="L13" s="36">
        <v>22</v>
      </c>
      <c r="M13" s="36">
        <v>22</v>
      </c>
      <c r="N13" s="108">
        <f t="shared" si="1"/>
        <v>44</v>
      </c>
      <c r="O13" s="109">
        <v>74</v>
      </c>
      <c r="P13" s="87">
        <f t="shared" si="6"/>
        <v>292</v>
      </c>
      <c r="Q13" s="88">
        <f t="shared" si="2"/>
        <v>365</v>
      </c>
      <c r="R13" s="112">
        <f t="shared" si="3"/>
        <v>60.833333333333336</v>
      </c>
      <c r="S13" s="43" t="s">
        <v>18</v>
      </c>
      <c r="T13" s="3"/>
      <c r="U13" s="20" t="s">
        <v>26</v>
      </c>
      <c r="V13" s="388">
        <v>8</v>
      </c>
      <c r="W13" s="21">
        <f>COUNTIF('XII-K2'!I5:I47,"&gt;44")-COUNTIF('XII-K2'!I5:I47,"&gt;49")</f>
        <v>6</v>
      </c>
      <c r="X13" s="22">
        <f>COUNTIF('XII-K2'!O5:O47,"&gt;44")-COUNTIF('XII-K2'!O5:O47,"&gt;49")</f>
        <v>10</v>
      </c>
      <c r="Y13" s="9"/>
      <c r="Z13" s="23" t="s">
        <v>27</v>
      </c>
      <c r="AA13" s="64">
        <f>COUNTIF('XII-K2'!J5:J47,"&gt;29")-COUNTIF('XII-K2'!J5:J47,"&gt;34")</f>
        <v>0</v>
      </c>
      <c r="AB13" s="48">
        <f>COUNTIF('XII-K2'!K5:K47,"&gt;29")-COUNTIF('XII-K2'!K5:K47,"&gt;34")</f>
        <v>4</v>
      </c>
      <c r="AC13" s="9"/>
      <c r="AD13" s="52" t="s">
        <v>31</v>
      </c>
      <c r="AE13" s="54">
        <f t="shared" ref="AE13:AF17" si="7">L48</f>
        <v>1</v>
      </c>
      <c r="AF13" s="55">
        <f t="shared" si="7"/>
        <v>1</v>
      </c>
      <c r="AG13" s="47"/>
    </row>
    <row r="14" spans="1:33" ht="29.25" customHeight="1">
      <c r="A14" s="3"/>
      <c r="B14" s="39">
        <v>10</v>
      </c>
      <c r="C14" s="113"/>
      <c r="D14" s="314" t="s">
        <v>188</v>
      </c>
      <c r="E14" s="312" t="s">
        <v>215</v>
      </c>
      <c r="F14" s="42">
        <f t="shared" si="4"/>
        <v>0</v>
      </c>
      <c r="G14" s="43">
        <f t="shared" si="5"/>
        <v>0</v>
      </c>
      <c r="H14" s="35">
        <v>55</v>
      </c>
      <c r="I14" s="36">
        <v>56</v>
      </c>
      <c r="J14" s="36">
        <v>35</v>
      </c>
      <c r="K14" s="36">
        <v>48</v>
      </c>
      <c r="L14" s="36">
        <v>29</v>
      </c>
      <c r="M14" s="36">
        <v>23</v>
      </c>
      <c r="N14" s="108">
        <f t="shared" si="1"/>
        <v>52</v>
      </c>
      <c r="O14" s="109">
        <v>45</v>
      </c>
      <c r="P14" s="87">
        <f t="shared" si="6"/>
        <v>291</v>
      </c>
      <c r="Q14" s="88">
        <f t="shared" si="2"/>
        <v>363.75</v>
      </c>
      <c r="R14" s="112">
        <f t="shared" si="3"/>
        <v>60.625</v>
      </c>
      <c r="S14" s="43">
        <v>8</v>
      </c>
      <c r="T14" s="3"/>
      <c r="U14" s="20" t="s">
        <v>28</v>
      </c>
      <c r="V14" s="388">
        <f>COUNTIF(H5:H47,"&gt;39")-COUNTIF(H5:H47,"&gt;44")</f>
        <v>1</v>
      </c>
      <c r="W14" s="21">
        <f>COUNTIF('XII-K2'!I5:I47,"&gt;39")-COUNTIF('XII-K2'!I5:I47,"&gt;44")</f>
        <v>2</v>
      </c>
      <c r="X14" s="22">
        <f>COUNTIF('XII-K2'!O5:O47,"&gt;39")-COUNTIF('XII-K2'!O5:O47,"&gt;44")</f>
        <v>3</v>
      </c>
      <c r="Y14" s="9"/>
      <c r="Z14" s="49" t="s">
        <v>29</v>
      </c>
      <c r="AA14" s="114">
        <f>COUNTIF('XII-K2'!J5:J47,"&lt;30")</f>
        <v>12</v>
      </c>
      <c r="AB14" s="51">
        <f>COUNTIF('XII-K2'!K5:K47,"&lt;30")</f>
        <v>1</v>
      </c>
      <c r="AC14" s="115"/>
      <c r="AD14" s="52" t="s">
        <v>32</v>
      </c>
      <c r="AE14" s="54">
        <f t="shared" si="7"/>
        <v>17.658536585365855</v>
      </c>
      <c r="AF14" s="55">
        <f t="shared" si="7"/>
        <v>20.146341463414632</v>
      </c>
      <c r="AG14" s="47"/>
    </row>
    <row r="15" spans="1:33" ht="29.25" customHeight="1">
      <c r="A15" s="3"/>
      <c r="B15" s="39">
        <v>11</v>
      </c>
      <c r="C15" s="113"/>
      <c r="D15" s="312" t="s">
        <v>188</v>
      </c>
      <c r="E15" s="312" t="s">
        <v>206</v>
      </c>
      <c r="F15" s="42">
        <f t="shared" si="4"/>
        <v>1</v>
      </c>
      <c r="G15" s="43">
        <f t="shared" si="5"/>
        <v>0</v>
      </c>
      <c r="H15" s="35">
        <v>59</v>
      </c>
      <c r="I15" s="36">
        <v>53</v>
      </c>
      <c r="J15" s="36">
        <v>35</v>
      </c>
      <c r="K15" s="36">
        <v>49</v>
      </c>
      <c r="L15" s="36">
        <v>16</v>
      </c>
      <c r="M15" s="36">
        <v>20</v>
      </c>
      <c r="N15" s="108">
        <f t="shared" si="1"/>
        <v>36</v>
      </c>
      <c r="O15" s="109">
        <v>58</v>
      </c>
      <c r="P15" s="87">
        <f t="shared" si="6"/>
        <v>290</v>
      </c>
      <c r="Q15" s="88">
        <f t="shared" si="2"/>
        <v>362.5</v>
      </c>
      <c r="R15" s="112">
        <f t="shared" si="3"/>
        <v>60.416666666666664</v>
      </c>
      <c r="S15" s="43" t="s">
        <v>18</v>
      </c>
      <c r="T15" s="3"/>
      <c r="U15" s="20" t="s">
        <v>30</v>
      </c>
      <c r="V15" s="21">
        <f>COUNTIF(H5:H47,"&lt;40")</f>
        <v>7</v>
      </c>
      <c r="W15" s="21">
        <f>COUNTIF('XII-K2'!I5:I47,"&lt;40")</f>
        <v>4</v>
      </c>
      <c r="X15" s="22">
        <f>COUNTIF('XII-K2'!O5:O47,"&lt;40")</f>
        <v>9</v>
      </c>
      <c r="Y15" s="9"/>
      <c r="Z15" s="52" t="s">
        <v>31</v>
      </c>
      <c r="AA15" s="54">
        <f t="shared" ref="AA15:AB19" si="8">J48</f>
        <v>5</v>
      </c>
      <c r="AB15" s="55">
        <f t="shared" si="8"/>
        <v>1</v>
      </c>
      <c r="AC15" s="115"/>
      <c r="AD15" s="52" t="s">
        <v>33</v>
      </c>
      <c r="AE15" s="54">
        <f t="shared" si="7"/>
        <v>29</v>
      </c>
      <c r="AF15" s="55">
        <f t="shared" si="7"/>
        <v>29</v>
      </c>
      <c r="AG15" s="47"/>
    </row>
    <row r="16" spans="1:33" ht="29.25" customHeight="1">
      <c r="A16" s="3"/>
      <c r="B16" s="39">
        <v>12</v>
      </c>
      <c r="C16" s="113"/>
      <c r="D16" s="314" t="s">
        <v>188</v>
      </c>
      <c r="E16" s="312" t="s">
        <v>209</v>
      </c>
      <c r="F16" s="42">
        <f t="shared" si="4"/>
        <v>0</v>
      </c>
      <c r="G16" s="43">
        <f t="shared" si="5"/>
        <v>0</v>
      </c>
      <c r="H16" s="35">
        <v>48</v>
      </c>
      <c r="I16" s="36">
        <v>69</v>
      </c>
      <c r="J16" s="36">
        <v>35</v>
      </c>
      <c r="K16" s="36">
        <v>42</v>
      </c>
      <c r="L16" s="36">
        <v>18</v>
      </c>
      <c r="M16" s="36">
        <v>19</v>
      </c>
      <c r="N16" s="108">
        <f t="shared" si="1"/>
        <v>37</v>
      </c>
      <c r="O16" s="109">
        <v>55</v>
      </c>
      <c r="P16" s="87">
        <f t="shared" si="6"/>
        <v>286</v>
      </c>
      <c r="Q16" s="88">
        <f t="shared" si="2"/>
        <v>357.5</v>
      </c>
      <c r="R16" s="112">
        <f t="shared" si="3"/>
        <v>59.583333333333336</v>
      </c>
      <c r="S16" s="43">
        <v>9</v>
      </c>
      <c r="T16" s="3"/>
      <c r="U16" s="52" t="s">
        <v>31</v>
      </c>
      <c r="V16" s="54">
        <f t="shared" ref="V16:W20" si="9">H48</f>
        <v>1</v>
      </c>
      <c r="W16" s="54">
        <f t="shared" si="9"/>
        <v>1</v>
      </c>
      <c r="X16" s="55">
        <f>O48</f>
        <v>2</v>
      </c>
      <c r="Y16" s="9"/>
      <c r="Z16" s="52" t="s">
        <v>32</v>
      </c>
      <c r="AA16" s="54">
        <f t="shared" si="8"/>
        <v>32.189189189189186</v>
      </c>
      <c r="AB16" s="55">
        <f t="shared" si="8"/>
        <v>43.951219512195124</v>
      </c>
      <c r="AC16" s="115"/>
      <c r="AD16" s="52" t="s">
        <v>34</v>
      </c>
      <c r="AE16" s="54">
        <f t="shared" si="7"/>
        <v>1</v>
      </c>
      <c r="AF16" s="55">
        <f t="shared" si="7"/>
        <v>10</v>
      </c>
      <c r="AG16" s="47"/>
    </row>
    <row r="17" spans="1:33" ht="29.25" customHeight="1" thickBot="1">
      <c r="A17" s="3"/>
      <c r="B17" s="39">
        <v>13</v>
      </c>
      <c r="C17" s="113"/>
      <c r="D17" s="312" t="s">
        <v>188</v>
      </c>
      <c r="E17" s="313" t="s">
        <v>214</v>
      </c>
      <c r="F17" s="42">
        <f t="shared" si="4"/>
        <v>0</v>
      </c>
      <c r="G17" s="43">
        <f t="shared" si="5"/>
        <v>0</v>
      </c>
      <c r="H17" s="35">
        <v>49</v>
      </c>
      <c r="I17" s="36">
        <v>56</v>
      </c>
      <c r="J17" s="36">
        <v>35</v>
      </c>
      <c r="K17" s="36">
        <v>43</v>
      </c>
      <c r="L17" s="36">
        <v>24</v>
      </c>
      <c r="M17" s="36">
        <v>23</v>
      </c>
      <c r="N17" s="108">
        <f t="shared" si="1"/>
        <v>47</v>
      </c>
      <c r="O17" s="109">
        <v>55</v>
      </c>
      <c r="P17" s="87">
        <f t="shared" si="6"/>
        <v>285</v>
      </c>
      <c r="Q17" s="88">
        <f t="shared" si="2"/>
        <v>356.25</v>
      </c>
      <c r="R17" s="112">
        <f t="shared" si="3"/>
        <v>59.375</v>
      </c>
      <c r="S17" s="43">
        <v>10</v>
      </c>
      <c r="T17" s="3"/>
      <c r="U17" s="52" t="s">
        <v>32</v>
      </c>
      <c r="V17" s="54">
        <f t="shared" si="9"/>
        <v>52.2</v>
      </c>
      <c r="W17" s="54">
        <f t="shared" si="9"/>
        <v>51.68292682926829</v>
      </c>
      <c r="X17" s="55">
        <f>O49</f>
        <v>49.15</v>
      </c>
      <c r="Y17" s="9"/>
      <c r="Z17" s="52" t="s">
        <v>33</v>
      </c>
      <c r="AA17" s="54">
        <f t="shared" si="8"/>
        <v>43</v>
      </c>
      <c r="AB17" s="55">
        <f t="shared" si="8"/>
        <v>61</v>
      </c>
      <c r="AC17" s="56"/>
      <c r="AD17" s="57" t="s">
        <v>35</v>
      </c>
      <c r="AE17" s="59">
        <f t="shared" si="7"/>
        <v>18</v>
      </c>
      <c r="AF17" s="60">
        <f t="shared" si="7"/>
        <v>8</v>
      </c>
      <c r="AG17" s="47"/>
    </row>
    <row r="18" spans="1:33" ht="29.25" customHeight="1">
      <c r="A18" s="3"/>
      <c r="B18" s="39">
        <v>14</v>
      </c>
      <c r="C18" s="113"/>
      <c r="D18" s="312" t="s">
        <v>188</v>
      </c>
      <c r="E18" s="312" t="s">
        <v>220</v>
      </c>
      <c r="F18" s="42">
        <f>COUNTIF(H18,"&lt;45")+COUNTIF(I19,"&lt;45")+COUNTIF(J18,"&lt;35")+COUNTIF(K18,"&lt;35")+COUNTIF(L18,"&lt;18")+COUNTIF(M18,"&lt;18")+COUNTIF(O18,"&lt;45")</f>
        <v>0</v>
      </c>
      <c r="G18" s="43">
        <f>COUNTIF(H18,"AB")+COUNTIF(I19,"AB")+COUNTIF(J18,"AB")+COUNTIF(K18,"AB")+COUNTIF(L18,"AB")+COUNTIF(M18,"AB")+COUNTIF(O18,"AB")</f>
        <v>0</v>
      </c>
      <c r="H18" s="35">
        <v>61</v>
      </c>
      <c r="I18" s="36">
        <v>51</v>
      </c>
      <c r="J18" s="36">
        <v>35</v>
      </c>
      <c r="K18" s="36">
        <v>53</v>
      </c>
      <c r="L18" s="36">
        <v>21</v>
      </c>
      <c r="M18" s="36">
        <v>21</v>
      </c>
      <c r="N18" s="108">
        <f t="shared" si="1"/>
        <v>42</v>
      </c>
      <c r="O18" s="109">
        <v>47</v>
      </c>
      <c r="P18" s="87">
        <f>SUM(H18,I19,J18,K18,N18,O18)</f>
        <v>298</v>
      </c>
      <c r="Q18" s="88">
        <f t="shared" si="2"/>
        <v>372.5</v>
      </c>
      <c r="R18" s="112">
        <f t="shared" si="3"/>
        <v>62.083333333333336</v>
      </c>
      <c r="S18" s="43">
        <v>11</v>
      </c>
      <c r="T18" s="3"/>
      <c r="U18" s="52" t="s">
        <v>33</v>
      </c>
      <c r="V18" s="54">
        <f t="shared" si="9"/>
        <v>78</v>
      </c>
      <c r="W18" s="54">
        <f t="shared" si="9"/>
        <v>72</v>
      </c>
      <c r="X18" s="55">
        <f>O50</f>
        <v>80</v>
      </c>
      <c r="Y18" s="9"/>
      <c r="Z18" s="52" t="s">
        <v>34</v>
      </c>
      <c r="AA18" s="54">
        <f t="shared" si="8"/>
        <v>17</v>
      </c>
      <c r="AB18" s="55">
        <f t="shared" si="8"/>
        <v>23</v>
      </c>
      <c r="AC18" s="56"/>
      <c r="AD18" s="56"/>
      <c r="AE18" s="56"/>
      <c r="AF18" s="9"/>
      <c r="AG18" s="47"/>
    </row>
    <row r="19" spans="1:33" ht="29.25" customHeight="1" thickBot="1">
      <c r="A19" s="3"/>
      <c r="B19" s="39">
        <v>15</v>
      </c>
      <c r="C19" s="113"/>
      <c r="D19" s="312" t="s">
        <v>188</v>
      </c>
      <c r="E19" s="313" t="s">
        <v>213</v>
      </c>
      <c r="F19" s="42">
        <f t="shared" ref="F19:F24" si="10">COUNTIF(H19,"&lt;45")+COUNTIF(I19,"&lt;45")+COUNTIF(J19,"&lt;35")+COUNTIF(K19,"&lt;35")+COUNTIF(L19,"&lt;18")+COUNTIF(M19,"&lt;18")+COUNTIF(O19,"&lt;45")</f>
        <v>1</v>
      </c>
      <c r="G19" s="43">
        <f t="shared" ref="G19:G24" si="11">COUNTIF(H19,"AB")+COUNTIF(I19,"AB")+COUNTIF(J19,"AB")+COUNTIF(K19,"AB")+COUNTIF(L19,"AB")+COUNTIF(M19,"AB")+COUNTIF(O19,"AB")</f>
        <v>0</v>
      </c>
      <c r="H19" s="35">
        <v>62</v>
      </c>
      <c r="I19" s="36">
        <v>60</v>
      </c>
      <c r="J19" s="36">
        <v>35</v>
      </c>
      <c r="K19" s="36">
        <v>37</v>
      </c>
      <c r="L19" s="36">
        <v>8</v>
      </c>
      <c r="M19" s="36">
        <v>23</v>
      </c>
      <c r="N19" s="108">
        <f t="shared" si="1"/>
        <v>31</v>
      </c>
      <c r="O19" s="109">
        <v>56</v>
      </c>
      <c r="P19" s="87">
        <f t="shared" ref="P19:P24" si="12">SUM(H19,I19,J19,K19,N19,O19)</f>
        <v>281</v>
      </c>
      <c r="Q19" s="88">
        <f t="shared" si="2"/>
        <v>351.25</v>
      </c>
      <c r="R19" s="112">
        <f t="shared" si="3"/>
        <v>58.541666666666664</v>
      </c>
      <c r="S19" s="43" t="s">
        <v>18</v>
      </c>
      <c r="T19" s="3"/>
      <c r="U19" s="52" t="s">
        <v>34</v>
      </c>
      <c r="V19" s="54">
        <f t="shared" si="9"/>
        <v>17</v>
      </c>
      <c r="W19" s="54">
        <f t="shared" si="9"/>
        <v>9</v>
      </c>
      <c r="X19" s="55">
        <f>O51</f>
        <v>30</v>
      </c>
      <c r="Y19" s="9"/>
      <c r="Z19" s="57" t="s">
        <v>35</v>
      </c>
      <c r="AA19" s="59">
        <f t="shared" si="8"/>
        <v>12</v>
      </c>
      <c r="AB19" s="60">
        <f t="shared" si="8"/>
        <v>5</v>
      </c>
      <c r="AC19" s="56"/>
      <c r="AD19" s="12"/>
      <c r="AE19" s="12"/>
      <c r="AF19" s="12"/>
      <c r="AG19" s="4"/>
    </row>
    <row r="20" spans="1:33" ht="29.25" customHeight="1" thickBot="1">
      <c r="A20" s="3"/>
      <c r="B20" s="39">
        <v>16</v>
      </c>
      <c r="C20" s="113"/>
      <c r="D20" s="314" t="s">
        <v>188</v>
      </c>
      <c r="E20" s="316" t="s">
        <v>216</v>
      </c>
      <c r="F20" s="42">
        <f t="shared" si="10"/>
        <v>2</v>
      </c>
      <c r="G20" s="43">
        <f t="shared" si="11"/>
        <v>0</v>
      </c>
      <c r="H20" s="35">
        <v>73</v>
      </c>
      <c r="I20" s="36">
        <v>50</v>
      </c>
      <c r="J20" s="36">
        <v>35</v>
      </c>
      <c r="K20" s="36">
        <v>46</v>
      </c>
      <c r="L20" s="36">
        <v>15</v>
      </c>
      <c r="M20" s="36">
        <v>22</v>
      </c>
      <c r="N20" s="108">
        <f t="shared" si="1"/>
        <v>37</v>
      </c>
      <c r="O20" s="109">
        <v>35</v>
      </c>
      <c r="P20" s="87">
        <f t="shared" si="12"/>
        <v>276</v>
      </c>
      <c r="Q20" s="88">
        <f t="shared" si="2"/>
        <v>345</v>
      </c>
      <c r="R20" s="112">
        <f t="shared" si="3"/>
        <v>57.5</v>
      </c>
      <c r="S20" s="43" t="s">
        <v>18</v>
      </c>
      <c r="T20" s="3"/>
      <c r="U20" s="57" t="s">
        <v>35</v>
      </c>
      <c r="V20" s="59">
        <f t="shared" si="9"/>
        <v>8</v>
      </c>
      <c r="W20" s="59">
        <f t="shared" si="9"/>
        <v>6</v>
      </c>
      <c r="X20" s="60">
        <f>O52</f>
        <v>12</v>
      </c>
      <c r="Y20" s="56"/>
      <c r="Z20" s="12"/>
      <c r="AA20" s="12"/>
      <c r="AB20" s="12"/>
      <c r="AC20" s="56"/>
      <c r="AD20" s="12"/>
      <c r="AE20" s="12"/>
      <c r="AF20" s="12"/>
      <c r="AG20" s="4"/>
    </row>
    <row r="21" spans="1:33" ht="29.25" customHeight="1" thickBot="1">
      <c r="A21" s="3"/>
      <c r="B21" s="39">
        <v>17</v>
      </c>
      <c r="C21" s="113"/>
      <c r="D21" s="312" t="s">
        <v>188</v>
      </c>
      <c r="E21" s="313" t="s">
        <v>195</v>
      </c>
      <c r="F21" s="42">
        <f t="shared" si="10"/>
        <v>0</v>
      </c>
      <c r="G21" s="43">
        <f t="shared" si="11"/>
        <v>0</v>
      </c>
      <c r="H21" s="35">
        <v>54</v>
      </c>
      <c r="I21" s="36">
        <v>46</v>
      </c>
      <c r="J21" s="36">
        <v>39</v>
      </c>
      <c r="K21" s="36">
        <v>45</v>
      </c>
      <c r="L21" s="36">
        <v>19</v>
      </c>
      <c r="M21" s="36">
        <v>24</v>
      </c>
      <c r="N21" s="108">
        <f t="shared" si="1"/>
        <v>43</v>
      </c>
      <c r="O21" s="109">
        <v>47</v>
      </c>
      <c r="P21" s="87">
        <f t="shared" si="12"/>
        <v>274</v>
      </c>
      <c r="Q21" s="88">
        <f t="shared" si="2"/>
        <v>342.5</v>
      </c>
      <c r="R21" s="112">
        <f t="shared" si="3"/>
        <v>57.083333333333336</v>
      </c>
      <c r="S21" s="43">
        <v>12</v>
      </c>
      <c r="T21" s="3"/>
      <c r="U21" s="12"/>
      <c r="V21" s="12"/>
      <c r="W21" s="12"/>
      <c r="X21" s="12"/>
      <c r="Y21" s="56"/>
      <c r="Z21" s="12"/>
      <c r="AA21" s="12"/>
      <c r="AB21" s="12"/>
      <c r="AC21" s="56"/>
      <c r="AD21" s="12"/>
      <c r="AE21" s="12"/>
      <c r="AF21" s="12"/>
      <c r="AG21" s="4"/>
    </row>
    <row r="22" spans="1:33" ht="29.25" customHeight="1">
      <c r="A22" s="3"/>
      <c r="B22" s="39">
        <v>18</v>
      </c>
      <c r="C22" s="113"/>
      <c r="D22" s="314" t="s">
        <v>188</v>
      </c>
      <c r="E22" s="313" t="s">
        <v>199</v>
      </c>
      <c r="F22" s="42">
        <f t="shared" si="10"/>
        <v>1</v>
      </c>
      <c r="G22" s="43">
        <f t="shared" si="11"/>
        <v>0</v>
      </c>
      <c r="H22" s="35">
        <v>58</v>
      </c>
      <c r="I22" s="36">
        <v>50</v>
      </c>
      <c r="J22" s="36">
        <v>28</v>
      </c>
      <c r="K22" s="36">
        <v>46</v>
      </c>
      <c r="L22" s="36">
        <v>18</v>
      </c>
      <c r="M22" s="36">
        <v>20</v>
      </c>
      <c r="N22" s="108">
        <f t="shared" si="1"/>
        <v>38</v>
      </c>
      <c r="O22" s="109">
        <v>48</v>
      </c>
      <c r="P22" s="87">
        <f t="shared" si="12"/>
        <v>268</v>
      </c>
      <c r="Q22" s="88">
        <f t="shared" si="2"/>
        <v>335</v>
      </c>
      <c r="R22" s="112">
        <f t="shared" si="3"/>
        <v>55.833333333333336</v>
      </c>
      <c r="S22" s="43" t="s">
        <v>18</v>
      </c>
      <c r="T22" s="3"/>
      <c r="U22" s="10" t="s">
        <v>36</v>
      </c>
      <c r="V22" s="61" t="s">
        <v>35</v>
      </c>
      <c r="W22" s="61" t="s">
        <v>37</v>
      </c>
      <c r="X22" s="62" t="s">
        <v>32</v>
      </c>
      <c r="Y22" s="56"/>
      <c r="Z22" s="63"/>
      <c r="AA22" s="61" t="s">
        <v>35</v>
      </c>
      <c r="AB22" s="62" t="s">
        <v>37</v>
      </c>
      <c r="AC22" s="56"/>
      <c r="AD22" s="475" t="s">
        <v>1</v>
      </c>
      <c r="AE22" s="476"/>
      <c r="AF22" s="62" t="s">
        <v>15</v>
      </c>
      <c r="AG22" s="4"/>
    </row>
    <row r="23" spans="1:33" ht="29.25" customHeight="1">
      <c r="A23" s="3"/>
      <c r="B23" s="39">
        <v>19</v>
      </c>
      <c r="C23" s="113"/>
      <c r="D23" s="312" t="s">
        <v>188</v>
      </c>
      <c r="E23" s="312" t="s">
        <v>200</v>
      </c>
      <c r="F23" s="42">
        <f t="shared" si="10"/>
        <v>0</v>
      </c>
      <c r="G23" s="43">
        <f t="shared" si="11"/>
        <v>1</v>
      </c>
      <c r="H23" s="35">
        <v>64</v>
      </c>
      <c r="I23" s="36">
        <v>63</v>
      </c>
      <c r="J23" s="36">
        <v>36</v>
      </c>
      <c r="K23" s="36">
        <v>51</v>
      </c>
      <c r="L23" s="36">
        <v>28</v>
      </c>
      <c r="M23" s="36">
        <v>26</v>
      </c>
      <c r="N23" s="108">
        <f t="shared" si="1"/>
        <v>54</v>
      </c>
      <c r="O23" s="109" t="s">
        <v>13</v>
      </c>
      <c r="P23" s="87">
        <f t="shared" si="12"/>
        <v>268</v>
      </c>
      <c r="Q23" s="88">
        <f t="shared" si="2"/>
        <v>335</v>
      </c>
      <c r="R23" s="112">
        <f t="shared" si="3"/>
        <v>55.833333333333336</v>
      </c>
      <c r="S23" s="43" t="s">
        <v>18</v>
      </c>
      <c r="T23" s="3"/>
      <c r="U23" s="23" t="s">
        <v>2</v>
      </c>
      <c r="V23" s="64">
        <f>H52</f>
        <v>8</v>
      </c>
      <c r="W23" s="64">
        <f>H48</f>
        <v>1</v>
      </c>
      <c r="X23" s="48">
        <f>V17</f>
        <v>52.2</v>
      </c>
      <c r="Y23" s="56"/>
      <c r="Z23" s="23" t="s">
        <v>38</v>
      </c>
      <c r="AA23" s="65">
        <f>COUNTIF('XII-K2'!F5:F47,"1")</f>
        <v>11</v>
      </c>
      <c r="AB23" s="66">
        <f>COUNTIF('XII-K2'!G5:G47,"1")</f>
        <v>6</v>
      </c>
      <c r="AC23" s="56"/>
      <c r="AD23" s="459" t="s">
        <v>39</v>
      </c>
      <c r="AE23" s="463"/>
      <c r="AF23" s="66">
        <f>COUNTIF('XII-K2'!Q5:Q47,"&gt;=570")</f>
        <v>0</v>
      </c>
      <c r="AG23" s="4"/>
    </row>
    <row r="24" spans="1:33" ht="29.25" customHeight="1">
      <c r="A24" s="3"/>
      <c r="B24" s="39">
        <v>20</v>
      </c>
      <c r="C24" s="113"/>
      <c r="D24" s="312" t="s">
        <v>188</v>
      </c>
      <c r="E24" s="312" t="s">
        <v>230</v>
      </c>
      <c r="F24" s="42">
        <f t="shared" si="10"/>
        <v>3</v>
      </c>
      <c r="G24" s="43">
        <f t="shared" si="11"/>
        <v>0</v>
      </c>
      <c r="H24" s="35">
        <v>56</v>
      </c>
      <c r="I24" s="36">
        <v>64</v>
      </c>
      <c r="J24" s="36">
        <v>23</v>
      </c>
      <c r="K24" s="36">
        <v>49</v>
      </c>
      <c r="L24" s="36">
        <v>15</v>
      </c>
      <c r="M24" s="36">
        <v>16</v>
      </c>
      <c r="N24" s="108">
        <f t="shared" si="1"/>
        <v>31</v>
      </c>
      <c r="O24" s="109">
        <v>45</v>
      </c>
      <c r="P24" s="87">
        <f t="shared" si="12"/>
        <v>268</v>
      </c>
      <c r="Q24" s="88">
        <f t="shared" si="2"/>
        <v>335</v>
      </c>
      <c r="R24" s="112">
        <f t="shared" si="3"/>
        <v>55.833333333333336</v>
      </c>
      <c r="S24" s="43" t="s">
        <v>18</v>
      </c>
      <c r="T24" s="3"/>
      <c r="U24" s="23" t="s">
        <v>3</v>
      </c>
      <c r="V24" s="64">
        <f>I52</f>
        <v>6</v>
      </c>
      <c r="W24" s="64">
        <f>I48</f>
        <v>1</v>
      </c>
      <c r="X24" s="48">
        <f>W17</f>
        <v>51.68292682926829</v>
      </c>
      <c r="Y24" s="56"/>
      <c r="Z24" s="23" t="s">
        <v>40</v>
      </c>
      <c r="AA24" s="65">
        <f>COUNTIF('XII-K2'!F5:F47,"2")</f>
        <v>5</v>
      </c>
      <c r="AB24" s="66">
        <f>COUNTIF('XII-K2'!G5:G47,"2")</f>
        <v>0</v>
      </c>
      <c r="AC24" s="56"/>
      <c r="AD24" s="459" t="s">
        <v>41</v>
      </c>
      <c r="AE24" s="463"/>
      <c r="AF24" s="48">
        <f>COUNTIF('XII-K2'!Q5:Q47,"&gt;559")-COUNTIF('XII-K2'!Q5:Q47,"&gt;569")</f>
        <v>0</v>
      </c>
      <c r="AG24" s="4"/>
    </row>
    <row r="25" spans="1:33" ht="29.25" customHeight="1">
      <c r="A25" s="3"/>
      <c r="B25" s="39">
        <v>21</v>
      </c>
      <c r="C25" s="113"/>
      <c r="D25" s="312" t="s">
        <v>188</v>
      </c>
      <c r="E25" s="312" t="s">
        <v>225</v>
      </c>
      <c r="F25" s="42">
        <f>COUNTIF(H25,"&lt;45")+COUNTIF(I26,"&lt;45")+COUNTIF(J25,"&lt;35")+COUNTIF(K25,"&lt;35")+COUNTIF(L25,"&lt;18")+COUNTIF(M25,"&lt;18")+COUNTIF(O25,"&lt;45")</f>
        <v>1</v>
      </c>
      <c r="G25" s="43">
        <f>COUNTIF(H25,"AB")+COUNTIF(I26,"AB")+COUNTIF(J25,"AB")+COUNTIF(K25,"AB")+COUNTIF(L25,"AB")+COUNTIF(M25,"AB")+COUNTIF(O25,"AB")</f>
        <v>0</v>
      </c>
      <c r="H25" s="35">
        <v>50</v>
      </c>
      <c r="I25" s="36">
        <v>65</v>
      </c>
      <c r="J25" s="36">
        <v>17</v>
      </c>
      <c r="K25" s="36">
        <v>52</v>
      </c>
      <c r="L25" s="36">
        <v>21</v>
      </c>
      <c r="M25" s="36">
        <v>21</v>
      </c>
      <c r="N25" s="108">
        <f t="shared" si="1"/>
        <v>42</v>
      </c>
      <c r="O25" s="109">
        <v>60</v>
      </c>
      <c r="P25" s="87">
        <f>SUM(H25,I26,J25,K25,N25,O25)</f>
        <v>275</v>
      </c>
      <c r="Q25" s="88">
        <f t="shared" si="2"/>
        <v>343.75</v>
      </c>
      <c r="R25" s="112">
        <f t="shared" si="3"/>
        <v>57.291666666666664</v>
      </c>
      <c r="S25" s="43" t="s">
        <v>18</v>
      </c>
      <c r="T25" s="3"/>
      <c r="U25" s="23" t="s">
        <v>5</v>
      </c>
      <c r="V25" s="64">
        <f>J52</f>
        <v>12</v>
      </c>
      <c r="W25" s="64">
        <f>J48</f>
        <v>5</v>
      </c>
      <c r="X25" s="48">
        <f>AA16</f>
        <v>32.189189189189186</v>
      </c>
      <c r="Y25" s="56"/>
      <c r="Z25" s="23" t="s">
        <v>42</v>
      </c>
      <c r="AA25" s="65">
        <f>COUNTIF('XII-K2'!F5:F47,"3")</f>
        <v>6</v>
      </c>
      <c r="AB25" s="66">
        <f>COUNTIF('XII-K2'!G5:G47,"3")</f>
        <v>0</v>
      </c>
      <c r="AC25" s="56"/>
      <c r="AD25" s="459" t="s">
        <v>43</v>
      </c>
      <c r="AE25" s="463"/>
      <c r="AF25" s="48">
        <f>COUNTIF('XII-K2'!Q5:Q47,"&gt;549")-COUNTIF('XII-K2'!Q5:Q47,"&gt;559")</f>
        <v>0</v>
      </c>
      <c r="AG25" s="4"/>
    </row>
    <row r="26" spans="1:33" ht="29.25" customHeight="1">
      <c r="A26" s="3"/>
      <c r="B26" s="39">
        <v>22</v>
      </c>
      <c r="C26" s="113"/>
      <c r="D26" s="312" t="s">
        <v>188</v>
      </c>
      <c r="E26" s="313" t="s">
        <v>193</v>
      </c>
      <c r="F26" s="42">
        <f>COUNTIF(H26,"&lt;45")+COUNTIF(I26,"&lt;45")+COUNTIF(J26,"&lt;35")+COUNTIF(K26,"&lt;35")+COUNTIF(L26,"&lt;18")+COUNTIF(M26,"&lt;18")+COUNTIF(O26,"&lt;45")</f>
        <v>1</v>
      </c>
      <c r="G26" s="43">
        <f>COUNTIF(H26,"AB")+COUNTIF(I26,"AB")+COUNTIF(J26,"AB")+COUNTIF(K26,"AB")+COUNTIF(L26,"AB")+COUNTIF(M26,"AB")+COUNTIF(O26,"AB")</f>
        <v>0</v>
      </c>
      <c r="H26" s="35">
        <v>54</v>
      </c>
      <c r="I26" s="36">
        <v>54</v>
      </c>
      <c r="J26" s="36">
        <v>37</v>
      </c>
      <c r="K26" s="36">
        <v>47</v>
      </c>
      <c r="L26" s="36">
        <v>8</v>
      </c>
      <c r="M26" s="36">
        <v>20</v>
      </c>
      <c r="N26" s="108">
        <f t="shared" si="1"/>
        <v>28</v>
      </c>
      <c r="O26" s="109">
        <v>46</v>
      </c>
      <c r="P26" s="87">
        <f>SUM(H26,I26,J26,K26,N26,O26)</f>
        <v>266</v>
      </c>
      <c r="Q26" s="88">
        <f t="shared" si="2"/>
        <v>332.5</v>
      </c>
      <c r="R26" s="112">
        <f t="shared" si="3"/>
        <v>55.416666666666664</v>
      </c>
      <c r="S26" s="43" t="s">
        <v>18</v>
      </c>
      <c r="T26" s="3"/>
      <c r="U26" s="23" t="s">
        <v>6</v>
      </c>
      <c r="V26" s="64">
        <f>K52</f>
        <v>5</v>
      </c>
      <c r="W26" s="64">
        <f>K48</f>
        <v>1</v>
      </c>
      <c r="X26" s="48">
        <f>AB16</f>
        <v>43.951219512195124</v>
      </c>
      <c r="Y26" s="56"/>
      <c r="Z26" s="23" t="s">
        <v>44</v>
      </c>
      <c r="AA26" s="65">
        <f>COUNTIF('XII-K2'!F5:F47,"4")</f>
        <v>2</v>
      </c>
      <c r="AB26" s="66">
        <f>COUNTIF('XII-K2'!G5:G47,"4")</f>
        <v>0</v>
      </c>
      <c r="AC26" s="56"/>
      <c r="AD26" s="459" t="s">
        <v>45</v>
      </c>
      <c r="AE26" s="463"/>
      <c r="AF26" s="48">
        <f>COUNTIF('XII-K2'!Q5:Q47,"&gt;539")-COUNTIF('XII-K2'!Q5:Q47,"&gt;549")</f>
        <v>0</v>
      </c>
      <c r="AG26" s="4"/>
    </row>
    <row r="27" spans="1:33" ht="29.25" customHeight="1">
      <c r="A27" s="3"/>
      <c r="B27" s="39">
        <v>23</v>
      </c>
      <c r="C27" s="113"/>
      <c r="D27" s="312" t="s">
        <v>188</v>
      </c>
      <c r="E27" s="313" t="s">
        <v>224</v>
      </c>
      <c r="F27" s="42">
        <f>COUNTIF(H27,"&lt;45")+COUNTIF(I28,"&lt;45")+COUNTIF(J27,"&lt;35")+COUNTIF(K27,"&lt;35")+COUNTIF(L27,"&lt;18")+COUNTIF(M27,"&lt;18")+COUNTIF(O27,"&lt;45")</f>
        <v>4</v>
      </c>
      <c r="G27" s="43">
        <f>COUNTIF(H27,"AB")+COUNTIF(I28,"AB")+COUNTIF(J27,"AB")+COUNTIF(K27,"AB")+COUNTIF(L27,"AB")+COUNTIF(M27,"AB")+COUNTIF(O27,"AB")</f>
        <v>0</v>
      </c>
      <c r="H27" s="35">
        <v>67</v>
      </c>
      <c r="I27" s="36">
        <v>52</v>
      </c>
      <c r="J27" s="36">
        <v>24</v>
      </c>
      <c r="K27" s="36">
        <v>33</v>
      </c>
      <c r="L27" s="36">
        <v>15</v>
      </c>
      <c r="M27" s="36">
        <v>16</v>
      </c>
      <c r="N27" s="108">
        <f t="shared" si="1"/>
        <v>31</v>
      </c>
      <c r="O27" s="109">
        <v>45</v>
      </c>
      <c r="P27" s="87">
        <f>SUM(H27,I28,J27,K27,N27,O27)</f>
        <v>259</v>
      </c>
      <c r="Q27" s="88">
        <f t="shared" si="2"/>
        <v>323.75</v>
      </c>
      <c r="R27" s="112">
        <f t="shared" si="3"/>
        <v>53.958333333333336</v>
      </c>
      <c r="S27" s="43" t="s">
        <v>18</v>
      </c>
      <c r="T27" s="3"/>
      <c r="U27" s="23" t="s">
        <v>73</v>
      </c>
      <c r="V27" s="64">
        <f>L52</f>
        <v>18</v>
      </c>
      <c r="W27" s="64">
        <f>L48</f>
        <v>1</v>
      </c>
      <c r="X27" s="48">
        <f>AE14</f>
        <v>17.658536585365855</v>
      </c>
      <c r="Y27" s="56"/>
      <c r="Z27" s="23" t="s">
        <v>46</v>
      </c>
      <c r="AA27" s="65">
        <f>COUNTIF('XII-K2'!F5:F47,"5")</f>
        <v>2</v>
      </c>
      <c r="AB27" s="66">
        <f>COUNTIF('XII-K2'!G5:G47,"5")</f>
        <v>0</v>
      </c>
      <c r="AC27" s="56"/>
      <c r="AD27" s="459" t="s">
        <v>47</v>
      </c>
      <c r="AE27" s="463"/>
      <c r="AF27" s="48">
        <f>COUNTIF('XII-K2'!Q5:Q47,"&gt;529")-COUNTIF('XII-K2'!Q5:Q47,"&gt;539")</f>
        <v>0</v>
      </c>
      <c r="AG27" s="4"/>
    </row>
    <row r="28" spans="1:33" ht="29.25" customHeight="1">
      <c r="A28" s="3"/>
      <c r="B28" s="39">
        <v>24</v>
      </c>
      <c r="C28" s="113"/>
      <c r="D28" s="312" t="s">
        <v>188</v>
      </c>
      <c r="E28" s="313" t="s">
        <v>210</v>
      </c>
      <c r="F28" s="42">
        <f>COUNTIF(H28,"&lt;45")+COUNTIF(I28,"&lt;45")+COUNTIF(J28,"&lt;35")+COUNTIF(K28,"&lt;35")+COUNTIF(L28,"&lt;18")+COUNTIF(M28,"&lt;18")+COUNTIF(O28,"&lt;45")</f>
        <v>2</v>
      </c>
      <c r="G28" s="43">
        <f>COUNTIF(H28,"AB")+COUNTIF(I28,"AB")+COUNTIF(J28,"AB")+COUNTIF(K28,"AB")+COUNTIF(L28,"AB")+COUNTIF(M28,"AB")+COUNTIF(O28,"AB")</f>
        <v>0</v>
      </c>
      <c r="H28" s="35">
        <v>48</v>
      </c>
      <c r="I28" s="36">
        <v>59</v>
      </c>
      <c r="J28" s="36">
        <v>35</v>
      </c>
      <c r="K28" s="36">
        <v>43</v>
      </c>
      <c r="L28" s="36">
        <v>7</v>
      </c>
      <c r="M28" s="36">
        <v>16</v>
      </c>
      <c r="N28" s="108">
        <f t="shared" si="1"/>
        <v>23</v>
      </c>
      <c r="O28" s="109">
        <v>50</v>
      </c>
      <c r="P28" s="87">
        <f>SUM(H28,I28,J28,K28,N28,O28)</f>
        <v>258</v>
      </c>
      <c r="Q28" s="88">
        <f t="shared" si="2"/>
        <v>322.5</v>
      </c>
      <c r="R28" s="112">
        <f t="shared" si="3"/>
        <v>53.75</v>
      </c>
      <c r="S28" s="43" t="s">
        <v>18</v>
      </c>
      <c r="T28" s="3"/>
      <c r="U28" s="23" t="s">
        <v>66</v>
      </c>
      <c r="V28" s="64">
        <f>M52</f>
        <v>8</v>
      </c>
      <c r="W28" s="64">
        <f>M48</f>
        <v>1</v>
      </c>
      <c r="X28" s="48">
        <f>AF14</f>
        <v>20.146341463414632</v>
      </c>
      <c r="Y28" s="56"/>
      <c r="Z28" s="23" t="s">
        <v>48</v>
      </c>
      <c r="AA28" s="65">
        <f>COUNTIF('XII-K2'!F5:F47,"6")</f>
        <v>0</v>
      </c>
      <c r="AB28" s="66">
        <f>COUNTIF('XII-K2'!G5:G47,"6")</f>
        <v>1</v>
      </c>
      <c r="AC28" s="56"/>
      <c r="AD28" s="459" t="s">
        <v>49</v>
      </c>
      <c r="AE28" s="463"/>
      <c r="AF28" s="48">
        <f>COUNTIF('XII-K2'!Q5:Q47,"&gt;499")-COUNTIF('XII-K2'!Q5:Q47,"&gt;529")</f>
        <v>0</v>
      </c>
      <c r="AG28" s="4"/>
    </row>
    <row r="29" spans="1:33" ht="29.25" customHeight="1" thickBot="1">
      <c r="A29" s="3"/>
      <c r="B29" s="39">
        <v>25</v>
      </c>
      <c r="C29" s="113"/>
      <c r="D29" s="312" t="s">
        <v>188</v>
      </c>
      <c r="E29" s="313" t="s">
        <v>197</v>
      </c>
      <c r="F29" s="42">
        <f>COUNTIF(H29,"&lt;45")+COUNTIF(I29,"&lt;45")+COUNTIF(J29,"&lt;35")+COUNTIF(K29,"&lt;35")+COUNTIF(L29,"&lt;18")+COUNTIF(M29,"&lt;18")+COUNTIF(O29,"&lt;45")</f>
        <v>1</v>
      </c>
      <c r="G29" s="43">
        <f>COUNTIF(H29,"AB")+COUNTIF(I29,"AB")+COUNTIF(J29,"AB")+COUNTIF(K29,"AB")+COUNTIF(L29,"AB")+COUNTIF(M29,"AB")+COUNTIF(O29,"AB")</f>
        <v>0</v>
      </c>
      <c r="H29" s="35">
        <v>56</v>
      </c>
      <c r="I29" s="36">
        <v>47</v>
      </c>
      <c r="J29" s="36">
        <v>35</v>
      </c>
      <c r="K29" s="36">
        <v>40</v>
      </c>
      <c r="L29" s="36">
        <v>21</v>
      </c>
      <c r="M29" s="36">
        <v>18</v>
      </c>
      <c r="N29" s="108">
        <f t="shared" si="1"/>
        <v>39</v>
      </c>
      <c r="O29" s="109">
        <v>37</v>
      </c>
      <c r="P29" s="87">
        <f>SUM(H29,I29,J29,K29,N29,O29)</f>
        <v>254</v>
      </c>
      <c r="Q29" s="88">
        <f t="shared" si="2"/>
        <v>317.5</v>
      </c>
      <c r="R29" s="112">
        <f t="shared" si="3"/>
        <v>52.916666666666664</v>
      </c>
      <c r="S29" s="43" t="s">
        <v>18</v>
      </c>
      <c r="T29" s="3"/>
      <c r="U29" s="67" t="s">
        <v>4</v>
      </c>
      <c r="V29" s="68">
        <f>O52</f>
        <v>12</v>
      </c>
      <c r="W29" s="68">
        <f>O48</f>
        <v>2</v>
      </c>
      <c r="X29" s="69">
        <f>X17</f>
        <v>49.15</v>
      </c>
      <c r="Y29" s="56"/>
      <c r="Z29" s="67" t="s">
        <v>50</v>
      </c>
      <c r="AA29" s="70">
        <f>COUNTIF('XII-K2'!F5:F47,"7")</f>
        <v>2</v>
      </c>
      <c r="AB29" s="71">
        <f>COUNTIF('XII-K2'!G5:G47,"7")</f>
        <v>0</v>
      </c>
      <c r="AC29" s="56"/>
      <c r="AD29" s="459" t="s">
        <v>51</v>
      </c>
      <c r="AE29" s="463"/>
      <c r="AF29" s="48">
        <f>COUNTIF('XII-K2'!Q5:Q47,"&gt;449")-COUNTIF('XII-K2'!Q5:Q47,"&gt;499")</f>
        <v>1</v>
      </c>
      <c r="AG29" s="4"/>
    </row>
    <row r="30" spans="1:33" ht="29.25" customHeight="1">
      <c r="A30" s="3"/>
      <c r="B30" s="39">
        <v>26</v>
      </c>
      <c r="C30" s="113"/>
      <c r="D30" s="312" t="s">
        <v>188</v>
      </c>
      <c r="E30" s="312" t="s">
        <v>229</v>
      </c>
      <c r="F30" s="42">
        <f>COUNTIF(H30,"&lt;45")+COUNTIF(I30,"&lt;45")+COUNTIF(J30,"&lt;35")+COUNTIF(K30,"&lt;35")+COUNTIF(L30,"&lt;18")+COUNTIF(M30,"&lt;18")+COUNTIF(O30,"&lt;45")</f>
        <v>2</v>
      </c>
      <c r="G30" s="43">
        <f>COUNTIF(H30,"AB")+COUNTIF(I30,"AB")+COUNTIF(J30,"AB")+COUNTIF(K30,"AB")+COUNTIF(L30,"AB")+COUNTIF(M30,"AB")+COUNTIF(O30,"AB")</f>
        <v>0</v>
      </c>
      <c r="H30" s="35">
        <v>56</v>
      </c>
      <c r="I30" s="36">
        <v>45</v>
      </c>
      <c r="J30" s="36">
        <v>35</v>
      </c>
      <c r="K30" s="36">
        <v>39</v>
      </c>
      <c r="L30" s="36">
        <v>11</v>
      </c>
      <c r="M30" s="36">
        <v>16</v>
      </c>
      <c r="N30" s="108">
        <f t="shared" si="1"/>
        <v>27</v>
      </c>
      <c r="O30" s="109">
        <v>45</v>
      </c>
      <c r="P30" s="87">
        <f>SUM(H30,I30,J30,K30,N30,O30)</f>
        <v>247</v>
      </c>
      <c r="Q30" s="88">
        <f t="shared" si="2"/>
        <v>308.75</v>
      </c>
      <c r="R30" s="112">
        <f t="shared" si="3"/>
        <v>51.458333333333336</v>
      </c>
      <c r="S30" s="43" t="s">
        <v>18</v>
      </c>
      <c r="T30" s="3"/>
      <c r="U30" s="56"/>
      <c r="V30" s="56"/>
      <c r="W30" s="56"/>
      <c r="X30" s="56"/>
      <c r="Y30" s="56"/>
      <c r="Z30" s="461" t="s">
        <v>52</v>
      </c>
      <c r="AA30" s="462"/>
      <c r="AB30" s="72">
        <f>MAX(S5:S47)</f>
        <v>12</v>
      </c>
      <c r="AC30" s="458"/>
      <c r="AD30" s="459" t="s">
        <v>53</v>
      </c>
      <c r="AE30" s="463"/>
      <c r="AF30" s="48">
        <f>COUNTIF('XII-K2'!Q5:Q47,"&gt;399")-COUNTIF('XII-K2'!Q5:Q47,"&gt;449")</f>
        <v>3</v>
      </c>
      <c r="AG30" s="4"/>
    </row>
    <row r="31" spans="1:33" ht="29.25" customHeight="1">
      <c r="A31" s="3"/>
      <c r="B31" s="39">
        <v>27</v>
      </c>
      <c r="C31" s="113"/>
      <c r="D31" s="314" t="s">
        <v>188</v>
      </c>
      <c r="E31" s="312" t="s">
        <v>226</v>
      </c>
      <c r="F31" s="42">
        <f>COUNTIF(H31,"&lt;45")+COUNTIF(I32,"&lt;45")+COUNTIF(J31,"&lt;35")+COUNTIF(K31,"&lt;35")+COUNTIF(L31,"&lt;18")+COUNTIF(M31,"&lt;18")+COUNTIF(O31,"&lt;45")</f>
        <v>1</v>
      </c>
      <c r="G31" s="43">
        <f>COUNTIF(H31,"AB")+COUNTIF(I32,"AB")+COUNTIF(J31,"AB")+COUNTIF(K31,"AB")+COUNTIF(L31,"AB")+COUNTIF(M31,"AB")+COUNTIF(O31,"AB")</f>
        <v>0</v>
      </c>
      <c r="H31" s="35">
        <v>65</v>
      </c>
      <c r="I31" s="36">
        <v>46</v>
      </c>
      <c r="J31" s="36">
        <v>29</v>
      </c>
      <c r="K31" s="36">
        <v>37</v>
      </c>
      <c r="L31" s="36">
        <v>25</v>
      </c>
      <c r="M31" s="36">
        <v>19</v>
      </c>
      <c r="N31" s="108">
        <f t="shared" si="1"/>
        <v>44</v>
      </c>
      <c r="O31" s="109">
        <v>56</v>
      </c>
      <c r="P31" s="87">
        <f>SUM(H31,I32,J31,K31,N31,O31)</f>
        <v>276</v>
      </c>
      <c r="Q31" s="88">
        <f t="shared" si="2"/>
        <v>345</v>
      </c>
      <c r="R31" s="112">
        <f t="shared" si="3"/>
        <v>57.5</v>
      </c>
      <c r="S31" s="43" t="s">
        <v>18</v>
      </c>
      <c r="T31" s="3"/>
      <c r="U31" s="56"/>
      <c r="V31" s="56"/>
      <c r="W31" s="56"/>
      <c r="X31" s="56"/>
      <c r="Y31" s="56"/>
      <c r="Z31" s="459" t="s">
        <v>54</v>
      </c>
      <c r="AA31" s="460"/>
      <c r="AB31" s="66">
        <f>SUM(AA23:AA29)</f>
        <v>28</v>
      </c>
      <c r="AC31" s="458"/>
      <c r="AD31" s="459" t="s">
        <v>55</v>
      </c>
      <c r="AE31" s="463"/>
      <c r="AF31" s="48">
        <f>COUNTIF('XII-K2'!Q5:Q47,"&gt;349")-COUNTIF('XII-K2'!Q5:Q47,"&gt;399")</f>
        <v>11</v>
      </c>
      <c r="AG31" s="75"/>
    </row>
    <row r="32" spans="1:33" ht="29.25" customHeight="1">
      <c r="A32" s="3"/>
      <c r="B32" s="39">
        <v>28</v>
      </c>
      <c r="C32" s="113"/>
      <c r="D32" s="312" t="s">
        <v>188</v>
      </c>
      <c r="E32" s="312" t="s">
        <v>221</v>
      </c>
      <c r="F32" s="42">
        <f>COUNTIF(H32,"&lt;45")+COUNTIF(I33,"&lt;45")+COUNTIF(J32,"&lt;35")+COUNTIF(K32,"&lt;35")+COUNTIF(L32,"&lt;18")+COUNTIF(M32,"&lt;18")+COUNTIF(O32,"&lt;45")</f>
        <v>2</v>
      </c>
      <c r="G32" s="43">
        <f>COUNTIF(H32,"AB")+COUNTIF(I33,"AB")+COUNTIF(J32,"AB")+COUNTIF(K32,"AB")+COUNTIF(L32,"AB")+COUNTIF(M32,"AB")+COUNTIF(O32,"AB")</f>
        <v>0</v>
      </c>
      <c r="H32" s="35">
        <v>46</v>
      </c>
      <c r="I32" s="36">
        <v>45</v>
      </c>
      <c r="J32" s="36">
        <v>35</v>
      </c>
      <c r="K32" s="36">
        <v>39</v>
      </c>
      <c r="L32" s="36">
        <v>1</v>
      </c>
      <c r="M32" s="36">
        <v>19</v>
      </c>
      <c r="N32" s="108">
        <f t="shared" si="1"/>
        <v>20</v>
      </c>
      <c r="O32" s="109">
        <v>41</v>
      </c>
      <c r="P32" s="87">
        <f>SUM(H32,I33,J32,K32,N32,O32)</f>
        <v>239</v>
      </c>
      <c r="Q32" s="88">
        <f t="shared" si="2"/>
        <v>298.75</v>
      </c>
      <c r="R32" s="112">
        <f t="shared" si="3"/>
        <v>49.791666666666664</v>
      </c>
      <c r="S32" s="43" t="s">
        <v>18</v>
      </c>
      <c r="T32" s="3"/>
      <c r="U32" s="12"/>
      <c r="V32" s="12"/>
      <c r="W32" s="12"/>
      <c r="X32" s="12"/>
      <c r="Y32" s="76"/>
      <c r="Z32" s="459" t="s">
        <v>56</v>
      </c>
      <c r="AA32" s="460"/>
      <c r="AB32" s="48">
        <f>MAX(B5:B47)-(AB30+AB31)</f>
        <v>2</v>
      </c>
      <c r="AC32" s="76"/>
      <c r="AD32" s="459" t="s">
        <v>57</v>
      </c>
      <c r="AE32" s="463"/>
      <c r="AF32" s="48">
        <f>COUNTIF('XII-K2'!Q5:Q47,"&gt;299")-COUNTIF('XII-K2'!Q5:Q47,"&gt;349")</f>
        <v>12</v>
      </c>
      <c r="AG32" s="3"/>
    </row>
    <row r="33" spans="1:33" ht="29.25" customHeight="1" thickBot="1">
      <c r="A33" s="3"/>
      <c r="B33" s="39">
        <v>29</v>
      </c>
      <c r="C33" s="113"/>
      <c r="D33" s="312" t="s">
        <v>188</v>
      </c>
      <c r="E33" s="313" t="s">
        <v>218</v>
      </c>
      <c r="F33" s="42">
        <f>COUNTIF(H33,"&lt;45")+COUNTIF(I34,"&lt;45")+COUNTIF(J33,"&lt;35")+COUNTIF(K33,"&lt;35")+COUNTIF(L33,"&lt;18")+COUNTIF(M33,"&lt;18")+COUNTIF(O33,"&lt;45")</f>
        <v>3</v>
      </c>
      <c r="G33" s="43">
        <f>COUNTIF(H33,"AB")+COUNTIF(I34,"AB")+COUNTIF(J33,"AB")+COUNTIF(K33,"AB")+COUNTIF(L33,"AB")+COUNTIF(M33,"AB")+COUNTIF(O33,"AB")</f>
        <v>1</v>
      </c>
      <c r="H33" s="35">
        <v>47</v>
      </c>
      <c r="I33" s="379">
        <v>58</v>
      </c>
      <c r="J33" s="36" t="s">
        <v>13</v>
      </c>
      <c r="K33" s="36">
        <v>36</v>
      </c>
      <c r="L33" s="36">
        <v>13</v>
      </c>
      <c r="M33" s="36">
        <v>16</v>
      </c>
      <c r="N33" s="108">
        <f t="shared" si="1"/>
        <v>29</v>
      </c>
      <c r="O33" s="109">
        <v>54</v>
      </c>
      <c r="P33" s="87">
        <f>SUM(H33,I34,J33,K33,N33,O33)</f>
        <v>206</v>
      </c>
      <c r="Q33" s="88">
        <f t="shared" si="2"/>
        <v>257.5</v>
      </c>
      <c r="R33" s="112">
        <f t="shared" si="3"/>
        <v>42.916666666666664</v>
      </c>
      <c r="S33" s="43" t="s">
        <v>18</v>
      </c>
      <c r="T33" s="3"/>
      <c r="U33" s="12"/>
      <c r="V33" s="12"/>
      <c r="W33" s="12"/>
      <c r="X33" s="12"/>
      <c r="Y33" s="12"/>
      <c r="Z33" s="464" t="s">
        <v>58</v>
      </c>
      <c r="AA33" s="465"/>
      <c r="AB33" s="77">
        <f>SUM(AB30:AB32)</f>
        <v>42</v>
      </c>
      <c r="AC33" s="12"/>
      <c r="AD33" s="466" t="s">
        <v>59</v>
      </c>
      <c r="AE33" s="467"/>
      <c r="AF33" s="71">
        <f>COUNTIF('XII-K2'!Q5:Q47,"&lt;300")</f>
        <v>16</v>
      </c>
    </row>
    <row r="34" spans="1:33" ht="29.25" customHeight="1">
      <c r="A34" s="3"/>
      <c r="B34" s="39">
        <v>30</v>
      </c>
      <c r="C34" s="113"/>
      <c r="D34" s="312" t="s">
        <v>188</v>
      </c>
      <c r="E34" s="312" t="s">
        <v>190</v>
      </c>
      <c r="F34" s="42">
        <f t="shared" ref="F34:F39" si="13">COUNTIF(H34,"&lt;45")+COUNTIF(I34,"&lt;45")+COUNTIF(J34,"&lt;35")+COUNTIF(K34,"&lt;35")+COUNTIF(L34,"&lt;18")+COUNTIF(M34,"&lt;18")+COUNTIF(O34,"&lt;45")</f>
        <v>3</v>
      </c>
      <c r="G34" s="43">
        <f t="shared" ref="G34:G39" si="14">COUNTIF(H34,"AB")+COUNTIF(I34,"AB")+COUNTIF(J34,"AB")+COUNTIF(K34,"AB")+COUNTIF(L34,"AB")+COUNTIF(M34,"AB")+COUNTIF(O34,"AB")</f>
        <v>0</v>
      </c>
      <c r="H34" s="35">
        <v>27</v>
      </c>
      <c r="I34" s="36">
        <v>40</v>
      </c>
      <c r="J34" s="36">
        <v>35</v>
      </c>
      <c r="K34" s="36">
        <v>35</v>
      </c>
      <c r="L34" s="36">
        <v>25</v>
      </c>
      <c r="M34" s="36">
        <v>15</v>
      </c>
      <c r="N34" s="108">
        <f t="shared" si="1"/>
        <v>40</v>
      </c>
      <c r="O34" s="109">
        <v>55</v>
      </c>
      <c r="P34" s="87">
        <f t="shared" ref="P34:P39" si="15">SUM(H34,I34,J34,K34,N34,O34)</f>
        <v>232</v>
      </c>
      <c r="Q34" s="88">
        <f t="shared" si="2"/>
        <v>290</v>
      </c>
      <c r="R34" s="112">
        <f t="shared" si="3"/>
        <v>48.333333333333336</v>
      </c>
      <c r="S34" s="43" t="s">
        <v>18</v>
      </c>
      <c r="T34" s="3"/>
      <c r="Y34" s="5"/>
      <c r="Z34" s="5"/>
      <c r="AA34" s="5"/>
      <c r="AC34" s="5"/>
      <c r="AD34" s="5"/>
      <c r="AE34" s="78"/>
      <c r="AF34" s="3"/>
      <c r="AG34" s="3"/>
    </row>
    <row r="35" spans="1:33" ht="29.25" customHeight="1">
      <c r="A35" s="3"/>
      <c r="B35" s="39">
        <v>31</v>
      </c>
      <c r="C35" s="113"/>
      <c r="D35" s="314" t="s">
        <v>188</v>
      </c>
      <c r="E35" s="315" t="s">
        <v>212</v>
      </c>
      <c r="F35" s="42">
        <f t="shared" si="13"/>
        <v>2</v>
      </c>
      <c r="G35" s="43">
        <f t="shared" si="14"/>
        <v>1</v>
      </c>
      <c r="H35" s="35">
        <v>62</v>
      </c>
      <c r="I35" s="36">
        <v>52</v>
      </c>
      <c r="J35" s="36" t="s">
        <v>13</v>
      </c>
      <c r="K35" s="36">
        <v>35</v>
      </c>
      <c r="L35" s="36">
        <v>15</v>
      </c>
      <c r="M35" s="36">
        <v>19</v>
      </c>
      <c r="N35" s="108">
        <f t="shared" si="1"/>
        <v>34</v>
      </c>
      <c r="O35" s="109">
        <v>38</v>
      </c>
      <c r="P35" s="87">
        <f t="shared" si="15"/>
        <v>221</v>
      </c>
      <c r="Q35" s="88">
        <f t="shared" si="2"/>
        <v>276.25</v>
      </c>
      <c r="R35" s="112">
        <f t="shared" si="3"/>
        <v>46.041666666666664</v>
      </c>
      <c r="S35" s="43" t="s">
        <v>18</v>
      </c>
      <c r="T35" s="3"/>
      <c r="Y35" s="5"/>
      <c r="Z35" s="5"/>
      <c r="AA35" s="5"/>
      <c r="AC35" s="5"/>
      <c r="AD35" s="5"/>
      <c r="AE35" s="78"/>
      <c r="AF35" s="3"/>
      <c r="AG35" s="3"/>
    </row>
    <row r="36" spans="1:33" ht="29.25" customHeight="1">
      <c r="A36" s="3"/>
      <c r="B36" s="39">
        <v>32</v>
      </c>
      <c r="C36" s="113"/>
      <c r="D36" s="312" t="s">
        <v>188</v>
      </c>
      <c r="E36" s="312" t="s">
        <v>189</v>
      </c>
      <c r="F36" s="42">
        <f t="shared" si="13"/>
        <v>1</v>
      </c>
      <c r="G36" s="43">
        <f t="shared" si="14"/>
        <v>0</v>
      </c>
      <c r="H36" s="35" t="s">
        <v>452</v>
      </c>
      <c r="I36" s="36">
        <v>47</v>
      </c>
      <c r="J36" s="36">
        <v>35</v>
      </c>
      <c r="K36" s="36">
        <v>49</v>
      </c>
      <c r="L36" s="36">
        <v>15</v>
      </c>
      <c r="M36" s="36">
        <v>19</v>
      </c>
      <c r="N36" s="108">
        <f t="shared" si="1"/>
        <v>34</v>
      </c>
      <c r="O36" s="109">
        <v>54</v>
      </c>
      <c r="P36" s="87">
        <f t="shared" si="15"/>
        <v>219</v>
      </c>
      <c r="Q36" s="88">
        <f t="shared" si="2"/>
        <v>273.75</v>
      </c>
      <c r="R36" s="112">
        <f t="shared" si="3"/>
        <v>45.625</v>
      </c>
      <c r="S36" s="43" t="s">
        <v>18</v>
      </c>
      <c r="T36" s="3"/>
      <c r="U36" s="468" t="s">
        <v>60</v>
      </c>
      <c r="V36" s="468"/>
      <c r="W36" s="468"/>
      <c r="X36" s="468"/>
      <c r="Y36" s="79"/>
      <c r="Z36" s="79"/>
      <c r="AA36" s="79"/>
      <c r="AB36" s="79"/>
      <c r="AC36" s="79"/>
      <c r="AD36" s="468" t="s">
        <v>61</v>
      </c>
      <c r="AE36" s="468"/>
      <c r="AF36" s="468"/>
      <c r="AG36" s="3"/>
    </row>
    <row r="37" spans="1:33" ht="29.25" customHeight="1">
      <c r="A37" s="3"/>
      <c r="B37" s="39">
        <v>33</v>
      </c>
      <c r="C37" s="113"/>
      <c r="D37" s="312" t="s">
        <v>188</v>
      </c>
      <c r="E37" s="313" t="s">
        <v>192</v>
      </c>
      <c r="F37" s="42">
        <f t="shared" si="13"/>
        <v>3</v>
      </c>
      <c r="G37" s="43">
        <f t="shared" si="14"/>
        <v>0</v>
      </c>
      <c r="H37" s="35">
        <v>37</v>
      </c>
      <c r="I37" s="36">
        <v>50</v>
      </c>
      <c r="J37" s="36">
        <v>23</v>
      </c>
      <c r="K37" s="36">
        <v>36</v>
      </c>
      <c r="L37" s="36">
        <v>18</v>
      </c>
      <c r="M37" s="36">
        <v>20</v>
      </c>
      <c r="N37" s="108">
        <f t="shared" si="1"/>
        <v>38</v>
      </c>
      <c r="O37" s="109">
        <v>33</v>
      </c>
      <c r="P37" s="87">
        <f t="shared" si="15"/>
        <v>217</v>
      </c>
      <c r="Q37" s="88">
        <f t="shared" si="2"/>
        <v>271.25</v>
      </c>
      <c r="R37" s="112">
        <f t="shared" si="3"/>
        <v>45.208333333333336</v>
      </c>
      <c r="S37" s="43" t="s">
        <v>18</v>
      </c>
      <c r="T37" s="3"/>
      <c r="Y37" s="5"/>
      <c r="Z37" s="5"/>
      <c r="AA37" s="5"/>
      <c r="AC37" s="5"/>
      <c r="AD37" s="5"/>
      <c r="AE37" s="78"/>
      <c r="AF37" s="3"/>
      <c r="AG37" s="3"/>
    </row>
    <row r="38" spans="1:33" ht="29.25" customHeight="1">
      <c r="A38" s="3"/>
      <c r="B38" s="39">
        <v>34</v>
      </c>
      <c r="C38" s="113"/>
      <c r="D38" s="312" t="s">
        <v>188</v>
      </c>
      <c r="E38" s="313" t="s">
        <v>228</v>
      </c>
      <c r="F38" s="42">
        <f t="shared" si="13"/>
        <v>3</v>
      </c>
      <c r="G38" s="43">
        <f t="shared" si="14"/>
        <v>0</v>
      </c>
      <c r="H38" s="35">
        <v>37</v>
      </c>
      <c r="I38" s="36">
        <v>50</v>
      </c>
      <c r="J38" s="36">
        <v>21</v>
      </c>
      <c r="K38" s="36">
        <v>35</v>
      </c>
      <c r="L38" s="36">
        <v>10</v>
      </c>
      <c r="M38" s="36">
        <v>18</v>
      </c>
      <c r="N38" s="108">
        <f t="shared" si="1"/>
        <v>28</v>
      </c>
      <c r="O38" s="109">
        <v>45</v>
      </c>
      <c r="P38" s="87">
        <f t="shared" si="15"/>
        <v>216</v>
      </c>
      <c r="Q38" s="88">
        <f t="shared" si="2"/>
        <v>270</v>
      </c>
      <c r="R38" s="112">
        <f t="shared" si="3"/>
        <v>45</v>
      </c>
      <c r="S38" s="43" t="s">
        <v>18</v>
      </c>
      <c r="T38" s="3"/>
      <c r="Y38" s="5"/>
      <c r="Z38" s="5"/>
      <c r="AA38" s="5"/>
      <c r="AF38" s="3"/>
      <c r="AG38" s="3"/>
    </row>
    <row r="39" spans="1:33" ht="29.25" customHeight="1">
      <c r="A39" s="3"/>
      <c r="B39" s="39">
        <v>35</v>
      </c>
      <c r="C39" s="113"/>
      <c r="D39" s="312" t="s">
        <v>188</v>
      </c>
      <c r="E39" s="313" t="s">
        <v>211</v>
      </c>
      <c r="F39" s="42">
        <f t="shared" si="13"/>
        <v>1</v>
      </c>
      <c r="G39" s="43">
        <f t="shared" si="14"/>
        <v>1</v>
      </c>
      <c r="H39" s="35">
        <v>42</v>
      </c>
      <c r="I39" s="36">
        <v>52</v>
      </c>
      <c r="J39" s="36">
        <v>36</v>
      </c>
      <c r="K39" s="36">
        <v>43</v>
      </c>
      <c r="L39" s="36">
        <v>19</v>
      </c>
      <c r="M39" s="36">
        <v>22</v>
      </c>
      <c r="N39" s="108">
        <f t="shared" si="1"/>
        <v>41</v>
      </c>
      <c r="O39" s="109" t="s">
        <v>13</v>
      </c>
      <c r="P39" s="87">
        <f t="shared" si="15"/>
        <v>214</v>
      </c>
      <c r="Q39" s="88">
        <f t="shared" si="2"/>
        <v>267.5</v>
      </c>
      <c r="R39" s="112">
        <f t="shared" si="3"/>
        <v>44.583333333333336</v>
      </c>
      <c r="S39" s="43" t="s">
        <v>18</v>
      </c>
      <c r="T39" s="3"/>
      <c r="Y39" s="5"/>
      <c r="AF39" s="3"/>
      <c r="AG39" s="3"/>
    </row>
    <row r="40" spans="1:33" ht="29.25" customHeight="1">
      <c r="A40" s="3"/>
      <c r="B40" s="39">
        <v>36</v>
      </c>
      <c r="C40" s="113"/>
      <c r="D40" s="312" t="s">
        <v>188</v>
      </c>
      <c r="E40" s="313" t="s">
        <v>222</v>
      </c>
      <c r="F40" s="42">
        <f>COUNTIF(H40,"&lt;45")+COUNTIF(I41,"&lt;45")+COUNTIF(J40,"&lt;35")+COUNTIF(K40,"&lt;35")+COUNTIF(L40,"&lt;18")+COUNTIF(M40,"&lt;18")+COUNTIF(O40,"&lt;45")</f>
        <v>3</v>
      </c>
      <c r="G40" s="43">
        <f>COUNTIF(H40,"AB")+COUNTIF(I41,"AB")+COUNTIF(J40,"AB")+COUNTIF(K40,"AB")+COUNTIF(L40,"AB")+COUNTIF(M40,"AB")+COUNTIF(O40,"AB")</f>
        <v>0</v>
      </c>
      <c r="H40" s="35">
        <v>50</v>
      </c>
      <c r="I40" s="36">
        <v>53</v>
      </c>
      <c r="J40" s="36">
        <v>24</v>
      </c>
      <c r="K40" s="36">
        <v>32</v>
      </c>
      <c r="L40" s="36">
        <v>18</v>
      </c>
      <c r="M40" s="36">
        <v>22</v>
      </c>
      <c r="N40" s="108">
        <f t="shared" si="1"/>
        <v>40</v>
      </c>
      <c r="O40" s="109">
        <v>40</v>
      </c>
      <c r="P40" s="87">
        <f>SUM(H40,I41,J40,K40,N40,O40)</f>
        <v>239</v>
      </c>
      <c r="Q40" s="88">
        <f t="shared" si="2"/>
        <v>298.75</v>
      </c>
      <c r="R40" s="112">
        <f t="shared" si="3"/>
        <v>49.791666666666664</v>
      </c>
      <c r="S40" s="43" t="s">
        <v>18</v>
      </c>
      <c r="T40" s="3"/>
      <c r="Y40" s="5"/>
      <c r="AF40" s="3"/>
      <c r="AG40" s="3"/>
    </row>
    <row r="41" spans="1:33" ht="29.25" customHeight="1">
      <c r="A41" s="3"/>
      <c r="B41" s="39">
        <v>37</v>
      </c>
      <c r="C41" s="113"/>
      <c r="D41" s="312" t="s">
        <v>188</v>
      </c>
      <c r="E41" s="313" t="s">
        <v>217</v>
      </c>
      <c r="F41" s="42">
        <f>COUNTIF(H41,"&lt;45")+COUNTIF(I42,"&lt;45")+COUNTIF(J41,"&lt;35")+COUNTIF(K41,"&lt;35")+COUNTIF(L41,"&lt;18")+COUNTIF(M41,"&lt;18")+COUNTIF(O41,"&lt;45")</f>
        <v>4</v>
      </c>
      <c r="G41" s="43">
        <f>COUNTIF(H41,"AB")+COUNTIF(I42,"AB")+COUNTIF(J41,"AB")+COUNTIF(K41,"AB")+COUNTIF(L41,"AB")+COUNTIF(M41,"AB")+COUNTIF(O41,"AB")</f>
        <v>1</v>
      </c>
      <c r="H41" s="35">
        <v>36</v>
      </c>
      <c r="I41" s="405">
        <v>53</v>
      </c>
      <c r="J41" s="36" t="s">
        <v>13</v>
      </c>
      <c r="K41" s="36">
        <v>35</v>
      </c>
      <c r="L41" s="36">
        <v>9</v>
      </c>
      <c r="M41" s="36">
        <v>18</v>
      </c>
      <c r="N41" s="108">
        <f t="shared" si="1"/>
        <v>27</v>
      </c>
      <c r="O41" s="109">
        <v>38</v>
      </c>
      <c r="P41" s="87">
        <f>SUM(H41,I42,J41,K41,N41,O41)</f>
        <v>170</v>
      </c>
      <c r="Q41" s="88">
        <f t="shared" si="2"/>
        <v>212.5</v>
      </c>
      <c r="R41" s="112">
        <f t="shared" si="3"/>
        <v>35.416666666666664</v>
      </c>
      <c r="S41" s="43" t="s">
        <v>18</v>
      </c>
      <c r="T41" s="3"/>
      <c r="Y41" s="5"/>
      <c r="AF41" s="3"/>
      <c r="AG41" s="3"/>
    </row>
    <row r="42" spans="1:33" ht="29.25" customHeight="1">
      <c r="A42" s="3"/>
      <c r="B42" s="39">
        <v>38</v>
      </c>
      <c r="C42" s="113"/>
      <c r="D42" s="312" t="s">
        <v>188</v>
      </c>
      <c r="E42" s="313" t="s">
        <v>205</v>
      </c>
      <c r="F42" s="42">
        <f>COUNTIF(H42,"&lt;45")+COUNTIF(I42,"&lt;45")+COUNTIF(J42,"&lt;35")+COUNTIF(K42,"&lt;35")+COUNTIF(L42,"&lt;18")+COUNTIF(M42,"&lt;18")+COUNTIF(O42,"&lt;45")</f>
        <v>5</v>
      </c>
      <c r="G42" s="43">
        <f>COUNTIF(H42,"AB")+COUNTIF(I42,"AB")+COUNTIF(J42,"AB")+COUNTIF(K42,"AB")+COUNTIF(L42,"AB")+COUNTIF(M42,"AB")+COUNTIF(O42,"AB")</f>
        <v>0</v>
      </c>
      <c r="H42" s="35">
        <v>24</v>
      </c>
      <c r="I42" s="36">
        <v>34</v>
      </c>
      <c r="J42" s="36">
        <v>21</v>
      </c>
      <c r="K42" s="36">
        <v>39</v>
      </c>
      <c r="L42" s="36">
        <v>9</v>
      </c>
      <c r="M42" s="36">
        <v>18</v>
      </c>
      <c r="N42" s="108">
        <f t="shared" si="1"/>
        <v>27</v>
      </c>
      <c r="O42" s="109">
        <v>38</v>
      </c>
      <c r="P42" s="87">
        <f>SUM(H42,I42,J42,K42,N42,O42)</f>
        <v>183</v>
      </c>
      <c r="Q42" s="88">
        <f t="shared" si="2"/>
        <v>228.75</v>
      </c>
      <c r="R42" s="112">
        <f t="shared" si="3"/>
        <v>38.125</v>
      </c>
      <c r="S42" s="43" t="s">
        <v>18</v>
      </c>
      <c r="T42" s="3"/>
      <c r="Y42" s="5"/>
      <c r="AF42" s="3"/>
      <c r="AG42" s="3"/>
    </row>
    <row r="43" spans="1:33" ht="29.25" customHeight="1">
      <c r="A43" s="3"/>
      <c r="B43" s="39">
        <v>39</v>
      </c>
      <c r="C43" s="113"/>
      <c r="D43" s="312" t="s">
        <v>188</v>
      </c>
      <c r="E43" s="313" t="s">
        <v>223</v>
      </c>
      <c r="F43" s="42">
        <f>COUNTIF(H43,"&lt;45")+COUNTIF(I44,"&lt;45")+COUNTIF(J43,"&lt;35")+COUNTIF(K43,"&lt;35")+COUNTIF(L43,"&lt;18")+COUNTIF(M43,"&lt;18")+COUNTIF(O43,"&lt;45")</f>
        <v>7</v>
      </c>
      <c r="G43" s="43">
        <f>COUNTIF(H43,"AB")+COUNTIF(I44,"AB")+COUNTIF(J43,"AB")+COUNTIF(K43,"AB")+COUNTIF(L43,"AB")+COUNTIF(M43,"AB")+COUNTIF(O43,"AB")</f>
        <v>0</v>
      </c>
      <c r="H43" s="35">
        <v>29</v>
      </c>
      <c r="I43" s="36">
        <v>26</v>
      </c>
      <c r="J43" s="36">
        <v>25</v>
      </c>
      <c r="K43" s="36">
        <v>23</v>
      </c>
      <c r="L43" s="36">
        <v>9</v>
      </c>
      <c r="M43" s="36">
        <v>10</v>
      </c>
      <c r="N43" s="108">
        <f t="shared" si="1"/>
        <v>19</v>
      </c>
      <c r="O43" s="109">
        <v>30</v>
      </c>
      <c r="P43" s="87">
        <f>SUM(H43,I44,J43,K43,N43,O43)</f>
        <v>135</v>
      </c>
      <c r="Q43" s="88">
        <f t="shared" si="2"/>
        <v>168.75</v>
      </c>
      <c r="R43" s="112">
        <f t="shared" si="3"/>
        <v>28.125</v>
      </c>
      <c r="S43" s="43" t="s">
        <v>18</v>
      </c>
      <c r="T43" s="3"/>
      <c r="Y43" s="5"/>
      <c r="AF43" s="3"/>
      <c r="AG43" s="3"/>
    </row>
    <row r="44" spans="1:33" ht="29.25" customHeight="1">
      <c r="A44" s="3"/>
      <c r="B44" s="39">
        <v>40</v>
      </c>
      <c r="C44" s="113"/>
      <c r="D44" s="312" t="s">
        <v>188</v>
      </c>
      <c r="E44" s="313" t="s">
        <v>227</v>
      </c>
      <c r="F44" s="42">
        <f>COUNTIF(H44,"&lt;45")+COUNTIF(I45,"&lt;45")+COUNTIF(J44,"&lt;35")+COUNTIF(K44,"&lt;35")+COUNTIF(L44,"&lt;18")+COUNTIF(M44,"&lt;18")+COUNTIF(O44,"&lt;45")</f>
        <v>5</v>
      </c>
      <c r="G44" s="43">
        <f>COUNTIF(H44,"AB")+COUNTIF(I45,"AB")+COUNTIF(J44,"AB")+COUNTIF(K44,"AB")+COUNTIF(L44,"AB")+COUNTIF(M44,"AB")+COUNTIF(O44,"AB")</f>
        <v>0</v>
      </c>
      <c r="H44" s="35">
        <v>45</v>
      </c>
      <c r="I44" s="36">
        <v>9</v>
      </c>
      <c r="J44" s="36">
        <v>20</v>
      </c>
      <c r="K44" s="36">
        <v>33</v>
      </c>
      <c r="L44" s="36">
        <v>15</v>
      </c>
      <c r="M44" s="36">
        <v>18</v>
      </c>
      <c r="N44" s="108">
        <f t="shared" si="1"/>
        <v>33</v>
      </c>
      <c r="O44" s="109">
        <v>30</v>
      </c>
      <c r="P44" s="87">
        <f>SUM(H44,I44,J44,K44,N44,O44)</f>
        <v>170</v>
      </c>
      <c r="Q44" s="88">
        <f t="shared" si="2"/>
        <v>212.5</v>
      </c>
      <c r="R44" s="112">
        <f t="shared" si="3"/>
        <v>35.416666666666664</v>
      </c>
      <c r="S44" s="43" t="s">
        <v>18</v>
      </c>
      <c r="T44" s="3"/>
      <c r="Y44" s="5"/>
      <c r="AF44" s="3"/>
      <c r="AG44" s="3"/>
    </row>
    <row r="45" spans="1:33" ht="29.25" customHeight="1">
      <c r="A45" s="3"/>
      <c r="B45" s="39">
        <v>41</v>
      </c>
      <c r="C45" s="113"/>
      <c r="D45" s="312" t="s">
        <v>188</v>
      </c>
      <c r="E45" s="313" t="s">
        <v>203</v>
      </c>
      <c r="F45" s="42">
        <f>COUNTIF(H45,"&lt;45")+COUNTIF(I45,"&lt;45")+COUNTIF(J45,"&lt;35")+COUNTIF(K45,"&lt;35")+COUNTIF(L45,"&lt;18")+COUNTIF(M45,"&lt;18")+COUNTIF(O45,"&lt;45")</f>
        <v>7</v>
      </c>
      <c r="G45" s="43">
        <f>COUNTIF(H45,"AB")+COUNTIF(I45,"AB")+COUNTIF(J45,"AB")+COUNTIF(K45,"AB")+COUNTIF(L45,"AB")+COUNTIF(M45,"AB")+COUNTIF(O45,"AB")</f>
        <v>0</v>
      </c>
      <c r="H45" s="35">
        <v>17</v>
      </c>
      <c r="I45" s="36">
        <v>33</v>
      </c>
      <c r="J45" s="36">
        <v>17</v>
      </c>
      <c r="K45" s="36">
        <v>33</v>
      </c>
      <c r="L45" s="36">
        <v>10</v>
      </c>
      <c r="M45" s="36">
        <v>16</v>
      </c>
      <c r="N45" s="108">
        <f t="shared" si="1"/>
        <v>26</v>
      </c>
      <c r="O45" s="109">
        <v>33</v>
      </c>
      <c r="P45" s="87">
        <f>SUM(H45,I45,J45,K45,N45,O45)</f>
        <v>159</v>
      </c>
      <c r="Q45" s="88">
        <f t="shared" si="2"/>
        <v>198.75</v>
      </c>
      <c r="R45" s="112">
        <f t="shared" si="3"/>
        <v>33.125</v>
      </c>
      <c r="S45" s="43" t="s">
        <v>18</v>
      </c>
      <c r="T45" s="3"/>
      <c r="Y45" s="5"/>
      <c r="AF45" s="3"/>
      <c r="AG45" s="3"/>
    </row>
    <row r="46" spans="1:33" ht="29.25" customHeight="1">
      <c r="A46" s="3"/>
      <c r="B46" s="39">
        <v>42</v>
      </c>
      <c r="C46" s="113"/>
      <c r="D46" s="312" t="s">
        <v>188</v>
      </c>
      <c r="E46" s="313" t="s">
        <v>194</v>
      </c>
      <c r="F46" s="42">
        <f>COUNTIF(H46,"&lt;45")+COUNTIF(I46,"&lt;45")+COUNTIF(J46,"&lt;35")+COUNTIF(K46,"&lt;35")+COUNTIF(L46,"&lt;18")+COUNTIF(M46,"&lt;18")+COUNTIF(O46,"&lt;45")</f>
        <v>1</v>
      </c>
      <c r="G46" s="43">
        <f>COUNTIF(H46,"AB")+COUNTIF(I46,"AB")+COUNTIF(J46,"AB")+COUNTIF(K46,"AB")+COUNTIF(L46,"AB")+COUNTIF(M46,"AB")+COUNTIF(O46,"AB")</f>
        <v>6</v>
      </c>
      <c r="H46" s="35" t="s">
        <v>13</v>
      </c>
      <c r="I46" s="36" t="s">
        <v>13</v>
      </c>
      <c r="J46" s="36" t="s">
        <v>13</v>
      </c>
      <c r="K46" s="36" t="s">
        <v>13</v>
      </c>
      <c r="L46" s="36" t="s">
        <v>13</v>
      </c>
      <c r="M46" s="36" t="s">
        <v>13</v>
      </c>
      <c r="N46" s="108">
        <f t="shared" si="1"/>
        <v>0</v>
      </c>
      <c r="O46" s="109">
        <v>40</v>
      </c>
      <c r="P46" s="87">
        <f>SUM(H46,I46,J46,K46,N46,O46)</f>
        <v>40</v>
      </c>
      <c r="Q46" s="88">
        <f t="shared" si="2"/>
        <v>50</v>
      </c>
      <c r="R46" s="112">
        <f t="shared" si="3"/>
        <v>8.3333333333333339</v>
      </c>
      <c r="S46" s="43" t="s">
        <v>18</v>
      </c>
      <c r="T46" s="3"/>
      <c r="Y46" s="5"/>
      <c r="AF46" s="3"/>
      <c r="AG46" s="3"/>
    </row>
    <row r="47" spans="1:33" ht="29.25" customHeight="1" thickBot="1">
      <c r="A47" s="3"/>
      <c r="B47" s="39"/>
      <c r="C47" s="113"/>
      <c r="D47" s="40"/>
      <c r="E47" s="41"/>
      <c r="F47" s="42">
        <f>COUNTIF(H47,"&lt;45")+COUNTIF(I47,"&lt;45")+COUNTIF(J47,"&lt;35")+COUNTIF(K47,"&lt;35")+COUNTIF(L47,"&lt;18")+COUNTIF(M47,"&lt;18")+COUNTIF(O47,"&lt;45")</f>
        <v>0</v>
      </c>
      <c r="G47" s="43">
        <f>COUNTIF(H47,"AB")+COUNTIF(I47,"AB")+COUNTIF(J47,"AB")+COUNTIF(K47,"AB")+COUNTIF(L47,"AB")+COUNTIF(M47,"AB")+COUNTIF(O47,"AB")</f>
        <v>0</v>
      </c>
      <c r="H47" s="35"/>
      <c r="I47" s="36"/>
      <c r="J47" s="36"/>
      <c r="K47" s="36"/>
      <c r="L47" s="36"/>
      <c r="M47" s="36"/>
      <c r="N47" s="108">
        <f t="shared" si="1"/>
        <v>0</v>
      </c>
      <c r="O47" s="109"/>
      <c r="P47" s="87">
        <f>SUM(H47,I47,J47,K47,N47,O47)</f>
        <v>0</v>
      </c>
      <c r="Q47" s="88">
        <f t="shared" si="2"/>
        <v>0</v>
      </c>
      <c r="R47" s="112">
        <f t="shared" si="3"/>
        <v>0</v>
      </c>
      <c r="S47" s="43" t="s">
        <v>18</v>
      </c>
      <c r="T47" s="3"/>
      <c r="Y47" s="5"/>
      <c r="AF47" s="3"/>
      <c r="AG47" s="3"/>
    </row>
    <row r="48" spans="1:33" ht="29.25" customHeight="1">
      <c r="A48" s="3"/>
      <c r="B48" s="490" t="s">
        <v>56</v>
      </c>
      <c r="C48" s="491"/>
      <c r="D48" s="491"/>
      <c r="E48" s="491"/>
      <c r="F48" s="491"/>
      <c r="G48" s="492"/>
      <c r="H48" s="80">
        <f t="shared" ref="H48:O48" si="16">COUNTIF(H5:H47,"AB")</f>
        <v>1</v>
      </c>
      <c r="I48" s="80">
        <f t="shared" si="16"/>
        <v>1</v>
      </c>
      <c r="J48" s="80">
        <f t="shared" si="16"/>
        <v>5</v>
      </c>
      <c r="K48" s="80">
        <f t="shared" si="16"/>
        <v>1</v>
      </c>
      <c r="L48" s="80">
        <f t="shared" si="16"/>
        <v>1</v>
      </c>
      <c r="M48" s="80">
        <f t="shared" si="16"/>
        <v>1</v>
      </c>
      <c r="N48" s="80">
        <f t="shared" si="16"/>
        <v>0</v>
      </c>
      <c r="O48" s="80">
        <f t="shared" si="16"/>
        <v>2</v>
      </c>
      <c r="P48" s="82"/>
      <c r="Q48" s="83">
        <f>COUNTIF(Q5:Q47,"AB")</f>
        <v>0</v>
      </c>
      <c r="R48" s="116"/>
      <c r="S48" s="84"/>
      <c r="T48" s="3"/>
    </row>
    <row r="49" spans="1:33" ht="29.25" customHeight="1">
      <c r="A49" s="3"/>
      <c r="B49" s="493" t="s">
        <v>32</v>
      </c>
      <c r="C49" s="494"/>
      <c r="D49" s="494"/>
      <c r="E49" s="494"/>
      <c r="F49" s="494"/>
      <c r="G49" s="495"/>
      <c r="H49" s="85">
        <f t="shared" ref="H49:O49" si="17">AVERAGE(H5:H47)</f>
        <v>52.2</v>
      </c>
      <c r="I49" s="85">
        <f t="shared" si="17"/>
        <v>51.68292682926829</v>
      </c>
      <c r="J49" s="85">
        <f t="shared" si="17"/>
        <v>32.189189189189186</v>
      </c>
      <c r="K49" s="85">
        <f t="shared" si="17"/>
        <v>43.951219512195124</v>
      </c>
      <c r="L49" s="85">
        <f t="shared" si="17"/>
        <v>17.658536585365855</v>
      </c>
      <c r="M49" s="85">
        <f t="shared" si="17"/>
        <v>20.146341463414632</v>
      </c>
      <c r="N49" s="85">
        <f t="shared" si="17"/>
        <v>36.046511627906973</v>
      </c>
      <c r="O49" s="85">
        <f t="shared" si="17"/>
        <v>49.15</v>
      </c>
      <c r="P49" s="87"/>
      <c r="Q49" s="88">
        <f>AVERAGE(Q5:Q47)</f>
        <v>310.23255813953489</v>
      </c>
      <c r="R49" s="117"/>
      <c r="S49" s="89"/>
      <c r="T49" s="3"/>
      <c r="Y49" s="5"/>
      <c r="Z49" s="5"/>
      <c r="AA49" s="5"/>
      <c r="AF49" s="3"/>
      <c r="AG49" s="3"/>
    </row>
    <row r="50" spans="1:33" ht="29.25" customHeight="1">
      <c r="A50" s="75"/>
      <c r="B50" s="493" t="s">
        <v>33</v>
      </c>
      <c r="C50" s="494"/>
      <c r="D50" s="494"/>
      <c r="E50" s="494"/>
      <c r="F50" s="494"/>
      <c r="G50" s="495"/>
      <c r="H50" s="85">
        <f t="shared" ref="H50:O50" si="18">MAX(H5:H47)</f>
        <v>78</v>
      </c>
      <c r="I50" s="85">
        <f t="shared" si="18"/>
        <v>72</v>
      </c>
      <c r="J50" s="85">
        <f t="shared" si="18"/>
        <v>43</v>
      </c>
      <c r="K50" s="85">
        <f t="shared" si="18"/>
        <v>61</v>
      </c>
      <c r="L50" s="85">
        <f t="shared" si="18"/>
        <v>29</v>
      </c>
      <c r="M50" s="85">
        <f t="shared" si="18"/>
        <v>29</v>
      </c>
      <c r="N50" s="85">
        <f t="shared" si="18"/>
        <v>58</v>
      </c>
      <c r="O50" s="85">
        <f t="shared" si="18"/>
        <v>80</v>
      </c>
      <c r="P50" s="87"/>
      <c r="Q50" s="88">
        <f>MAX(Q5:Q47)</f>
        <v>457.5</v>
      </c>
      <c r="R50" s="117"/>
      <c r="S50" s="89"/>
      <c r="T50" s="75"/>
      <c r="U50" s="75"/>
      <c r="V50" s="75"/>
      <c r="W50" s="75"/>
      <c r="X50" s="75"/>
      <c r="Y50" s="75"/>
      <c r="Z50" s="75"/>
      <c r="AA50" s="75"/>
      <c r="AB50" s="75"/>
      <c r="AC50" s="75"/>
      <c r="AD50" s="75"/>
      <c r="AE50" s="75"/>
      <c r="AF50" s="75"/>
      <c r="AG50" s="75"/>
    </row>
    <row r="51" spans="1:33" ht="29.25" customHeight="1">
      <c r="A51" s="75"/>
      <c r="B51" s="493" t="s">
        <v>34</v>
      </c>
      <c r="C51" s="494"/>
      <c r="D51" s="494"/>
      <c r="E51" s="494"/>
      <c r="F51" s="494"/>
      <c r="G51" s="495"/>
      <c r="H51" s="85">
        <f t="shared" ref="H51:O51" si="19">MIN(H5:H47)</f>
        <v>17</v>
      </c>
      <c r="I51" s="85">
        <f t="shared" si="19"/>
        <v>9</v>
      </c>
      <c r="J51" s="85">
        <f t="shared" si="19"/>
        <v>17</v>
      </c>
      <c r="K51" s="85">
        <f t="shared" si="19"/>
        <v>23</v>
      </c>
      <c r="L51" s="85">
        <f t="shared" si="19"/>
        <v>1</v>
      </c>
      <c r="M51" s="85">
        <f t="shared" si="19"/>
        <v>10</v>
      </c>
      <c r="N51" s="85">
        <f t="shared" si="19"/>
        <v>0</v>
      </c>
      <c r="O51" s="85">
        <f t="shared" si="19"/>
        <v>30</v>
      </c>
      <c r="P51" s="87"/>
      <c r="Q51" s="88">
        <f>MIN(Q5:Q47)</f>
        <v>0</v>
      </c>
      <c r="R51" s="117"/>
      <c r="S51" s="89"/>
      <c r="T51" s="75"/>
      <c r="U51" s="75"/>
      <c r="V51" s="75"/>
      <c r="W51" s="75"/>
      <c r="X51" s="75"/>
      <c r="Y51" s="75"/>
      <c r="Z51" s="75"/>
      <c r="AA51" s="75"/>
      <c r="AB51" s="75"/>
      <c r="AC51" s="75"/>
      <c r="AD51" s="75"/>
      <c r="AE51" s="75"/>
      <c r="AF51" s="75"/>
      <c r="AG51" s="75"/>
    </row>
    <row r="52" spans="1:33" ht="29.25" customHeight="1" thickBot="1">
      <c r="A52" s="75"/>
      <c r="B52" s="496" t="s">
        <v>62</v>
      </c>
      <c r="C52" s="497"/>
      <c r="D52" s="497"/>
      <c r="E52" s="497"/>
      <c r="F52" s="497"/>
      <c r="G52" s="498"/>
      <c r="H52" s="90">
        <f>COUNTIF(H5:H47,"&lt;45")</f>
        <v>8</v>
      </c>
      <c r="I52" s="90">
        <f>COUNTIF(I5:I47,"&lt;45")</f>
        <v>6</v>
      </c>
      <c r="J52" s="90">
        <f>COUNTIF(J5:J47,"&lt;35")</f>
        <v>12</v>
      </c>
      <c r="K52" s="90">
        <f>COUNTIF(K5:K47,"&lt;35")</f>
        <v>5</v>
      </c>
      <c r="L52" s="90">
        <f>COUNTIF(L5:L47,"&lt;18")</f>
        <v>18</v>
      </c>
      <c r="M52" s="90">
        <f>COUNTIF(M5:M47,"&lt;18")</f>
        <v>8</v>
      </c>
      <c r="N52" s="90"/>
      <c r="O52" s="90">
        <f>COUNTIF(O5:O47,"&lt;45")</f>
        <v>12</v>
      </c>
      <c r="P52" s="92"/>
      <c r="Q52" s="93"/>
      <c r="R52" s="118"/>
      <c r="S52" s="94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</row>
    <row r="53" spans="1:33" ht="29.25" customHeight="1">
      <c r="A53" s="75"/>
      <c r="C53" s="1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</row>
    <row r="54" spans="1:33" ht="29.25" customHeight="1">
      <c r="A54" s="96"/>
      <c r="B54" s="458" t="s">
        <v>60</v>
      </c>
      <c r="C54" s="458"/>
      <c r="D54" s="458"/>
      <c r="E54" s="458"/>
      <c r="F54" s="458"/>
      <c r="G54" s="458"/>
      <c r="H54" s="73"/>
      <c r="I54" s="73"/>
      <c r="J54" s="56"/>
      <c r="K54" s="458" t="s">
        <v>61</v>
      </c>
      <c r="L54" s="458"/>
      <c r="M54" s="458"/>
      <c r="N54" s="458"/>
      <c r="O54" s="458"/>
      <c r="P54" s="458"/>
      <c r="Q54" s="458"/>
      <c r="R54" s="458"/>
      <c r="S54" s="458"/>
      <c r="T54" s="96"/>
      <c r="AG54" s="96"/>
    </row>
    <row r="55" spans="1:33" ht="18.75" customHeight="1">
      <c r="B55" s="14"/>
      <c r="C55" s="98"/>
      <c r="D55" s="98"/>
      <c r="E55" s="14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3"/>
      <c r="AG55" s="3"/>
    </row>
    <row r="56" spans="1:33" ht="15.75" customHeight="1">
      <c r="A56" s="5"/>
      <c r="B56" s="14"/>
      <c r="C56" s="98"/>
      <c r="D56" s="98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5"/>
      <c r="AG56" s="5"/>
    </row>
    <row r="57" spans="1:33" ht="15.75" customHeight="1">
      <c r="A57" s="5"/>
      <c r="B57" s="14"/>
      <c r="C57" s="98"/>
      <c r="D57" s="98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5"/>
      <c r="AG57" s="5"/>
    </row>
    <row r="58" spans="1:33" ht="15.75" customHeight="1">
      <c r="A58" s="5"/>
      <c r="B58" s="14"/>
      <c r="C58" s="98"/>
      <c r="D58" s="98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5"/>
      <c r="AG58" s="5"/>
    </row>
    <row r="59" spans="1:33" ht="15.75" customHeight="1">
      <c r="A59" s="5"/>
      <c r="B59" s="14"/>
      <c r="C59" s="98"/>
      <c r="D59" s="98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5"/>
      <c r="AG59" s="5"/>
    </row>
    <row r="60" spans="1:33" ht="15.75" customHeight="1">
      <c r="A60" s="5"/>
      <c r="B60" s="14"/>
      <c r="C60" s="98"/>
      <c r="D60" s="98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5"/>
      <c r="AG60" s="5"/>
    </row>
    <row r="61" spans="1:33" ht="15.75" customHeight="1">
      <c r="A61" s="5"/>
      <c r="B61" s="14"/>
      <c r="C61" s="98"/>
      <c r="D61" s="98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5"/>
      <c r="AG61" s="5"/>
    </row>
    <row r="62" spans="1:33" ht="15.75" customHeight="1">
      <c r="A62" s="5"/>
      <c r="B62" s="14"/>
      <c r="C62" s="98"/>
      <c r="D62" s="98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5"/>
      <c r="AG62" s="5"/>
    </row>
    <row r="63" spans="1:33" ht="15.75" customHeight="1">
      <c r="A63" s="5"/>
      <c r="B63" s="14"/>
      <c r="C63" s="98"/>
      <c r="D63" s="98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5"/>
      <c r="AG63" s="5"/>
    </row>
    <row r="64" spans="1:33" ht="15.75" customHeight="1">
      <c r="A64" s="5"/>
      <c r="B64" s="14"/>
      <c r="C64" s="98"/>
      <c r="D64" s="98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5"/>
      <c r="AG64" s="5"/>
    </row>
    <row r="65" spans="1:33" ht="15.75" customHeight="1">
      <c r="A65" s="5"/>
      <c r="B65" s="14"/>
      <c r="C65" s="98"/>
      <c r="D65" s="98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5"/>
      <c r="AG65" s="5"/>
    </row>
    <row r="66" spans="1:33" ht="15.75" customHeight="1">
      <c r="A66" s="5"/>
      <c r="B66" s="14"/>
      <c r="C66" s="98"/>
      <c r="D66" s="98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5"/>
      <c r="AG66" s="5"/>
    </row>
    <row r="67" spans="1:33" ht="18.75" customHeight="1">
      <c r="B67" s="14"/>
      <c r="C67" s="98"/>
      <c r="D67" s="98"/>
      <c r="E67" s="14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99"/>
      <c r="T67" s="3"/>
      <c r="AG67" s="3"/>
    </row>
    <row r="68" spans="1:33" ht="18.75" customHeight="1">
      <c r="B68" s="14"/>
      <c r="C68" s="98"/>
      <c r="D68" s="98"/>
      <c r="E68" s="14"/>
      <c r="F68" s="99"/>
      <c r="G68" s="99"/>
      <c r="H68" s="99"/>
      <c r="I68" s="99"/>
      <c r="J68" s="99"/>
      <c r="K68" s="99"/>
      <c r="L68" s="99"/>
      <c r="M68" s="99"/>
      <c r="N68" s="99"/>
      <c r="O68" s="99"/>
      <c r="P68" s="99"/>
      <c r="Q68" s="99"/>
      <c r="R68" s="99"/>
      <c r="S68" s="99"/>
      <c r="T68" s="3"/>
      <c r="AG68" s="3"/>
    </row>
    <row r="69" spans="1:33" ht="18.75" customHeight="1">
      <c r="B69" s="14"/>
      <c r="C69" s="98"/>
      <c r="D69" s="98"/>
      <c r="E69" s="14"/>
      <c r="F69" s="99"/>
      <c r="G69" s="99"/>
      <c r="H69" s="99"/>
      <c r="I69" s="99"/>
      <c r="J69" s="99"/>
      <c r="K69" s="99"/>
      <c r="L69" s="99"/>
      <c r="M69" s="99"/>
      <c r="N69" s="99"/>
      <c r="O69" s="99"/>
      <c r="P69" s="99"/>
      <c r="Q69" s="99"/>
      <c r="R69" s="99"/>
      <c r="S69" s="99"/>
      <c r="T69" s="3"/>
      <c r="AG69" s="3"/>
    </row>
    <row r="70" spans="1:33" ht="18.75" customHeight="1">
      <c r="B70" s="14"/>
      <c r="C70" s="98"/>
      <c r="D70" s="98"/>
      <c r="E70" s="14"/>
      <c r="F70" s="99"/>
      <c r="G70" s="99"/>
      <c r="H70" s="99"/>
      <c r="I70" s="99"/>
      <c r="J70" s="99"/>
      <c r="K70" s="99"/>
      <c r="L70" s="99"/>
      <c r="M70" s="99"/>
      <c r="N70" s="99"/>
      <c r="O70" s="99"/>
      <c r="P70" s="99"/>
      <c r="Q70" s="99"/>
      <c r="R70" s="99"/>
      <c r="S70" s="99"/>
      <c r="T70" s="3"/>
      <c r="AG70" s="3"/>
    </row>
    <row r="71" spans="1:33" ht="18.75" customHeight="1">
      <c r="B71" s="14"/>
      <c r="C71" s="98"/>
      <c r="D71" s="98"/>
      <c r="E71" s="14"/>
      <c r="F71" s="99"/>
      <c r="G71" s="99"/>
      <c r="H71" s="99"/>
      <c r="I71" s="99"/>
      <c r="J71" s="99"/>
      <c r="K71" s="99"/>
      <c r="L71" s="99"/>
      <c r="M71" s="99"/>
      <c r="N71" s="99"/>
      <c r="O71" s="99"/>
      <c r="P71" s="99"/>
      <c r="Q71" s="99"/>
      <c r="R71" s="99"/>
      <c r="S71" s="99"/>
      <c r="T71" s="3"/>
      <c r="AG71" s="3"/>
    </row>
    <row r="72" spans="1:33" ht="18.75" customHeight="1">
      <c r="B72" s="14"/>
      <c r="C72" s="98"/>
      <c r="D72" s="98"/>
      <c r="E72" s="14"/>
      <c r="F72" s="99"/>
      <c r="G72" s="99"/>
      <c r="H72" s="99"/>
      <c r="I72" s="99"/>
      <c r="J72" s="99"/>
      <c r="K72" s="99"/>
      <c r="L72" s="99"/>
      <c r="M72" s="99"/>
      <c r="N72" s="99"/>
      <c r="O72" s="99"/>
      <c r="P72" s="99"/>
      <c r="Q72" s="99"/>
      <c r="R72" s="99"/>
      <c r="S72" s="99"/>
      <c r="T72" s="3"/>
      <c r="AG72" s="3"/>
    </row>
    <row r="73" spans="1:33" ht="18.75" customHeight="1">
      <c r="B73" s="14"/>
      <c r="C73" s="98"/>
      <c r="D73" s="98"/>
      <c r="E73" s="14"/>
      <c r="F73" s="99"/>
      <c r="G73" s="99"/>
      <c r="H73" s="99"/>
      <c r="I73" s="99"/>
      <c r="J73" s="99"/>
      <c r="K73" s="99"/>
      <c r="L73" s="99"/>
      <c r="M73" s="99"/>
      <c r="N73" s="99"/>
      <c r="O73" s="99"/>
      <c r="P73" s="99"/>
      <c r="Q73" s="99"/>
      <c r="R73" s="99"/>
      <c r="S73" s="99"/>
      <c r="T73" s="3"/>
      <c r="AG73" s="3"/>
    </row>
    <row r="74" spans="1:33" ht="18.75" customHeight="1">
      <c r="B74" s="14"/>
      <c r="C74" s="98"/>
      <c r="D74" s="98"/>
      <c r="E74" s="14"/>
      <c r="F74" s="99"/>
      <c r="G74" s="99"/>
      <c r="H74" s="99"/>
      <c r="I74" s="99"/>
      <c r="J74" s="99"/>
      <c r="K74" s="99"/>
      <c r="L74" s="99"/>
      <c r="M74" s="99"/>
      <c r="N74" s="99"/>
      <c r="O74" s="99"/>
      <c r="P74" s="99"/>
      <c r="Q74" s="99"/>
      <c r="R74" s="99"/>
      <c r="S74" s="99"/>
      <c r="T74" s="3"/>
      <c r="AG74" s="3"/>
    </row>
    <row r="75" spans="1:33" ht="18.75" customHeight="1">
      <c r="B75" s="14"/>
      <c r="C75" s="98"/>
      <c r="D75" s="98"/>
      <c r="E75" s="14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99"/>
      <c r="T75" s="3"/>
      <c r="AG75" s="3"/>
    </row>
    <row r="76" spans="1:33" ht="18.75" customHeight="1">
      <c r="B76" s="14"/>
      <c r="C76" s="98"/>
      <c r="D76" s="98"/>
      <c r="E76" s="14"/>
      <c r="F76" s="99"/>
      <c r="G76" s="99"/>
      <c r="H76" s="99"/>
      <c r="I76" s="99"/>
      <c r="J76" s="99"/>
      <c r="K76" s="99"/>
      <c r="L76" s="99"/>
      <c r="M76" s="99"/>
      <c r="N76" s="99"/>
      <c r="O76" s="99"/>
      <c r="P76" s="99"/>
      <c r="Q76" s="99"/>
      <c r="R76" s="99"/>
      <c r="S76" s="99"/>
      <c r="T76" s="3"/>
      <c r="AG76" s="3"/>
    </row>
    <row r="77" spans="1:33" ht="18.75" customHeight="1">
      <c r="B77" s="14"/>
      <c r="C77" s="98"/>
      <c r="D77" s="98"/>
      <c r="E77" s="14"/>
      <c r="F77" s="99"/>
      <c r="G77" s="99"/>
      <c r="H77" s="99"/>
      <c r="I77" s="99"/>
      <c r="J77" s="99"/>
      <c r="K77" s="99"/>
      <c r="L77" s="99"/>
      <c r="M77" s="99"/>
      <c r="N77" s="99"/>
      <c r="O77" s="99"/>
      <c r="P77" s="99"/>
      <c r="Q77" s="99"/>
      <c r="R77" s="99"/>
      <c r="S77" s="99"/>
      <c r="T77" s="3"/>
      <c r="AG77" s="3"/>
    </row>
    <row r="78" spans="1:33" ht="18.75" customHeight="1">
      <c r="B78" s="14"/>
      <c r="C78" s="98"/>
      <c r="D78" s="98"/>
      <c r="E78" s="14"/>
      <c r="F78" s="99"/>
      <c r="G78" s="99"/>
      <c r="H78" s="99"/>
      <c r="I78" s="99"/>
      <c r="J78" s="99"/>
      <c r="K78" s="99"/>
      <c r="L78" s="99"/>
      <c r="M78" s="99"/>
      <c r="N78" s="99"/>
      <c r="O78" s="99"/>
      <c r="P78" s="99"/>
      <c r="Q78" s="99"/>
      <c r="R78" s="99"/>
      <c r="S78" s="99"/>
      <c r="T78" s="3"/>
      <c r="AG78" s="3"/>
    </row>
    <row r="79" spans="1:33" ht="18.75" customHeight="1">
      <c r="B79" s="14"/>
      <c r="C79" s="98"/>
      <c r="D79" s="98"/>
      <c r="E79" s="14"/>
      <c r="F79" s="99"/>
      <c r="G79" s="99"/>
      <c r="H79" s="99"/>
      <c r="I79" s="99"/>
      <c r="J79" s="99"/>
      <c r="K79" s="99"/>
      <c r="L79" s="99"/>
      <c r="M79" s="99"/>
      <c r="N79" s="99"/>
      <c r="O79" s="99"/>
      <c r="P79" s="99"/>
      <c r="Q79" s="99"/>
      <c r="R79" s="99"/>
      <c r="S79" s="99"/>
      <c r="T79" s="3"/>
      <c r="AG79" s="3"/>
    </row>
    <row r="80" spans="1:33" ht="18.75" customHeight="1">
      <c r="A80" s="99"/>
      <c r="B80" s="14"/>
      <c r="C80" s="98"/>
      <c r="D80" s="98"/>
      <c r="E80" s="14"/>
      <c r="F80" s="99"/>
      <c r="G80" s="99"/>
      <c r="H80" s="99"/>
      <c r="I80" s="14"/>
      <c r="J80" s="99"/>
      <c r="K80" s="99"/>
      <c r="L80" s="99"/>
      <c r="M80" s="99"/>
      <c r="N80" s="99"/>
      <c r="O80" s="99"/>
      <c r="P80" s="99"/>
      <c r="Q80" s="99"/>
      <c r="R80" s="99"/>
      <c r="S80" s="99"/>
      <c r="T80" s="3"/>
      <c r="AG80" s="99"/>
    </row>
    <row r="81" spans="1:33" ht="18.75" customHeight="1">
      <c r="B81" s="14"/>
      <c r="C81" s="98"/>
      <c r="D81" s="98"/>
      <c r="E81" s="14"/>
      <c r="F81" s="99"/>
      <c r="G81" s="99"/>
      <c r="H81" s="99"/>
      <c r="I81" s="99"/>
      <c r="J81" s="99"/>
      <c r="K81" s="99"/>
      <c r="L81" s="99"/>
      <c r="M81" s="99"/>
      <c r="N81" s="99"/>
      <c r="O81" s="99"/>
      <c r="P81" s="99"/>
      <c r="Q81" s="99"/>
      <c r="R81" s="99"/>
      <c r="S81" s="99"/>
      <c r="T81" s="3"/>
      <c r="AG81" s="3"/>
    </row>
    <row r="82" spans="1:33" ht="18.75" customHeight="1">
      <c r="B82" s="14"/>
      <c r="C82" s="98"/>
      <c r="D82" s="98"/>
      <c r="E82" s="14"/>
      <c r="F82" s="99"/>
      <c r="G82" s="99"/>
      <c r="H82" s="99"/>
      <c r="I82" s="99"/>
      <c r="J82" s="99"/>
      <c r="K82" s="99"/>
      <c r="L82" s="99"/>
      <c r="M82" s="99"/>
      <c r="N82" s="99"/>
      <c r="O82" s="99"/>
      <c r="P82" s="99"/>
      <c r="Q82" s="99"/>
      <c r="R82" s="99"/>
      <c r="S82" s="99"/>
      <c r="T82" s="3"/>
      <c r="AG82" s="3"/>
    </row>
    <row r="83" spans="1:33" ht="18.75" customHeight="1">
      <c r="B83" s="14"/>
      <c r="C83" s="98"/>
      <c r="D83" s="98"/>
      <c r="E83" s="14"/>
      <c r="F83" s="99"/>
      <c r="G83" s="99"/>
      <c r="H83" s="99"/>
      <c r="I83" s="99"/>
      <c r="J83" s="99"/>
      <c r="K83" s="99"/>
      <c r="L83" s="99"/>
      <c r="M83" s="99"/>
      <c r="N83" s="99"/>
      <c r="O83" s="99"/>
      <c r="P83" s="99"/>
      <c r="Q83" s="99"/>
      <c r="R83" s="99"/>
      <c r="S83" s="99"/>
      <c r="T83" s="3"/>
      <c r="AG83" s="3"/>
    </row>
    <row r="84" spans="1:33" ht="18.75" customHeight="1">
      <c r="B84" s="14"/>
      <c r="C84" s="98"/>
      <c r="D84" s="98"/>
      <c r="E84" s="14"/>
      <c r="F84" s="99"/>
      <c r="G84" s="99"/>
      <c r="H84" s="99"/>
      <c r="I84" s="99"/>
      <c r="J84" s="99"/>
      <c r="K84" s="99"/>
      <c r="L84" s="99"/>
      <c r="M84" s="99"/>
      <c r="N84" s="99"/>
      <c r="O84" s="99"/>
      <c r="P84" s="99"/>
      <c r="Q84" s="99"/>
      <c r="R84" s="99"/>
      <c r="S84" s="99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</row>
    <row r="85" spans="1:33" ht="18.75" customHeight="1">
      <c r="B85" s="14"/>
      <c r="C85" s="98"/>
      <c r="D85" s="98"/>
      <c r="E85" s="14"/>
      <c r="F85" s="99"/>
      <c r="G85" s="99"/>
      <c r="H85" s="99"/>
      <c r="I85" s="99"/>
      <c r="J85" s="99"/>
      <c r="K85" s="99"/>
      <c r="L85" s="99"/>
      <c r="M85" s="99"/>
      <c r="N85" s="99"/>
      <c r="O85" s="99"/>
      <c r="P85" s="99"/>
      <c r="Q85" s="99"/>
      <c r="R85" s="99"/>
      <c r="S85" s="99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</row>
    <row r="86" spans="1:33" ht="18.75" customHeight="1">
      <c r="A86" s="3"/>
      <c r="B86" s="14"/>
      <c r="C86" s="98"/>
      <c r="D86" s="98"/>
      <c r="E86" s="14"/>
      <c r="F86" s="99"/>
      <c r="G86" s="99"/>
      <c r="H86" s="99"/>
      <c r="I86" s="99"/>
      <c r="J86" s="99"/>
      <c r="K86" s="99"/>
      <c r="L86" s="99"/>
      <c r="M86" s="99"/>
      <c r="N86" s="99"/>
      <c r="O86" s="99"/>
      <c r="P86" s="99"/>
      <c r="Q86" s="99"/>
      <c r="R86" s="99"/>
      <c r="S86" s="99"/>
      <c r="T86" s="3"/>
      <c r="U86" s="3"/>
      <c r="V86" s="3"/>
      <c r="W86" s="3"/>
      <c r="X86" s="3"/>
      <c r="Y86" s="100"/>
      <c r="Z86" s="3"/>
      <c r="AA86" s="3"/>
      <c r="AB86" s="3"/>
      <c r="AC86" s="3"/>
      <c r="AD86" s="3"/>
      <c r="AE86" s="3"/>
      <c r="AF86" s="5"/>
      <c r="AG86" s="3"/>
    </row>
    <row r="87" spans="1:33" ht="18.75" customHeight="1">
      <c r="A87" s="3"/>
      <c r="B87" s="14"/>
      <c r="C87" s="98"/>
      <c r="D87" s="98"/>
      <c r="E87" s="14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99"/>
      <c r="R87" s="99"/>
      <c r="S87" s="99"/>
      <c r="T87" s="3"/>
      <c r="U87" s="3"/>
      <c r="V87" s="3"/>
      <c r="W87" s="3"/>
      <c r="X87" s="3"/>
      <c r="Y87" s="100"/>
      <c r="Z87" s="3"/>
      <c r="AA87" s="3"/>
      <c r="AB87" s="3"/>
      <c r="AC87" s="3"/>
      <c r="AD87" s="3"/>
      <c r="AE87" s="3"/>
      <c r="AF87" s="14"/>
      <c r="AG87" s="3"/>
    </row>
    <row r="88" spans="1:33" ht="18.75" customHeight="1">
      <c r="A88" s="3"/>
      <c r="B88" s="14"/>
      <c r="C88" s="98"/>
      <c r="D88" s="98"/>
      <c r="E88" s="14"/>
      <c r="F88" s="99"/>
      <c r="G88" s="99"/>
      <c r="H88" s="99"/>
      <c r="I88" s="99"/>
      <c r="J88" s="99"/>
      <c r="K88" s="99"/>
      <c r="L88" s="99"/>
      <c r="M88" s="99"/>
      <c r="N88" s="99"/>
      <c r="O88" s="99"/>
      <c r="P88" s="99"/>
      <c r="Q88" s="99"/>
      <c r="R88" s="99"/>
      <c r="S88" s="99"/>
      <c r="T88" s="3"/>
      <c r="U88" s="3"/>
      <c r="V88" s="3"/>
      <c r="W88" s="3"/>
      <c r="X88" s="3"/>
      <c r="Y88" s="100"/>
      <c r="Z88" s="3"/>
      <c r="AA88" s="3"/>
      <c r="AB88" s="3"/>
      <c r="AC88" s="3"/>
      <c r="AD88" s="3"/>
      <c r="AE88" s="3"/>
      <c r="AF88" s="14"/>
      <c r="AG88" s="3"/>
    </row>
    <row r="89" spans="1:33" ht="18.75" customHeight="1">
      <c r="A89" s="3"/>
      <c r="B89" s="14"/>
      <c r="C89" s="98"/>
      <c r="D89" s="98"/>
      <c r="E89" s="14"/>
      <c r="F89" s="99"/>
      <c r="G89" s="99"/>
      <c r="H89" s="99"/>
      <c r="I89" s="99"/>
      <c r="J89" s="99"/>
      <c r="K89" s="99"/>
      <c r="L89" s="99"/>
      <c r="M89" s="99"/>
      <c r="N89" s="99"/>
      <c r="O89" s="99"/>
      <c r="P89" s="99"/>
      <c r="Q89" s="99"/>
      <c r="R89" s="99"/>
      <c r="S89" s="99"/>
      <c r="T89" s="3"/>
      <c r="U89" s="3"/>
      <c r="V89" s="3"/>
      <c r="W89" s="3"/>
      <c r="X89" s="3"/>
      <c r="Y89" s="100"/>
      <c r="Z89" s="3"/>
      <c r="AA89" s="3"/>
      <c r="AB89" s="3"/>
      <c r="AC89" s="3"/>
      <c r="AD89" s="3"/>
      <c r="AE89" s="3"/>
      <c r="AF89" s="3"/>
      <c r="AG89" s="3"/>
    </row>
    <row r="90" spans="1:33" ht="18.75" customHeight="1">
      <c r="A90" s="3"/>
      <c r="B90" s="14"/>
      <c r="C90" s="98"/>
      <c r="D90" s="98"/>
      <c r="E90" s="14"/>
      <c r="F90" s="99"/>
      <c r="G90" s="99"/>
      <c r="H90" s="99"/>
      <c r="I90" s="99"/>
      <c r="J90" s="99"/>
      <c r="K90" s="99"/>
      <c r="L90" s="99"/>
      <c r="M90" s="99"/>
      <c r="N90" s="99"/>
      <c r="O90" s="99"/>
      <c r="P90" s="99"/>
      <c r="Q90" s="99"/>
      <c r="R90" s="99"/>
      <c r="S90" s="99"/>
      <c r="T90" s="3"/>
      <c r="U90" s="3"/>
      <c r="V90" s="3"/>
      <c r="W90" s="3"/>
      <c r="X90" s="3"/>
      <c r="Y90" s="100"/>
      <c r="Z90" s="3"/>
      <c r="AA90" s="3"/>
      <c r="AB90" s="3"/>
      <c r="AC90" s="3"/>
      <c r="AD90" s="3"/>
      <c r="AE90" s="3"/>
      <c r="AF90" s="3"/>
      <c r="AG90" s="3"/>
    </row>
    <row r="91" spans="1:33" ht="18.75" customHeight="1">
      <c r="A91" s="3"/>
      <c r="B91" s="14"/>
      <c r="C91" s="98"/>
      <c r="D91" s="98"/>
      <c r="E91" s="14"/>
      <c r="F91" s="99"/>
      <c r="G91" s="99"/>
      <c r="H91" s="99"/>
      <c r="I91" s="99"/>
      <c r="J91" s="99"/>
      <c r="K91" s="99"/>
      <c r="L91" s="99"/>
      <c r="M91" s="99"/>
      <c r="N91" s="99"/>
      <c r="O91" s="99"/>
      <c r="P91" s="99"/>
      <c r="Q91" s="99"/>
      <c r="R91" s="99"/>
      <c r="S91" s="99"/>
      <c r="T91" s="3"/>
      <c r="U91" s="3"/>
      <c r="V91" s="3"/>
      <c r="W91" s="3"/>
      <c r="X91" s="3"/>
      <c r="Y91" s="100"/>
      <c r="Z91" s="3"/>
      <c r="AA91" s="3"/>
      <c r="AB91" s="3"/>
      <c r="AC91" s="3"/>
      <c r="AD91" s="3"/>
      <c r="AE91" s="3"/>
      <c r="AF91" s="3"/>
      <c r="AG91" s="3"/>
    </row>
    <row r="92" spans="1:33" ht="18.75" customHeight="1">
      <c r="A92" s="3"/>
      <c r="B92" s="14"/>
      <c r="C92" s="98"/>
      <c r="D92" s="98"/>
      <c r="E92" s="14"/>
      <c r="F92" s="99"/>
      <c r="G92" s="99"/>
      <c r="H92" s="99"/>
      <c r="I92" s="99"/>
      <c r="J92" s="99"/>
      <c r="K92" s="99"/>
      <c r="L92" s="99"/>
      <c r="M92" s="99"/>
      <c r="N92" s="99"/>
      <c r="O92" s="99"/>
      <c r="P92" s="99"/>
      <c r="Q92" s="99"/>
      <c r="R92" s="99"/>
      <c r="S92" s="99"/>
      <c r="T92" s="3"/>
      <c r="U92" s="3"/>
      <c r="V92" s="3"/>
      <c r="W92" s="3"/>
      <c r="X92" s="3"/>
      <c r="Y92" s="100"/>
      <c r="Z92" s="3"/>
      <c r="AA92" s="3"/>
      <c r="AB92" s="3"/>
      <c r="AC92" s="3"/>
      <c r="AD92" s="3"/>
      <c r="AE92" s="3"/>
      <c r="AF92" s="3"/>
      <c r="AG92" s="3"/>
    </row>
    <row r="93" spans="1:33" ht="18.75" customHeight="1">
      <c r="A93" s="3"/>
      <c r="B93" s="14"/>
      <c r="C93" s="98"/>
      <c r="D93" s="98"/>
      <c r="E93" s="14"/>
      <c r="F93" s="99"/>
      <c r="G93" s="99"/>
      <c r="H93" s="99"/>
      <c r="I93" s="99"/>
      <c r="J93" s="99"/>
      <c r="K93" s="99"/>
      <c r="L93" s="99"/>
      <c r="M93" s="99"/>
      <c r="N93" s="99"/>
      <c r="O93" s="99"/>
      <c r="P93" s="99"/>
      <c r="Q93" s="99"/>
      <c r="R93" s="99"/>
      <c r="S93" s="99"/>
      <c r="T93" s="3"/>
      <c r="U93" s="3"/>
      <c r="V93" s="3"/>
      <c r="W93" s="3"/>
      <c r="X93" s="3"/>
      <c r="Y93" s="100"/>
      <c r="Z93" s="3"/>
      <c r="AA93" s="3"/>
      <c r="AB93" s="3"/>
      <c r="AC93" s="3"/>
      <c r="AD93" s="3"/>
      <c r="AE93" s="3"/>
      <c r="AF93" s="3"/>
      <c r="AG93" s="3"/>
    </row>
    <row r="94" spans="1:33" ht="18.75" customHeight="1">
      <c r="A94" s="3"/>
      <c r="B94" s="14"/>
      <c r="C94" s="98"/>
      <c r="D94" s="98"/>
      <c r="E94" s="14"/>
      <c r="F94" s="99"/>
      <c r="G94" s="99"/>
      <c r="H94" s="99"/>
      <c r="I94" s="99"/>
      <c r="J94" s="99"/>
      <c r="K94" s="99"/>
      <c r="L94" s="99"/>
      <c r="M94" s="99"/>
      <c r="N94" s="99"/>
      <c r="O94" s="99"/>
      <c r="P94" s="99"/>
      <c r="Q94" s="99"/>
      <c r="R94" s="99"/>
      <c r="S94" s="99"/>
      <c r="T94" s="3"/>
      <c r="U94" s="3"/>
      <c r="V94" s="3"/>
      <c r="W94" s="3"/>
      <c r="X94" s="3"/>
      <c r="Y94" s="100"/>
      <c r="Z94" s="3"/>
      <c r="AA94" s="3"/>
      <c r="AB94" s="3"/>
      <c r="AC94" s="3"/>
      <c r="AD94" s="3"/>
      <c r="AE94" s="3"/>
      <c r="AF94" s="3"/>
      <c r="AG94" s="3"/>
    </row>
    <row r="95" spans="1:33" ht="18.75" customHeight="1">
      <c r="A95" s="3"/>
      <c r="B95" s="14"/>
      <c r="C95" s="98"/>
      <c r="D95" s="98"/>
      <c r="E95" s="14"/>
      <c r="F95" s="99"/>
      <c r="G95" s="99"/>
      <c r="H95" s="99"/>
      <c r="I95" s="99"/>
      <c r="J95" s="99"/>
      <c r="K95" s="99"/>
      <c r="L95" s="99"/>
      <c r="M95" s="99"/>
      <c r="N95" s="99"/>
      <c r="O95" s="99"/>
      <c r="P95" s="99"/>
      <c r="Q95" s="99"/>
      <c r="R95" s="99"/>
      <c r="S95" s="99"/>
      <c r="T95" s="3"/>
      <c r="U95" s="3"/>
      <c r="V95" s="3"/>
      <c r="W95" s="3"/>
      <c r="X95" s="3"/>
      <c r="Y95" s="100"/>
      <c r="Z95" s="3"/>
      <c r="AA95" s="3"/>
      <c r="AB95" s="3"/>
      <c r="AC95" s="3"/>
      <c r="AD95" s="3"/>
      <c r="AE95" s="3"/>
      <c r="AF95" s="3"/>
      <c r="AG95" s="3"/>
    </row>
    <row r="96" spans="1:33" ht="18.75" customHeight="1">
      <c r="A96" s="3"/>
      <c r="B96" s="14"/>
      <c r="C96" s="98"/>
      <c r="D96" s="98"/>
      <c r="E96" s="14"/>
      <c r="F96" s="99"/>
      <c r="G96" s="99"/>
      <c r="H96" s="99"/>
      <c r="I96" s="99"/>
      <c r="J96" s="99"/>
      <c r="K96" s="99"/>
      <c r="L96" s="99"/>
      <c r="M96" s="99"/>
      <c r="N96" s="99"/>
      <c r="O96" s="99"/>
      <c r="P96" s="99"/>
      <c r="Q96" s="99"/>
      <c r="R96" s="99"/>
      <c r="S96" s="99"/>
      <c r="T96" s="3"/>
      <c r="U96" s="3"/>
      <c r="V96" s="3"/>
      <c r="W96" s="3"/>
      <c r="X96" s="3"/>
      <c r="Y96" s="101"/>
      <c r="Z96" s="3"/>
      <c r="AA96" s="3"/>
      <c r="AB96" s="3"/>
      <c r="AC96" s="3"/>
      <c r="AD96" s="3"/>
      <c r="AE96" s="3"/>
      <c r="AF96" s="3"/>
      <c r="AG96" s="3"/>
    </row>
    <row r="97" spans="1:33" ht="18.75" customHeight="1">
      <c r="A97" s="3"/>
      <c r="B97" s="14"/>
      <c r="C97" s="98"/>
      <c r="D97" s="98"/>
      <c r="E97" s="14"/>
      <c r="F97" s="99"/>
      <c r="G97" s="99"/>
      <c r="H97" s="99"/>
      <c r="I97" s="99"/>
      <c r="J97" s="99"/>
      <c r="K97" s="99"/>
      <c r="L97" s="99"/>
      <c r="M97" s="99"/>
      <c r="N97" s="99"/>
      <c r="O97" s="99"/>
      <c r="P97" s="99"/>
      <c r="Q97" s="99"/>
      <c r="R97" s="99"/>
      <c r="S97" s="99"/>
      <c r="T97" s="3"/>
      <c r="U97" s="3"/>
      <c r="V97" s="3"/>
      <c r="W97" s="3"/>
      <c r="X97" s="3"/>
      <c r="Y97" s="100"/>
      <c r="Z97" s="3"/>
      <c r="AA97" s="3"/>
      <c r="AB97" s="3"/>
      <c r="AC97" s="3"/>
      <c r="AD97" s="3"/>
      <c r="AE97" s="3"/>
      <c r="AF97" s="3"/>
      <c r="AG97" s="3"/>
    </row>
    <row r="98" spans="1:33" ht="18.75" customHeight="1">
      <c r="A98" s="3"/>
      <c r="B98" s="14"/>
      <c r="C98" s="98"/>
      <c r="D98" s="98"/>
      <c r="E98" s="14"/>
      <c r="F98" s="99"/>
      <c r="G98" s="99"/>
      <c r="H98" s="99"/>
      <c r="I98" s="99"/>
      <c r="J98" s="99"/>
      <c r="K98" s="99"/>
      <c r="L98" s="99"/>
      <c r="M98" s="99"/>
      <c r="N98" s="99"/>
      <c r="O98" s="99"/>
      <c r="P98" s="99"/>
      <c r="Q98" s="99"/>
      <c r="R98" s="99"/>
      <c r="S98" s="99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</row>
    <row r="99" spans="1:33" ht="18.75" customHeight="1">
      <c r="A99" s="3"/>
      <c r="B99" s="14"/>
      <c r="C99" s="98"/>
      <c r="D99" s="98"/>
      <c r="E99" s="14"/>
      <c r="F99" s="99"/>
      <c r="G99" s="99"/>
      <c r="H99" s="99"/>
      <c r="I99" s="99"/>
      <c r="J99" s="99"/>
      <c r="K99" s="99"/>
      <c r="L99" s="99"/>
      <c r="M99" s="99"/>
      <c r="N99" s="99"/>
      <c r="O99" s="99"/>
      <c r="P99" s="99"/>
      <c r="Q99" s="99"/>
      <c r="R99" s="99"/>
      <c r="S99" s="99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</row>
    <row r="100" spans="1:33" ht="18.75" customHeight="1">
      <c r="A100" s="3"/>
      <c r="B100" s="14"/>
      <c r="C100" s="98"/>
      <c r="D100" s="98"/>
      <c r="E100" s="14"/>
      <c r="F100" s="99"/>
      <c r="G100" s="99"/>
      <c r="H100" s="99"/>
      <c r="I100" s="99"/>
      <c r="J100" s="99"/>
      <c r="K100" s="99"/>
      <c r="L100" s="99"/>
      <c r="M100" s="99"/>
      <c r="N100" s="99"/>
      <c r="O100" s="99"/>
      <c r="P100" s="99"/>
      <c r="Q100" s="99"/>
      <c r="R100" s="99"/>
      <c r="S100" s="99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</row>
    <row r="101" spans="1:33" ht="18.75" customHeight="1">
      <c r="A101" s="3"/>
      <c r="B101" s="14"/>
      <c r="C101" s="98"/>
      <c r="D101" s="98"/>
      <c r="E101" s="14"/>
      <c r="F101" s="99"/>
      <c r="G101" s="99"/>
      <c r="H101" s="99"/>
      <c r="I101" s="99"/>
      <c r="J101" s="99"/>
      <c r="K101" s="99"/>
      <c r="L101" s="99"/>
      <c r="M101" s="99"/>
      <c r="N101" s="99"/>
      <c r="O101" s="99"/>
      <c r="P101" s="99"/>
      <c r="Q101" s="99"/>
      <c r="R101" s="99"/>
      <c r="S101" s="99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</row>
    <row r="102" spans="1:33" ht="18.75" customHeight="1">
      <c r="A102" s="3"/>
      <c r="B102" s="14"/>
      <c r="C102" s="98"/>
      <c r="D102" s="98"/>
      <c r="E102" s="14"/>
      <c r="F102" s="99"/>
      <c r="G102" s="99"/>
      <c r="H102" s="99"/>
      <c r="I102" s="99"/>
      <c r="J102" s="99"/>
      <c r="K102" s="99"/>
      <c r="L102" s="99"/>
      <c r="M102" s="99"/>
      <c r="N102" s="99"/>
      <c r="O102" s="99"/>
      <c r="P102" s="99"/>
      <c r="Q102" s="99"/>
      <c r="R102" s="99"/>
      <c r="S102" s="99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</row>
    <row r="103" spans="1:33" ht="18.75" customHeight="1">
      <c r="A103" s="3"/>
      <c r="B103" s="14"/>
      <c r="C103" s="98"/>
      <c r="D103" s="98"/>
      <c r="E103" s="14"/>
      <c r="F103" s="99"/>
      <c r="G103" s="99"/>
      <c r="H103" s="99"/>
      <c r="I103" s="99"/>
      <c r="J103" s="99"/>
      <c r="K103" s="99"/>
      <c r="L103" s="99"/>
      <c r="M103" s="99"/>
      <c r="N103" s="99"/>
      <c r="O103" s="99"/>
      <c r="P103" s="99"/>
      <c r="Q103" s="99"/>
      <c r="R103" s="99"/>
      <c r="S103" s="99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</row>
    <row r="104" spans="1:33" ht="18.75" customHeight="1">
      <c r="A104" s="3"/>
      <c r="B104" s="14"/>
      <c r="C104" s="98"/>
      <c r="D104" s="98"/>
      <c r="E104" s="14"/>
      <c r="F104" s="99"/>
      <c r="G104" s="99"/>
      <c r="H104" s="99"/>
      <c r="I104" s="99"/>
      <c r="J104" s="99"/>
      <c r="K104" s="99"/>
      <c r="L104" s="99"/>
      <c r="M104" s="99"/>
      <c r="N104" s="99"/>
      <c r="O104" s="99"/>
      <c r="P104" s="99"/>
      <c r="Q104" s="99"/>
      <c r="R104" s="99"/>
      <c r="S104" s="99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</row>
    <row r="105" spans="1:33" ht="18.75" customHeight="1">
      <c r="A105" s="3"/>
      <c r="B105" s="14"/>
      <c r="C105" s="98"/>
      <c r="D105" s="98"/>
      <c r="E105" s="14"/>
      <c r="F105" s="99"/>
      <c r="G105" s="99"/>
      <c r="H105" s="99"/>
      <c r="I105" s="99"/>
      <c r="J105" s="99"/>
      <c r="K105" s="99"/>
      <c r="L105" s="99"/>
      <c r="M105" s="99"/>
      <c r="N105" s="99"/>
      <c r="O105" s="99"/>
      <c r="P105" s="99"/>
      <c r="Q105" s="99"/>
      <c r="R105" s="99"/>
      <c r="S105" s="99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</row>
    <row r="106" spans="1:33" ht="18.75" customHeight="1">
      <c r="A106" s="3"/>
      <c r="B106" s="14"/>
      <c r="C106" s="98"/>
      <c r="D106" s="98"/>
      <c r="E106" s="14"/>
      <c r="F106" s="99"/>
      <c r="G106" s="99"/>
      <c r="H106" s="99"/>
      <c r="I106" s="99"/>
      <c r="J106" s="99"/>
      <c r="K106" s="99"/>
      <c r="L106" s="99"/>
      <c r="M106" s="99"/>
      <c r="N106" s="99"/>
      <c r="O106" s="99"/>
      <c r="P106" s="99"/>
      <c r="Q106" s="99"/>
      <c r="R106" s="99"/>
      <c r="S106" s="99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</row>
    <row r="107" spans="1:33" ht="18.75" customHeight="1">
      <c r="A107" s="3"/>
      <c r="B107" s="14"/>
      <c r="C107" s="98"/>
      <c r="D107" s="98"/>
      <c r="E107" s="14"/>
      <c r="F107" s="99"/>
      <c r="G107" s="99"/>
      <c r="H107" s="99"/>
      <c r="I107" s="99"/>
      <c r="J107" s="99"/>
      <c r="K107" s="99"/>
      <c r="L107" s="99"/>
      <c r="M107" s="99"/>
      <c r="N107" s="99"/>
      <c r="O107" s="99"/>
      <c r="P107" s="99"/>
      <c r="Q107" s="99"/>
      <c r="R107" s="99"/>
      <c r="S107" s="99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</row>
    <row r="108" spans="1:33" ht="18.75" customHeight="1">
      <c r="A108" s="3"/>
      <c r="B108" s="14"/>
      <c r="C108" s="98"/>
      <c r="D108" s="98"/>
      <c r="E108" s="14"/>
      <c r="F108" s="99"/>
      <c r="G108" s="99"/>
      <c r="H108" s="99"/>
      <c r="I108" s="99"/>
      <c r="J108" s="99"/>
      <c r="K108" s="99"/>
      <c r="L108" s="99"/>
      <c r="M108" s="99"/>
      <c r="N108" s="99"/>
      <c r="O108" s="99"/>
      <c r="P108" s="99"/>
      <c r="Q108" s="99"/>
      <c r="R108" s="99"/>
      <c r="S108" s="99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</row>
    <row r="109" spans="1:33" ht="18.75" customHeight="1">
      <c r="A109" s="3"/>
      <c r="B109" s="14"/>
      <c r="C109" s="98"/>
      <c r="D109" s="98"/>
      <c r="E109" s="14"/>
      <c r="F109" s="99"/>
      <c r="G109" s="99"/>
      <c r="H109" s="99"/>
      <c r="I109" s="99"/>
      <c r="J109" s="99"/>
      <c r="K109" s="99"/>
      <c r="L109" s="99"/>
      <c r="M109" s="99"/>
      <c r="N109" s="99"/>
      <c r="O109" s="99"/>
      <c r="P109" s="99"/>
      <c r="Q109" s="99"/>
      <c r="R109" s="99"/>
      <c r="S109" s="99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</row>
    <row r="110" spans="1:33" ht="18.75" customHeight="1">
      <c r="A110" s="3"/>
      <c r="B110" s="14"/>
      <c r="C110" s="98"/>
      <c r="D110" s="98"/>
      <c r="E110" s="14"/>
      <c r="F110" s="99"/>
      <c r="G110" s="99"/>
      <c r="H110" s="99"/>
      <c r="I110" s="99"/>
      <c r="J110" s="99"/>
      <c r="K110" s="99"/>
      <c r="L110" s="99"/>
      <c r="M110" s="99"/>
      <c r="N110" s="99"/>
      <c r="O110" s="99"/>
      <c r="P110" s="99"/>
      <c r="Q110" s="99"/>
      <c r="R110" s="99"/>
      <c r="S110" s="99"/>
      <c r="T110" s="3"/>
      <c r="U110" s="3"/>
      <c r="V110" s="3"/>
      <c r="W110" s="3"/>
      <c r="X110" s="3"/>
      <c r="Y110" s="100"/>
      <c r="Z110" s="3"/>
      <c r="AA110" s="3"/>
      <c r="AB110" s="3"/>
      <c r="AC110" s="3"/>
      <c r="AD110" s="3"/>
      <c r="AE110" s="3"/>
      <c r="AF110" s="3"/>
      <c r="AG110" s="3"/>
    </row>
    <row r="111" spans="1:33" ht="18.75" customHeight="1">
      <c r="A111" s="3"/>
      <c r="B111" s="14"/>
      <c r="C111" s="98"/>
      <c r="D111" s="98"/>
      <c r="E111" s="14"/>
      <c r="F111" s="99"/>
      <c r="G111" s="99"/>
      <c r="H111" s="99"/>
      <c r="I111" s="99"/>
      <c r="J111" s="99"/>
      <c r="K111" s="99"/>
      <c r="L111" s="99"/>
      <c r="M111" s="99"/>
      <c r="N111" s="99"/>
      <c r="O111" s="99"/>
      <c r="P111" s="99"/>
      <c r="Q111" s="99"/>
      <c r="R111" s="99"/>
      <c r="S111" s="99"/>
      <c r="T111" s="3"/>
      <c r="U111" s="3"/>
      <c r="V111" s="3"/>
      <c r="W111" s="3"/>
      <c r="X111" s="3"/>
      <c r="Y111" s="100"/>
      <c r="Z111" s="3"/>
      <c r="AA111" s="3"/>
      <c r="AB111" s="3"/>
      <c r="AC111" s="451"/>
      <c r="AD111" s="102"/>
      <c r="AE111" s="56"/>
      <c r="AF111" s="56"/>
      <c r="AG111" s="3"/>
    </row>
    <row r="112" spans="1:33" ht="18.75" customHeight="1">
      <c r="A112" s="3"/>
      <c r="B112" s="14"/>
      <c r="C112" s="98"/>
      <c r="D112" s="98"/>
      <c r="E112" s="14"/>
      <c r="F112" s="99"/>
      <c r="G112" s="99"/>
      <c r="H112" s="99"/>
      <c r="I112" s="99"/>
      <c r="J112" s="99"/>
      <c r="K112" s="99"/>
      <c r="L112" s="99"/>
      <c r="M112" s="99"/>
      <c r="N112" s="99"/>
      <c r="O112" s="99"/>
      <c r="P112" s="99"/>
      <c r="Q112" s="99"/>
      <c r="R112" s="99"/>
      <c r="S112" s="99"/>
      <c r="T112" s="3"/>
      <c r="U112" s="101"/>
      <c r="V112" s="103"/>
      <c r="W112" s="3"/>
      <c r="X112" s="3"/>
      <c r="Y112" s="104"/>
      <c r="Z112" s="3"/>
      <c r="AA112" s="3"/>
      <c r="AB112" s="3"/>
      <c r="AC112" s="451"/>
      <c r="AD112" s="56"/>
      <c r="AE112" s="56"/>
      <c r="AF112" s="56"/>
      <c r="AG112" s="3"/>
    </row>
    <row r="113" spans="1:33" ht="18.75" customHeight="1">
      <c r="A113" s="3"/>
      <c r="B113" s="14"/>
      <c r="C113" s="98"/>
      <c r="D113" s="98"/>
      <c r="E113" s="14"/>
      <c r="F113" s="99"/>
      <c r="G113" s="99"/>
      <c r="H113" s="99"/>
      <c r="I113" s="99"/>
      <c r="J113" s="99"/>
      <c r="K113" s="99"/>
      <c r="L113" s="99"/>
      <c r="M113" s="99"/>
      <c r="N113" s="99"/>
      <c r="O113" s="99"/>
      <c r="P113" s="99"/>
      <c r="Q113" s="99"/>
      <c r="R113" s="99"/>
      <c r="S113" s="99"/>
      <c r="T113" s="3"/>
      <c r="U113" s="3"/>
      <c r="V113" s="3"/>
      <c r="W113" s="3"/>
      <c r="X113" s="3"/>
      <c r="Y113" s="3"/>
      <c r="Z113" s="3"/>
      <c r="AA113" s="3"/>
      <c r="AB113" s="3"/>
      <c r="AC113" s="451"/>
      <c r="AD113" s="3"/>
      <c r="AE113" s="3"/>
      <c r="AF113" s="3"/>
      <c r="AG113" s="3"/>
    </row>
    <row r="114" spans="1:33" ht="18.75" customHeight="1">
      <c r="B114" s="14"/>
      <c r="C114" s="98"/>
      <c r="D114" s="98"/>
      <c r="E114" s="14"/>
      <c r="F114" s="99"/>
      <c r="G114" s="99"/>
      <c r="H114" s="99"/>
      <c r="I114" s="99"/>
      <c r="J114" s="99"/>
      <c r="K114" s="99"/>
      <c r="L114" s="99"/>
      <c r="M114" s="99"/>
      <c r="N114" s="99"/>
      <c r="O114" s="99"/>
      <c r="P114" s="99"/>
      <c r="Q114" s="99"/>
      <c r="R114" s="99"/>
      <c r="S114" s="99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</row>
    <row r="115" spans="1:33" ht="18.75" customHeight="1">
      <c r="B115" s="14"/>
      <c r="C115" s="98"/>
      <c r="D115" s="98"/>
      <c r="E115" s="14"/>
      <c r="F115" s="99"/>
      <c r="G115" s="99"/>
      <c r="H115" s="99"/>
      <c r="I115" s="99"/>
      <c r="J115" s="99"/>
      <c r="K115" s="99"/>
      <c r="L115" s="99"/>
      <c r="M115" s="99"/>
      <c r="N115" s="99"/>
      <c r="O115" s="99"/>
      <c r="P115" s="99"/>
      <c r="Q115" s="99"/>
      <c r="R115" s="99"/>
      <c r="S115" s="99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</row>
    <row r="116" spans="1:33" ht="18.75" customHeight="1">
      <c r="B116" s="14"/>
      <c r="C116" s="98"/>
      <c r="D116" s="98"/>
      <c r="E116" s="14"/>
      <c r="F116" s="99"/>
      <c r="G116" s="99"/>
      <c r="H116" s="99"/>
      <c r="I116" s="99"/>
      <c r="J116" s="99"/>
      <c r="K116" s="99"/>
      <c r="L116" s="99"/>
      <c r="M116" s="99"/>
      <c r="N116" s="99"/>
      <c r="O116" s="99"/>
      <c r="P116" s="99"/>
      <c r="Q116" s="99"/>
      <c r="R116" s="99"/>
      <c r="S116" s="99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</row>
    <row r="117" spans="1:33" ht="18.75" customHeight="1">
      <c r="B117" s="14"/>
      <c r="C117" s="98"/>
      <c r="D117" s="98"/>
      <c r="E117" s="14"/>
      <c r="F117" s="99"/>
      <c r="G117" s="99"/>
      <c r="H117" s="99"/>
      <c r="I117" s="99"/>
      <c r="J117" s="99"/>
      <c r="K117" s="99"/>
      <c r="L117" s="99"/>
      <c r="M117" s="99"/>
      <c r="N117" s="99"/>
      <c r="O117" s="99"/>
      <c r="P117" s="99"/>
      <c r="Q117" s="99"/>
      <c r="R117" s="99"/>
      <c r="S117" s="99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</row>
    <row r="118" spans="1:33" ht="18.75" customHeight="1">
      <c r="B118" s="14"/>
      <c r="C118" s="98"/>
      <c r="D118" s="98"/>
      <c r="E118" s="14"/>
      <c r="F118" s="99"/>
      <c r="G118" s="99"/>
      <c r="H118" s="99"/>
      <c r="I118" s="99"/>
      <c r="J118" s="99"/>
      <c r="K118" s="99"/>
      <c r="L118" s="99"/>
      <c r="M118" s="99"/>
      <c r="N118" s="99"/>
      <c r="O118" s="99"/>
      <c r="P118" s="99"/>
      <c r="Q118" s="99"/>
      <c r="R118" s="99"/>
      <c r="S118" s="99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</row>
    <row r="119" spans="1:33" ht="18.75" customHeight="1">
      <c r="B119" s="14"/>
      <c r="C119" s="98"/>
      <c r="D119" s="98"/>
      <c r="E119" s="14"/>
      <c r="F119" s="99"/>
      <c r="G119" s="99"/>
      <c r="H119" s="99"/>
      <c r="I119" s="99"/>
      <c r="J119" s="99"/>
      <c r="K119" s="99"/>
      <c r="L119" s="99"/>
      <c r="M119" s="99"/>
      <c r="N119" s="99"/>
      <c r="O119" s="99"/>
      <c r="P119" s="99"/>
      <c r="Q119" s="99"/>
      <c r="R119" s="99"/>
      <c r="S119" s="99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</row>
    <row r="120" spans="1:33" ht="18.75" customHeight="1">
      <c r="B120" s="14"/>
      <c r="C120" s="98"/>
      <c r="D120" s="98"/>
      <c r="E120" s="14"/>
      <c r="F120" s="99"/>
      <c r="G120" s="99"/>
      <c r="H120" s="99"/>
      <c r="I120" s="99"/>
      <c r="J120" s="99"/>
      <c r="K120" s="99"/>
      <c r="L120" s="99"/>
      <c r="M120" s="99"/>
      <c r="N120" s="99"/>
      <c r="O120" s="99"/>
      <c r="P120" s="99"/>
      <c r="Q120" s="99"/>
      <c r="R120" s="99"/>
      <c r="S120" s="99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</row>
    <row r="121" spans="1:33" ht="18.75" customHeight="1">
      <c r="B121" s="14"/>
      <c r="C121" s="98"/>
      <c r="D121" s="98"/>
      <c r="E121" s="14"/>
      <c r="F121" s="99"/>
      <c r="G121" s="99"/>
      <c r="H121" s="99"/>
      <c r="I121" s="99"/>
      <c r="J121" s="99"/>
      <c r="K121" s="99"/>
      <c r="L121" s="99"/>
      <c r="M121" s="99"/>
      <c r="N121" s="99"/>
      <c r="O121" s="99"/>
      <c r="P121" s="99"/>
      <c r="Q121" s="99"/>
      <c r="R121" s="99"/>
      <c r="S121" s="99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</row>
    <row r="122" spans="1:33" ht="18.75" customHeight="1">
      <c r="B122" s="14"/>
      <c r="C122" s="98"/>
      <c r="D122" s="98"/>
      <c r="E122" s="14"/>
      <c r="F122" s="99"/>
      <c r="G122" s="99"/>
      <c r="H122" s="99"/>
      <c r="I122" s="99"/>
      <c r="J122" s="99"/>
      <c r="K122" s="99"/>
      <c r="L122" s="99"/>
      <c r="M122" s="99"/>
      <c r="N122" s="99"/>
      <c r="O122" s="99"/>
      <c r="P122" s="99"/>
      <c r="Q122" s="99"/>
      <c r="R122" s="99"/>
      <c r="S122" s="99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</row>
    <row r="123" spans="1:33" ht="18.75" customHeight="1">
      <c r="B123" s="14"/>
      <c r="C123" s="98"/>
      <c r="D123" s="98"/>
      <c r="E123" s="14"/>
      <c r="F123" s="99"/>
      <c r="G123" s="99"/>
      <c r="H123" s="99"/>
      <c r="I123" s="99"/>
      <c r="J123" s="99"/>
      <c r="K123" s="99"/>
      <c r="L123" s="99"/>
      <c r="M123" s="99"/>
      <c r="N123" s="99"/>
      <c r="O123" s="99"/>
      <c r="P123" s="99"/>
      <c r="Q123" s="99"/>
      <c r="R123" s="99"/>
      <c r="S123" s="99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</row>
    <row r="124" spans="1:33" ht="18.75" customHeight="1">
      <c r="B124" s="14"/>
      <c r="C124" s="98"/>
      <c r="D124" s="98"/>
      <c r="E124" s="14"/>
      <c r="F124" s="99"/>
      <c r="G124" s="99"/>
      <c r="H124" s="99"/>
      <c r="I124" s="99"/>
      <c r="J124" s="99"/>
      <c r="K124" s="99"/>
      <c r="L124" s="99"/>
      <c r="M124" s="99"/>
      <c r="N124" s="99"/>
      <c r="O124" s="99"/>
      <c r="P124" s="99"/>
      <c r="Q124" s="99"/>
      <c r="R124" s="99"/>
      <c r="S124" s="99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</row>
    <row r="125" spans="1:33" ht="18.75" customHeight="1">
      <c r="B125" s="14"/>
      <c r="C125" s="98"/>
      <c r="D125" s="98"/>
      <c r="E125" s="14"/>
      <c r="F125" s="99"/>
      <c r="G125" s="99"/>
      <c r="H125" s="99"/>
      <c r="I125" s="99"/>
      <c r="J125" s="99"/>
      <c r="K125" s="99"/>
      <c r="L125" s="99"/>
      <c r="M125" s="99"/>
      <c r="N125" s="99"/>
      <c r="O125" s="99"/>
      <c r="P125" s="99"/>
      <c r="Q125" s="99"/>
      <c r="R125" s="99"/>
      <c r="S125" s="99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</row>
    <row r="126" spans="1:33" ht="18.75" customHeight="1">
      <c r="B126" s="14"/>
      <c r="C126" s="98"/>
      <c r="D126" s="98"/>
      <c r="E126" s="14"/>
      <c r="F126" s="99"/>
      <c r="G126" s="99"/>
      <c r="H126" s="99"/>
      <c r="I126" s="99"/>
      <c r="J126" s="99"/>
      <c r="K126" s="99"/>
      <c r="L126" s="99"/>
      <c r="M126" s="99"/>
      <c r="N126" s="99"/>
      <c r="O126" s="99"/>
      <c r="P126" s="99"/>
      <c r="Q126" s="99"/>
      <c r="R126" s="99"/>
      <c r="S126" s="99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</row>
    <row r="127" spans="1:33" ht="18.75" customHeight="1">
      <c r="B127" s="14"/>
      <c r="C127" s="98"/>
      <c r="D127" s="98"/>
      <c r="E127" s="14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</row>
    <row r="128" spans="1:33" ht="18.75" customHeight="1">
      <c r="B128" s="14"/>
      <c r="C128" s="98"/>
      <c r="D128" s="98"/>
      <c r="E128" s="14"/>
      <c r="F128" s="99"/>
      <c r="G128" s="99"/>
      <c r="H128" s="99"/>
      <c r="I128" s="99"/>
      <c r="J128" s="99"/>
      <c r="K128" s="99"/>
      <c r="L128" s="99"/>
      <c r="M128" s="99"/>
      <c r="N128" s="99"/>
      <c r="O128" s="99"/>
      <c r="P128" s="99"/>
      <c r="Q128" s="99"/>
      <c r="R128" s="99"/>
      <c r="S128" s="99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</row>
    <row r="129" spans="2:33" ht="18.75" customHeight="1">
      <c r="B129" s="14"/>
      <c r="C129" s="98"/>
      <c r="D129" s="98"/>
      <c r="E129" s="14"/>
      <c r="F129" s="99"/>
      <c r="G129" s="99"/>
      <c r="H129" s="99"/>
      <c r="I129" s="99"/>
      <c r="J129" s="99"/>
      <c r="K129" s="99"/>
      <c r="L129" s="99"/>
      <c r="M129" s="99"/>
      <c r="N129" s="99"/>
      <c r="O129" s="99"/>
      <c r="P129" s="99"/>
      <c r="Q129" s="99"/>
      <c r="R129" s="99"/>
      <c r="S129" s="99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</row>
    <row r="130" spans="2:33" ht="18.75" customHeight="1">
      <c r="B130" s="14"/>
      <c r="C130" s="98"/>
      <c r="D130" s="98"/>
      <c r="E130" s="14"/>
      <c r="F130" s="99"/>
      <c r="G130" s="99"/>
      <c r="H130" s="99"/>
      <c r="I130" s="99"/>
      <c r="J130" s="99"/>
      <c r="K130" s="99"/>
      <c r="L130" s="99"/>
      <c r="M130" s="99"/>
      <c r="N130" s="99"/>
      <c r="O130" s="99"/>
      <c r="P130" s="99"/>
      <c r="Q130" s="99"/>
      <c r="R130" s="99"/>
      <c r="S130" s="99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</row>
    <row r="131" spans="2:33" ht="18.75" customHeight="1">
      <c r="B131" s="14"/>
      <c r="C131" s="98"/>
      <c r="D131" s="98"/>
      <c r="E131" s="14"/>
      <c r="F131" s="99"/>
      <c r="G131" s="99"/>
      <c r="H131" s="99"/>
      <c r="I131" s="99"/>
      <c r="J131" s="99"/>
      <c r="K131" s="99"/>
      <c r="L131" s="99"/>
      <c r="M131" s="99"/>
      <c r="N131" s="99"/>
      <c r="O131" s="99"/>
      <c r="P131" s="99"/>
      <c r="Q131" s="99"/>
      <c r="R131" s="99"/>
      <c r="S131" s="99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</row>
    <row r="132" spans="2:33" ht="18.75" customHeight="1">
      <c r="B132" s="14"/>
      <c r="C132" s="98"/>
      <c r="D132" s="98"/>
      <c r="E132" s="14"/>
      <c r="F132" s="99"/>
      <c r="G132" s="99"/>
      <c r="H132" s="99"/>
      <c r="I132" s="99"/>
      <c r="J132" s="99"/>
      <c r="K132" s="99"/>
      <c r="L132" s="99"/>
      <c r="M132" s="99"/>
      <c r="N132" s="99"/>
      <c r="O132" s="99"/>
      <c r="P132" s="99"/>
      <c r="Q132" s="99"/>
      <c r="R132" s="99"/>
      <c r="S132" s="99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</row>
    <row r="133" spans="2:33" ht="18.75" customHeight="1">
      <c r="B133" s="14"/>
      <c r="C133" s="98"/>
      <c r="D133" s="98"/>
      <c r="E133" s="14"/>
      <c r="F133" s="99"/>
      <c r="G133" s="99"/>
      <c r="H133" s="99"/>
      <c r="I133" s="99"/>
      <c r="J133" s="99"/>
      <c r="K133" s="99"/>
      <c r="L133" s="99"/>
      <c r="M133" s="99"/>
      <c r="N133" s="99"/>
      <c r="O133" s="99"/>
      <c r="P133" s="99"/>
      <c r="Q133" s="99"/>
      <c r="R133" s="99"/>
      <c r="S133" s="99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</row>
    <row r="134" spans="2:33" ht="18.75" customHeight="1">
      <c r="B134" s="14"/>
      <c r="C134" s="98"/>
      <c r="D134" s="98"/>
      <c r="E134" s="14"/>
      <c r="F134" s="99"/>
      <c r="G134" s="99"/>
      <c r="H134" s="99"/>
      <c r="I134" s="99"/>
      <c r="J134" s="99"/>
      <c r="K134" s="99"/>
      <c r="L134" s="99"/>
      <c r="M134" s="99"/>
      <c r="N134" s="99"/>
      <c r="O134" s="99"/>
      <c r="P134" s="99"/>
      <c r="Q134" s="99"/>
      <c r="R134" s="99"/>
      <c r="S134" s="99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</row>
    <row r="135" spans="2:33" ht="18.75" customHeight="1">
      <c r="B135" s="14"/>
      <c r="C135" s="98"/>
      <c r="D135" s="98"/>
      <c r="E135" s="14"/>
      <c r="F135" s="99"/>
      <c r="G135" s="99"/>
      <c r="H135" s="99"/>
      <c r="I135" s="99"/>
      <c r="J135" s="99"/>
      <c r="K135" s="99"/>
      <c r="L135" s="99"/>
      <c r="M135" s="99"/>
      <c r="N135" s="99"/>
      <c r="O135" s="99"/>
      <c r="P135" s="99"/>
      <c r="Q135" s="99"/>
      <c r="R135" s="99"/>
      <c r="S135" s="99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</row>
    <row r="136" spans="2:33" ht="18.75" customHeight="1">
      <c r="B136" s="14"/>
      <c r="C136" s="98"/>
      <c r="D136" s="98"/>
      <c r="E136" s="14"/>
      <c r="F136" s="99"/>
      <c r="G136" s="99"/>
      <c r="H136" s="99"/>
      <c r="I136" s="99"/>
      <c r="J136" s="99"/>
      <c r="K136" s="99"/>
      <c r="L136" s="99"/>
      <c r="M136" s="99"/>
      <c r="N136" s="99"/>
      <c r="O136" s="99"/>
      <c r="P136" s="99"/>
      <c r="Q136" s="99"/>
      <c r="R136" s="99"/>
      <c r="S136" s="99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</row>
    <row r="137" spans="2:33" ht="18.75" customHeight="1">
      <c r="B137" s="14"/>
      <c r="C137" s="98"/>
      <c r="D137" s="98"/>
      <c r="E137" s="14"/>
      <c r="F137" s="99"/>
      <c r="G137" s="99"/>
      <c r="H137" s="99"/>
      <c r="I137" s="99"/>
      <c r="J137" s="99"/>
      <c r="K137" s="99"/>
      <c r="L137" s="99"/>
      <c r="M137" s="99"/>
      <c r="N137" s="99"/>
      <c r="O137" s="99"/>
      <c r="P137" s="99"/>
      <c r="Q137" s="99"/>
      <c r="R137" s="99"/>
      <c r="S137" s="99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</row>
    <row r="138" spans="2:33" ht="18.75" customHeight="1">
      <c r="B138" s="14"/>
      <c r="C138" s="98"/>
      <c r="D138" s="98"/>
      <c r="E138" s="14"/>
      <c r="F138" s="99"/>
      <c r="G138" s="99"/>
      <c r="H138" s="99"/>
      <c r="I138" s="99"/>
      <c r="J138" s="99"/>
      <c r="K138" s="99"/>
      <c r="L138" s="99"/>
      <c r="M138" s="99"/>
      <c r="N138" s="99"/>
      <c r="O138" s="99"/>
      <c r="P138" s="99"/>
      <c r="Q138" s="99"/>
      <c r="R138" s="99"/>
      <c r="S138" s="99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</row>
    <row r="139" spans="2:33" ht="18.75" customHeight="1">
      <c r="B139" s="14"/>
      <c r="C139" s="98"/>
      <c r="D139" s="98"/>
      <c r="E139" s="14"/>
      <c r="F139" s="99"/>
      <c r="G139" s="99"/>
      <c r="H139" s="99"/>
      <c r="I139" s="99"/>
      <c r="J139" s="99"/>
      <c r="K139" s="99"/>
      <c r="L139" s="99"/>
      <c r="M139" s="99"/>
      <c r="N139" s="99"/>
      <c r="O139" s="99"/>
      <c r="P139" s="99"/>
      <c r="Q139" s="99"/>
      <c r="R139" s="99"/>
      <c r="S139" s="99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</row>
    <row r="140" spans="2:33" ht="18.75" customHeight="1">
      <c r="B140" s="14"/>
      <c r="C140" s="98"/>
      <c r="D140" s="98"/>
      <c r="E140" s="14"/>
      <c r="F140" s="99"/>
      <c r="G140" s="99"/>
      <c r="H140" s="99"/>
      <c r="I140" s="99"/>
      <c r="J140" s="99"/>
      <c r="K140" s="99"/>
      <c r="L140" s="99"/>
      <c r="M140" s="99"/>
      <c r="N140" s="99"/>
      <c r="O140" s="99"/>
      <c r="P140" s="99"/>
      <c r="Q140" s="99"/>
      <c r="R140" s="99"/>
      <c r="S140" s="99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</row>
    <row r="141" spans="2:33" ht="18.75" customHeight="1">
      <c r="B141" s="14"/>
      <c r="C141" s="98"/>
      <c r="D141" s="98"/>
      <c r="E141" s="14"/>
      <c r="F141" s="99"/>
      <c r="G141" s="99"/>
      <c r="H141" s="99"/>
      <c r="I141" s="99"/>
      <c r="J141" s="99"/>
      <c r="K141" s="99"/>
      <c r="L141" s="99"/>
      <c r="M141" s="99"/>
      <c r="N141" s="99"/>
      <c r="O141" s="99"/>
      <c r="P141" s="99"/>
      <c r="Q141" s="99"/>
      <c r="R141" s="99"/>
      <c r="S141" s="99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</row>
    <row r="142" spans="2:33" ht="18.75" customHeight="1">
      <c r="B142" s="14"/>
      <c r="C142" s="98"/>
      <c r="D142" s="98"/>
      <c r="E142" s="14"/>
      <c r="F142" s="99"/>
      <c r="G142" s="99"/>
      <c r="H142" s="99"/>
      <c r="I142" s="99"/>
      <c r="J142" s="99"/>
      <c r="K142" s="99"/>
      <c r="L142" s="99"/>
      <c r="M142" s="99"/>
      <c r="N142" s="99"/>
      <c r="O142" s="99"/>
      <c r="P142" s="99"/>
      <c r="Q142" s="99"/>
      <c r="R142" s="99"/>
      <c r="S142" s="99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</row>
    <row r="143" spans="2:33" ht="18.75" customHeight="1">
      <c r="B143" s="14"/>
      <c r="C143" s="98"/>
      <c r="D143" s="98"/>
      <c r="E143" s="14"/>
      <c r="F143" s="99"/>
      <c r="G143" s="99"/>
      <c r="H143" s="99"/>
      <c r="I143" s="99"/>
      <c r="J143" s="99"/>
      <c r="K143" s="99"/>
      <c r="L143" s="99"/>
      <c r="M143" s="99"/>
      <c r="N143" s="99"/>
      <c r="O143" s="99"/>
      <c r="P143" s="99"/>
      <c r="Q143" s="99"/>
      <c r="R143" s="99"/>
      <c r="S143" s="99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</row>
    <row r="144" spans="2:33" ht="18.75" customHeight="1">
      <c r="B144" s="14"/>
      <c r="C144" s="98"/>
      <c r="D144" s="98"/>
      <c r="E144" s="14"/>
      <c r="F144" s="99"/>
      <c r="G144" s="99"/>
      <c r="H144" s="99"/>
      <c r="I144" s="99"/>
      <c r="J144" s="99"/>
      <c r="K144" s="99"/>
      <c r="L144" s="99"/>
      <c r="M144" s="99"/>
      <c r="N144" s="99"/>
      <c r="O144" s="99"/>
      <c r="P144" s="99"/>
      <c r="Q144" s="99"/>
      <c r="R144" s="99"/>
      <c r="S144" s="99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</row>
    <row r="145" spans="2:33" ht="18.75" customHeight="1">
      <c r="B145" s="14"/>
      <c r="C145" s="98"/>
      <c r="D145" s="98"/>
      <c r="E145" s="14"/>
      <c r="F145" s="99"/>
      <c r="G145" s="99"/>
      <c r="H145" s="99"/>
      <c r="I145" s="99"/>
      <c r="J145" s="99"/>
      <c r="K145" s="99"/>
      <c r="L145" s="99"/>
      <c r="M145" s="99"/>
      <c r="N145" s="99"/>
      <c r="O145" s="99"/>
      <c r="P145" s="99"/>
      <c r="Q145" s="99"/>
      <c r="R145" s="99"/>
      <c r="S145" s="99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</row>
    <row r="146" spans="2:33" ht="18.75" customHeight="1">
      <c r="B146" s="14"/>
      <c r="C146" s="98"/>
      <c r="D146" s="98"/>
      <c r="E146" s="14"/>
      <c r="F146" s="99"/>
      <c r="G146" s="99"/>
      <c r="H146" s="99"/>
      <c r="I146" s="99"/>
      <c r="J146" s="99"/>
      <c r="K146" s="99"/>
      <c r="L146" s="99"/>
      <c r="M146" s="99"/>
      <c r="N146" s="99"/>
      <c r="O146" s="99"/>
      <c r="P146" s="99"/>
      <c r="Q146" s="99"/>
      <c r="R146" s="99"/>
      <c r="S146" s="99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</row>
    <row r="147" spans="2:33" ht="18.75" customHeight="1">
      <c r="B147" s="14"/>
      <c r="C147" s="98"/>
      <c r="D147" s="98"/>
      <c r="E147" s="14"/>
      <c r="F147" s="99"/>
      <c r="G147" s="99"/>
      <c r="H147" s="99"/>
      <c r="I147" s="99"/>
      <c r="J147" s="99"/>
      <c r="K147" s="99"/>
      <c r="L147" s="99"/>
      <c r="M147" s="99"/>
      <c r="N147" s="99"/>
      <c r="O147" s="99"/>
      <c r="P147" s="99"/>
      <c r="Q147" s="99"/>
      <c r="R147" s="99"/>
      <c r="S147" s="99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</row>
    <row r="148" spans="2:33" ht="18.75" customHeight="1">
      <c r="B148" s="14"/>
      <c r="C148" s="98"/>
      <c r="D148" s="98"/>
      <c r="E148" s="14"/>
      <c r="F148" s="99"/>
      <c r="G148" s="99"/>
      <c r="H148" s="99"/>
      <c r="I148" s="99"/>
      <c r="J148" s="99"/>
      <c r="K148" s="99"/>
      <c r="L148" s="99"/>
      <c r="M148" s="99"/>
      <c r="N148" s="99"/>
      <c r="O148" s="99"/>
      <c r="P148" s="99"/>
      <c r="Q148" s="99"/>
      <c r="R148" s="99"/>
      <c r="S148" s="99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</row>
    <row r="149" spans="2:33" ht="18.75" customHeight="1">
      <c r="B149" s="14"/>
      <c r="C149" s="98"/>
      <c r="D149" s="98"/>
      <c r="E149" s="14"/>
      <c r="F149" s="99"/>
      <c r="G149" s="99"/>
      <c r="H149" s="99"/>
      <c r="I149" s="99"/>
      <c r="J149" s="99"/>
      <c r="K149" s="99"/>
      <c r="L149" s="99"/>
      <c r="M149" s="99"/>
      <c r="N149" s="99"/>
      <c r="O149" s="99"/>
      <c r="P149" s="99"/>
      <c r="Q149" s="99"/>
      <c r="R149" s="99"/>
      <c r="S149" s="99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</row>
    <row r="150" spans="2:33" ht="18.75" customHeight="1">
      <c r="B150" s="14"/>
      <c r="C150" s="98"/>
      <c r="D150" s="98"/>
      <c r="E150" s="14"/>
      <c r="F150" s="99"/>
      <c r="G150" s="99"/>
      <c r="H150" s="99"/>
      <c r="I150" s="99"/>
      <c r="J150" s="99"/>
      <c r="K150" s="99"/>
      <c r="L150" s="99"/>
      <c r="M150" s="99"/>
      <c r="N150" s="99"/>
      <c r="O150" s="99"/>
      <c r="P150" s="99"/>
      <c r="Q150" s="99"/>
      <c r="R150" s="99"/>
      <c r="S150" s="99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</row>
    <row r="151" spans="2:33" ht="18.75" customHeight="1">
      <c r="B151" s="14"/>
      <c r="C151" s="98"/>
      <c r="D151" s="98"/>
      <c r="E151" s="14"/>
      <c r="F151" s="99"/>
      <c r="G151" s="99"/>
      <c r="H151" s="99"/>
      <c r="I151" s="99"/>
      <c r="J151" s="99"/>
      <c r="K151" s="99"/>
      <c r="L151" s="99"/>
      <c r="M151" s="99"/>
      <c r="N151" s="99"/>
      <c r="O151" s="99"/>
      <c r="P151" s="99"/>
      <c r="Q151" s="99"/>
      <c r="R151" s="99"/>
      <c r="S151" s="99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</row>
    <row r="152" spans="2:33" ht="18.75" customHeight="1">
      <c r="B152" s="14"/>
      <c r="C152" s="98"/>
      <c r="D152" s="98"/>
      <c r="E152" s="14"/>
      <c r="F152" s="99"/>
      <c r="G152" s="99"/>
      <c r="H152" s="99"/>
      <c r="I152" s="99"/>
      <c r="J152" s="99"/>
      <c r="K152" s="99"/>
      <c r="L152" s="99"/>
      <c r="M152" s="99"/>
      <c r="N152" s="99"/>
      <c r="O152" s="99"/>
      <c r="P152" s="99"/>
      <c r="Q152" s="99"/>
      <c r="R152" s="99"/>
      <c r="S152" s="99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</row>
    <row r="153" spans="2:33" ht="18.75" customHeight="1">
      <c r="B153" s="14"/>
      <c r="C153" s="98"/>
      <c r="D153" s="98"/>
      <c r="E153" s="14"/>
      <c r="F153" s="99"/>
      <c r="G153" s="99"/>
      <c r="H153" s="99"/>
      <c r="I153" s="99"/>
      <c r="J153" s="99"/>
      <c r="K153" s="99"/>
      <c r="L153" s="99"/>
      <c r="M153" s="99"/>
      <c r="N153" s="99"/>
      <c r="O153" s="99"/>
      <c r="P153" s="99"/>
      <c r="Q153" s="99"/>
      <c r="R153" s="99"/>
      <c r="S153" s="99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</row>
    <row r="154" spans="2:33" ht="18.75" customHeight="1">
      <c r="B154" s="14"/>
      <c r="C154" s="98"/>
      <c r="D154" s="98"/>
      <c r="E154" s="14"/>
      <c r="F154" s="99"/>
      <c r="G154" s="99"/>
      <c r="H154" s="99"/>
      <c r="I154" s="99"/>
      <c r="J154" s="99"/>
      <c r="K154" s="99"/>
      <c r="L154" s="99"/>
      <c r="M154" s="99"/>
      <c r="N154" s="99"/>
      <c r="O154" s="99"/>
      <c r="P154" s="99"/>
      <c r="Q154" s="99"/>
      <c r="R154" s="99"/>
      <c r="S154" s="99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</row>
    <row r="155" spans="2:33" ht="18.75" customHeight="1">
      <c r="B155" s="14"/>
      <c r="C155" s="98"/>
      <c r="D155" s="98"/>
      <c r="E155" s="14"/>
      <c r="F155" s="99"/>
      <c r="G155" s="99"/>
      <c r="H155" s="99"/>
      <c r="I155" s="99"/>
      <c r="J155" s="99"/>
      <c r="K155" s="99"/>
      <c r="L155" s="99"/>
      <c r="M155" s="99"/>
      <c r="N155" s="99"/>
      <c r="O155" s="99"/>
      <c r="P155" s="99"/>
      <c r="Q155" s="99"/>
      <c r="R155" s="99"/>
      <c r="S155" s="99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</row>
    <row r="156" spans="2:33" ht="18.75" customHeight="1">
      <c r="B156" s="14"/>
      <c r="C156" s="98"/>
      <c r="D156" s="98"/>
      <c r="E156" s="14"/>
      <c r="F156" s="99"/>
      <c r="G156" s="99"/>
      <c r="H156" s="99"/>
      <c r="I156" s="99"/>
      <c r="J156" s="99"/>
      <c r="K156" s="99"/>
      <c r="L156" s="99"/>
      <c r="M156" s="99"/>
      <c r="N156" s="99"/>
      <c r="O156" s="99"/>
      <c r="P156" s="99"/>
      <c r="Q156" s="99"/>
      <c r="R156" s="99"/>
      <c r="S156" s="99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</row>
    <row r="157" spans="2:33" ht="18.75" customHeight="1">
      <c r="B157" s="14"/>
      <c r="C157" s="98"/>
      <c r="D157" s="98"/>
      <c r="E157" s="14"/>
      <c r="F157" s="99"/>
      <c r="G157" s="99"/>
      <c r="H157" s="99"/>
      <c r="I157" s="99"/>
      <c r="J157" s="99"/>
      <c r="K157" s="99"/>
      <c r="L157" s="99"/>
      <c r="M157" s="99"/>
      <c r="N157" s="99"/>
      <c r="O157" s="99"/>
      <c r="P157" s="99"/>
      <c r="Q157" s="99"/>
      <c r="R157" s="99"/>
      <c r="S157" s="99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</row>
    <row r="158" spans="2:33" ht="18.75" customHeight="1">
      <c r="B158" s="14"/>
      <c r="C158" s="98"/>
      <c r="D158" s="98"/>
      <c r="E158" s="14"/>
      <c r="F158" s="99"/>
      <c r="G158" s="99"/>
      <c r="H158" s="99"/>
      <c r="I158" s="99"/>
      <c r="J158" s="99"/>
      <c r="K158" s="99"/>
      <c r="L158" s="99"/>
      <c r="M158" s="99"/>
      <c r="N158" s="99"/>
      <c r="O158" s="99"/>
      <c r="P158" s="99"/>
      <c r="Q158" s="99"/>
      <c r="R158" s="99"/>
      <c r="S158" s="99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</row>
    <row r="159" spans="2:33" ht="18.75" customHeight="1">
      <c r="B159" s="14"/>
      <c r="C159" s="98"/>
      <c r="D159" s="98"/>
      <c r="E159" s="14"/>
      <c r="F159" s="99"/>
      <c r="G159" s="99"/>
      <c r="H159" s="99"/>
      <c r="I159" s="99"/>
      <c r="J159" s="99"/>
      <c r="K159" s="99"/>
      <c r="L159" s="99"/>
      <c r="M159" s="99"/>
      <c r="N159" s="99"/>
      <c r="O159" s="99"/>
      <c r="P159" s="99"/>
      <c r="Q159" s="99"/>
      <c r="R159" s="99"/>
      <c r="S159" s="99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</row>
    <row r="160" spans="2:33" ht="18.75" customHeight="1">
      <c r="B160" s="14"/>
      <c r="C160" s="98"/>
      <c r="D160" s="98"/>
      <c r="E160" s="14"/>
      <c r="F160" s="99"/>
      <c r="G160" s="99"/>
      <c r="H160" s="99"/>
      <c r="I160" s="99"/>
      <c r="J160" s="99"/>
      <c r="K160" s="99"/>
      <c r="L160" s="99"/>
      <c r="M160" s="99"/>
      <c r="N160" s="99"/>
      <c r="O160" s="99"/>
      <c r="P160" s="99"/>
      <c r="Q160" s="99"/>
      <c r="R160" s="99"/>
      <c r="S160" s="99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</row>
    <row r="161" spans="2:33" ht="18.75" customHeight="1">
      <c r="B161" s="14"/>
      <c r="C161" s="98"/>
      <c r="D161" s="98"/>
      <c r="E161" s="14"/>
      <c r="F161" s="99"/>
      <c r="G161" s="99"/>
      <c r="H161" s="99"/>
      <c r="I161" s="99"/>
      <c r="J161" s="99"/>
      <c r="K161" s="99"/>
      <c r="L161" s="99"/>
      <c r="M161" s="99"/>
      <c r="N161" s="99"/>
      <c r="O161" s="99"/>
      <c r="P161" s="99"/>
      <c r="Q161" s="99"/>
      <c r="R161" s="99"/>
      <c r="S161" s="99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</row>
    <row r="162" spans="2:33" ht="18.75" customHeight="1">
      <c r="B162" s="14"/>
      <c r="C162" s="98"/>
      <c r="D162" s="98"/>
      <c r="E162" s="14"/>
      <c r="F162" s="99"/>
      <c r="G162" s="99"/>
      <c r="H162" s="99"/>
      <c r="I162" s="99"/>
      <c r="J162" s="99"/>
      <c r="K162" s="99"/>
      <c r="L162" s="99"/>
      <c r="M162" s="99"/>
      <c r="N162" s="99"/>
      <c r="O162" s="99"/>
      <c r="P162" s="99"/>
      <c r="Q162" s="99"/>
      <c r="R162" s="99"/>
      <c r="S162" s="99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</row>
    <row r="163" spans="2:33" ht="18.75" customHeight="1">
      <c r="B163" s="14"/>
      <c r="C163" s="98"/>
      <c r="D163" s="98"/>
      <c r="E163" s="14"/>
      <c r="F163" s="99"/>
      <c r="G163" s="99"/>
      <c r="H163" s="99"/>
      <c r="I163" s="99"/>
      <c r="J163" s="99"/>
      <c r="K163" s="99"/>
      <c r="L163" s="99"/>
      <c r="M163" s="99"/>
      <c r="N163" s="99"/>
      <c r="O163" s="99"/>
      <c r="P163" s="99"/>
      <c r="Q163" s="99"/>
      <c r="R163" s="99"/>
      <c r="S163" s="99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</row>
    <row r="164" spans="2:33" ht="18.75" customHeight="1">
      <c r="B164" s="14"/>
      <c r="C164" s="98"/>
      <c r="D164" s="98"/>
      <c r="E164" s="14"/>
      <c r="F164" s="99"/>
      <c r="G164" s="99"/>
      <c r="H164" s="99"/>
      <c r="I164" s="99"/>
      <c r="J164" s="99"/>
      <c r="K164" s="99"/>
      <c r="L164" s="99"/>
      <c r="M164" s="99"/>
      <c r="N164" s="99"/>
      <c r="O164" s="99"/>
      <c r="P164" s="99"/>
      <c r="Q164" s="99"/>
      <c r="R164" s="99"/>
      <c r="S164" s="99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</row>
    <row r="165" spans="2:33" ht="18.75" customHeight="1">
      <c r="B165" s="14"/>
      <c r="C165" s="98"/>
      <c r="D165" s="98"/>
      <c r="E165" s="14"/>
      <c r="F165" s="99"/>
      <c r="G165" s="99"/>
      <c r="H165" s="99"/>
      <c r="I165" s="99"/>
      <c r="J165" s="99"/>
      <c r="K165" s="99"/>
      <c r="L165" s="99"/>
      <c r="M165" s="99"/>
      <c r="N165" s="99"/>
      <c r="O165" s="99"/>
      <c r="P165" s="99"/>
      <c r="Q165" s="99"/>
      <c r="R165" s="99"/>
      <c r="S165" s="99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</row>
    <row r="166" spans="2:33" ht="18.75" customHeight="1">
      <c r="B166" s="14"/>
      <c r="C166" s="98"/>
      <c r="D166" s="98"/>
      <c r="E166" s="14"/>
      <c r="F166" s="99"/>
      <c r="G166" s="99"/>
      <c r="H166" s="99"/>
      <c r="I166" s="99"/>
      <c r="J166" s="99"/>
      <c r="K166" s="99"/>
      <c r="L166" s="99"/>
      <c r="M166" s="99"/>
      <c r="N166" s="99"/>
      <c r="O166" s="99"/>
      <c r="P166" s="99"/>
      <c r="Q166" s="99"/>
      <c r="R166" s="99"/>
      <c r="S166" s="99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</row>
    <row r="167" spans="2:33" ht="18.75" customHeight="1">
      <c r="B167" s="14"/>
      <c r="C167" s="98"/>
      <c r="D167" s="98"/>
      <c r="E167" s="14"/>
      <c r="F167" s="99"/>
      <c r="G167" s="99"/>
      <c r="H167" s="99"/>
      <c r="I167" s="99"/>
      <c r="J167" s="99"/>
      <c r="K167" s="99"/>
      <c r="L167" s="99"/>
      <c r="M167" s="99"/>
      <c r="N167" s="99"/>
      <c r="O167" s="99"/>
      <c r="P167" s="99"/>
      <c r="Q167" s="99"/>
      <c r="R167" s="99"/>
      <c r="S167" s="99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</row>
    <row r="168" spans="2:33" ht="18.75" customHeight="1">
      <c r="B168" s="14"/>
      <c r="C168" s="98"/>
      <c r="D168" s="98"/>
      <c r="E168" s="14"/>
      <c r="F168" s="99"/>
      <c r="G168" s="99"/>
      <c r="H168" s="99"/>
      <c r="I168" s="99"/>
      <c r="J168" s="99"/>
      <c r="K168" s="99"/>
      <c r="L168" s="99"/>
      <c r="M168" s="99"/>
      <c r="N168" s="99"/>
      <c r="O168" s="99"/>
      <c r="P168" s="99"/>
      <c r="Q168" s="99"/>
      <c r="R168" s="99"/>
      <c r="S168" s="99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</row>
    <row r="169" spans="2:33" ht="18.75" customHeight="1">
      <c r="B169" s="14"/>
      <c r="C169" s="98"/>
      <c r="D169" s="98"/>
      <c r="E169" s="14"/>
      <c r="F169" s="99"/>
      <c r="G169" s="99"/>
      <c r="H169" s="99"/>
      <c r="I169" s="99"/>
      <c r="J169" s="99"/>
      <c r="K169" s="99"/>
      <c r="L169" s="99"/>
      <c r="M169" s="99"/>
      <c r="N169" s="99"/>
      <c r="O169" s="99"/>
      <c r="P169" s="99"/>
      <c r="Q169" s="99"/>
      <c r="R169" s="99"/>
      <c r="S169" s="99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</row>
    <row r="170" spans="2:33" ht="18.75" customHeight="1">
      <c r="B170" s="14"/>
      <c r="C170" s="98"/>
      <c r="D170" s="98"/>
      <c r="E170" s="14"/>
      <c r="F170" s="99"/>
      <c r="G170" s="99"/>
      <c r="H170" s="99"/>
      <c r="I170" s="99"/>
      <c r="J170" s="99"/>
      <c r="K170" s="99"/>
      <c r="L170" s="99"/>
      <c r="M170" s="99"/>
      <c r="N170" s="99"/>
      <c r="O170" s="99"/>
      <c r="P170" s="99"/>
      <c r="Q170" s="99"/>
      <c r="R170" s="99"/>
      <c r="S170" s="99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</row>
    <row r="171" spans="2:33" ht="18.75" customHeight="1">
      <c r="B171" s="14"/>
      <c r="C171" s="98"/>
      <c r="D171" s="98"/>
      <c r="E171" s="14"/>
      <c r="F171" s="99"/>
      <c r="G171" s="99"/>
      <c r="H171" s="99"/>
      <c r="I171" s="99"/>
      <c r="J171" s="99"/>
      <c r="K171" s="99"/>
      <c r="L171" s="99"/>
      <c r="M171" s="99"/>
      <c r="N171" s="99"/>
      <c r="O171" s="99"/>
      <c r="P171" s="99"/>
      <c r="Q171" s="99"/>
      <c r="R171" s="99"/>
      <c r="S171" s="99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</row>
    <row r="172" spans="2:33" ht="18.75" customHeight="1">
      <c r="B172" s="14"/>
      <c r="C172" s="98"/>
      <c r="D172" s="98"/>
      <c r="E172" s="14"/>
      <c r="F172" s="99"/>
      <c r="G172" s="99"/>
      <c r="H172" s="99"/>
      <c r="I172" s="99"/>
      <c r="J172" s="99"/>
      <c r="K172" s="99"/>
      <c r="L172" s="99"/>
      <c r="M172" s="99"/>
      <c r="N172" s="99"/>
      <c r="O172" s="99"/>
      <c r="P172" s="99"/>
      <c r="Q172" s="99"/>
      <c r="R172" s="99"/>
      <c r="S172" s="99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</row>
    <row r="173" spans="2:33" ht="18.75" customHeight="1">
      <c r="B173" s="14"/>
      <c r="C173" s="98"/>
      <c r="D173" s="98"/>
      <c r="E173" s="14"/>
      <c r="F173" s="99"/>
      <c r="G173" s="99"/>
      <c r="H173" s="99"/>
      <c r="I173" s="99"/>
      <c r="J173" s="99"/>
      <c r="K173" s="99"/>
      <c r="L173" s="99"/>
      <c r="M173" s="99"/>
      <c r="N173" s="99"/>
      <c r="O173" s="99"/>
      <c r="P173" s="99"/>
      <c r="Q173" s="99"/>
      <c r="R173" s="99"/>
      <c r="S173" s="99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</row>
    <row r="174" spans="2:33" ht="18.75" customHeight="1">
      <c r="B174" s="14"/>
      <c r="C174" s="98"/>
      <c r="D174" s="98"/>
      <c r="E174" s="14"/>
      <c r="F174" s="99"/>
      <c r="G174" s="99"/>
      <c r="H174" s="99"/>
      <c r="I174" s="99"/>
      <c r="J174" s="99"/>
      <c r="K174" s="99"/>
      <c r="L174" s="99"/>
      <c r="M174" s="99"/>
      <c r="N174" s="99"/>
      <c r="O174" s="99"/>
      <c r="P174" s="99"/>
      <c r="Q174" s="99"/>
      <c r="R174" s="99"/>
      <c r="S174" s="99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</row>
    <row r="175" spans="2:33" ht="18.75" customHeight="1">
      <c r="B175" s="14"/>
      <c r="C175" s="98"/>
      <c r="D175" s="98"/>
      <c r="E175" s="14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99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</row>
    <row r="176" spans="2:33" ht="18.75" customHeight="1">
      <c r="B176" s="14"/>
      <c r="C176" s="98"/>
      <c r="D176" s="98"/>
      <c r="E176" s="14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99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</row>
    <row r="177" spans="2:33" ht="18.75" customHeight="1">
      <c r="B177" s="14"/>
      <c r="C177" s="98"/>
      <c r="D177" s="98"/>
      <c r="E177" s="14"/>
      <c r="F177" s="99"/>
      <c r="G177" s="99"/>
      <c r="H177" s="99"/>
      <c r="I177" s="99"/>
      <c r="J177" s="99"/>
      <c r="K177" s="99"/>
      <c r="L177" s="99"/>
      <c r="M177" s="99"/>
      <c r="N177" s="99"/>
      <c r="O177" s="99"/>
      <c r="P177" s="99"/>
      <c r="Q177" s="99"/>
      <c r="R177" s="99"/>
      <c r="S177" s="99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</row>
    <row r="178" spans="2:33" ht="18.75" customHeight="1">
      <c r="B178" s="14"/>
      <c r="C178" s="98"/>
      <c r="D178" s="98"/>
      <c r="E178" s="14"/>
      <c r="F178" s="99"/>
      <c r="G178" s="99"/>
      <c r="H178" s="99"/>
      <c r="I178" s="99"/>
      <c r="J178" s="99"/>
      <c r="K178" s="99"/>
      <c r="L178" s="99"/>
      <c r="M178" s="99"/>
      <c r="N178" s="99"/>
      <c r="O178" s="99"/>
      <c r="P178" s="99"/>
      <c r="Q178" s="99"/>
      <c r="R178" s="99"/>
      <c r="S178" s="99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</row>
    <row r="179" spans="2:33" ht="18.75" customHeight="1">
      <c r="B179" s="14"/>
      <c r="C179" s="98"/>
      <c r="D179" s="98"/>
      <c r="E179" s="14"/>
      <c r="F179" s="99"/>
      <c r="G179" s="99"/>
      <c r="H179" s="99"/>
      <c r="I179" s="99"/>
      <c r="J179" s="99"/>
      <c r="K179" s="99"/>
      <c r="L179" s="99"/>
      <c r="M179" s="99"/>
      <c r="N179" s="99"/>
      <c r="O179" s="99"/>
      <c r="P179" s="99"/>
      <c r="Q179" s="99"/>
      <c r="R179" s="99"/>
      <c r="S179" s="99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</row>
    <row r="180" spans="2:33" ht="18.75" customHeight="1">
      <c r="B180" s="14"/>
      <c r="C180" s="98"/>
      <c r="D180" s="98"/>
      <c r="E180" s="14"/>
      <c r="F180" s="99"/>
      <c r="G180" s="99"/>
      <c r="H180" s="99"/>
      <c r="I180" s="99"/>
      <c r="J180" s="99"/>
      <c r="K180" s="99"/>
      <c r="L180" s="99"/>
      <c r="M180" s="99"/>
      <c r="N180" s="99"/>
      <c r="O180" s="99"/>
      <c r="P180" s="99"/>
      <c r="Q180" s="99"/>
      <c r="R180" s="99"/>
      <c r="S180" s="99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</row>
    <row r="181" spans="2:33" ht="18.75" customHeight="1">
      <c r="B181" s="14"/>
      <c r="C181" s="98"/>
      <c r="D181" s="98"/>
      <c r="E181" s="14"/>
      <c r="F181" s="99"/>
      <c r="G181" s="99"/>
      <c r="H181" s="99"/>
      <c r="I181" s="99"/>
      <c r="J181" s="99"/>
      <c r="K181" s="99"/>
      <c r="L181" s="99"/>
      <c r="M181" s="99"/>
      <c r="N181" s="99"/>
      <c r="O181" s="99"/>
      <c r="P181" s="99"/>
      <c r="Q181" s="99"/>
      <c r="R181" s="99"/>
      <c r="S181" s="99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</row>
    <row r="182" spans="2:33" ht="18.75" customHeight="1">
      <c r="B182" s="14"/>
      <c r="C182" s="98"/>
      <c r="D182" s="98"/>
      <c r="E182" s="14"/>
      <c r="F182" s="99"/>
      <c r="G182" s="99"/>
      <c r="H182" s="99"/>
      <c r="I182" s="99"/>
      <c r="J182" s="99"/>
      <c r="K182" s="99"/>
      <c r="L182" s="99"/>
      <c r="M182" s="99"/>
      <c r="N182" s="99"/>
      <c r="O182" s="99"/>
      <c r="P182" s="99"/>
      <c r="Q182" s="99"/>
      <c r="R182" s="99"/>
      <c r="S182" s="99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</row>
    <row r="183" spans="2:33" ht="18.75" customHeight="1">
      <c r="B183" s="14"/>
      <c r="C183" s="98"/>
      <c r="D183" s="98"/>
      <c r="E183" s="14"/>
      <c r="F183" s="99"/>
      <c r="G183" s="99"/>
      <c r="H183" s="99"/>
      <c r="I183" s="99"/>
      <c r="J183" s="99"/>
      <c r="K183" s="99"/>
      <c r="L183" s="99"/>
      <c r="M183" s="99"/>
      <c r="N183" s="99"/>
      <c r="O183" s="99"/>
      <c r="P183" s="99"/>
      <c r="Q183" s="99"/>
      <c r="R183" s="99"/>
      <c r="S183" s="99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</row>
    <row r="184" spans="2:33" ht="18.75" customHeight="1">
      <c r="B184" s="14"/>
      <c r="C184" s="98"/>
      <c r="D184" s="98"/>
      <c r="E184" s="14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99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</row>
    <row r="185" spans="2:33" ht="18.75" customHeight="1">
      <c r="B185" s="14"/>
      <c r="C185" s="98"/>
      <c r="D185" s="98"/>
      <c r="E185" s="14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99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</row>
    <row r="186" spans="2:33" ht="18.75" customHeight="1">
      <c r="B186" s="14"/>
      <c r="C186" s="98"/>
      <c r="D186" s="98"/>
      <c r="E186" s="14"/>
      <c r="F186" s="99"/>
      <c r="G186" s="99"/>
      <c r="H186" s="99"/>
      <c r="I186" s="99"/>
      <c r="J186" s="99"/>
      <c r="K186" s="99"/>
      <c r="L186" s="99"/>
      <c r="M186" s="99"/>
      <c r="N186" s="99"/>
      <c r="O186" s="99"/>
      <c r="P186" s="99"/>
      <c r="Q186" s="99"/>
      <c r="R186" s="99"/>
      <c r="S186" s="99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</row>
    <row r="187" spans="2:33" ht="18.75" customHeight="1">
      <c r="B187" s="14"/>
      <c r="C187" s="98"/>
      <c r="D187" s="98"/>
      <c r="E187" s="14"/>
      <c r="F187" s="99"/>
      <c r="G187" s="99"/>
      <c r="H187" s="99"/>
      <c r="I187" s="99"/>
      <c r="J187" s="99"/>
      <c r="K187" s="99"/>
      <c r="L187" s="99"/>
      <c r="M187" s="99"/>
      <c r="N187" s="99"/>
      <c r="O187" s="99"/>
      <c r="P187" s="99"/>
      <c r="Q187" s="99"/>
      <c r="R187" s="99"/>
      <c r="S187" s="99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</row>
    <row r="188" spans="2:33" ht="18.75" customHeight="1">
      <c r="B188" s="14"/>
      <c r="C188" s="98"/>
      <c r="D188" s="98"/>
      <c r="E188" s="14"/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99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</row>
    <row r="189" spans="2:33" ht="18.75" customHeight="1">
      <c r="B189" s="14"/>
      <c r="C189" s="98"/>
      <c r="D189" s="98"/>
      <c r="E189" s="14"/>
      <c r="F189" s="99"/>
      <c r="G189" s="99"/>
      <c r="H189" s="99"/>
      <c r="I189" s="99"/>
      <c r="J189" s="99"/>
      <c r="K189" s="99"/>
      <c r="L189" s="99"/>
      <c r="M189" s="99"/>
      <c r="N189" s="99"/>
      <c r="O189" s="99"/>
      <c r="P189" s="99"/>
      <c r="Q189" s="99"/>
      <c r="R189" s="99"/>
      <c r="S189" s="99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</row>
    <row r="190" spans="2:33" ht="18.75" customHeight="1">
      <c r="B190" s="14"/>
      <c r="C190" s="98"/>
      <c r="D190" s="98"/>
      <c r="E190" s="14"/>
      <c r="F190" s="99"/>
      <c r="G190" s="99"/>
      <c r="H190" s="99"/>
      <c r="I190" s="99"/>
      <c r="J190" s="99"/>
      <c r="K190" s="99"/>
      <c r="L190" s="99"/>
      <c r="M190" s="99"/>
      <c r="N190" s="99"/>
      <c r="O190" s="99"/>
      <c r="P190" s="99"/>
      <c r="Q190" s="99"/>
      <c r="R190" s="99"/>
      <c r="S190" s="99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</row>
    <row r="191" spans="2:33" ht="18.75" customHeight="1">
      <c r="B191" s="14"/>
      <c r="C191" s="98"/>
      <c r="D191" s="98"/>
      <c r="E191" s="14"/>
      <c r="F191" s="99"/>
      <c r="G191" s="99"/>
      <c r="H191" s="99"/>
      <c r="I191" s="99"/>
      <c r="J191" s="99"/>
      <c r="K191" s="99"/>
      <c r="L191" s="99"/>
      <c r="M191" s="99"/>
      <c r="N191" s="99"/>
      <c r="O191" s="99"/>
      <c r="P191" s="99"/>
      <c r="Q191" s="99"/>
      <c r="R191" s="99"/>
      <c r="S191" s="99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</row>
    <row r="192" spans="2:33" ht="18.75" customHeight="1">
      <c r="B192" s="14"/>
      <c r="C192" s="98"/>
      <c r="D192" s="98"/>
      <c r="E192" s="14"/>
      <c r="F192" s="99"/>
      <c r="G192" s="99"/>
      <c r="H192" s="99"/>
      <c r="I192" s="99"/>
      <c r="J192" s="99"/>
      <c r="K192" s="99"/>
      <c r="L192" s="99"/>
      <c r="M192" s="99"/>
      <c r="N192" s="99"/>
      <c r="O192" s="99"/>
      <c r="P192" s="99"/>
      <c r="Q192" s="99"/>
      <c r="R192" s="99"/>
      <c r="S192" s="99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</row>
    <row r="193" spans="2:33" ht="18.75" customHeight="1">
      <c r="B193" s="14"/>
      <c r="C193" s="98"/>
      <c r="D193" s="98"/>
      <c r="E193" s="14"/>
      <c r="F193" s="99"/>
      <c r="G193" s="99"/>
      <c r="H193" s="99"/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99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</row>
    <row r="194" spans="2:33" ht="18.75" customHeight="1">
      <c r="B194" s="14"/>
      <c r="C194" s="98"/>
      <c r="D194" s="98"/>
      <c r="E194" s="14"/>
      <c r="F194" s="99"/>
      <c r="G194" s="99"/>
      <c r="H194" s="99"/>
      <c r="I194" s="99"/>
      <c r="J194" s="99"/>
      <c r="K194" s="99"/>
      <c r="L194" s="99"/>
      <c r="M194" s="99"/>
      <c r="N194" s="99"/>
      <c r="O194" s="99"/>
      <c r="P194" s="99"/>
      <c r="Q194" s="99"/>
      <c r="R194" s="99"/>
      <c r="S194" s="99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</row>
    <row r="195" spans="2:33" ht="18.75" customHeight="1">
      <c r="B195" s="14"/>
      <c r="C195" s="98"/>
      <c r="D195" s="98"/>
      <c r="E195" s="14"/>
      <c r="F195" s="99"/>
      <c r="G195" s="99"/>
      <c r="H195" s="99"/>
      <c r="I195" s="99"/>
      <c r="J195" s="99"/>
      <c r="K195" s="99"/>
      <c r="L195" s="99"/>
      <c r="M195" s="99"/>
      <c r="N195" s="99"/>
      <c r="O195" s="99"/>
      <c r="P195" s="99"/>
      <c r="Q195" s="99"/>
      <c r="R195" s="99"/>
      <c r="S195" s="99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</row>
    <row r="196" spans="2:33" ht="18.75" customHeight="1">
      <c r="B196" s="14"/>
      <c r="C196" s="98"/>
      <c r="D196" s="98"/>
      <c r="E196" s="14"/>
      <c r="F196" s="99"/>
      <c r="G196" s="99"/>
      <c r="H196" s="99"/>
      <c r="I196" s="99"/>
      <c r="J196" s="99"/>
      <c r="K196" s="99"/>
      <c r="L196" s="99"/>
      <c r="M196" s="99"/>
      <c r="N196" s="99"/>
      <c r="O196" s="99"/>
      <c r="P196" s="99"/>
      <c r="Q196" s="99"/>
      <c r="R196" s="99"/>
      <c r="S196" s="99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</row>
    <row r="197" spans="2:33" ht="18.75" customHeight="1">
      <c r="B197" s="14"/>
      <c r="C197" s="98"/>
      <c r="D197" s="98"/>
      <c r="E197" s="14"/>
      <c r="F197" s="99"/>
      <c r="G197" s="99"/>
      <c r="H197" s="99"/>
      <c r="I197" s="99"/>
      <c r="J197" s="99"/>
      <c r="K197" s="99"/>
      <c r="L197" s="99"/>
      <c r="M197" s="99"/>
      <c r="N197" s="99"/>
      <c r="O197" s="99"/>
      <c r="P197" s="99"/>
      <c r="Q197" s="99"/>
      <c r="R197" s="99"/>
      <c r="S197" s="99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</row>
    <row r="198" spans="2:33" ht="18.75" customHeight="1">
      <c r="B198" s="14"/>
      <c r="C198" s="98"/>
      <c r="D198" s="98"/>
      <c r="E198" s="14"/>
      <c r="F198" s="99"/>
      <c r="G198" s="99"/>
      <c r="H198" s="99"/>
      <c r="I198" s="99"/>
      <c r="J198" s="99"/>
      <c r="K198" s="99"/>
      <c r="L198" s="99"/>
      <c r="M198" s="99"/>
      <c r="N198" s="99"/>
      <c r="O198" s="99"/>
      <c r="P198" s="99"/>
      <c r="Q198" s="99"/>
      <c r="R198" s="99"/>
      <c r="S198" s="99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</row>
    <row r="199" spans="2:33" ht="18.75" customHeight="1">
      <c r="B199" s="14"/>
      <c r="C199" s="98"/>
      <c r="D199" s="98"/>
      <c r="E199" s="14"/>
      <c r="F199" s="99"/>
      <c r="G199" s="99"/>
      <c r="H199" s="99"/>
      <c r="I199" s="99"/>
      <c r="J199" s="99"/>
      <c r="K199" s="99"/>
      <c r="L199" s="99"/>
      <c r="M199" s="99"/>
      <c r="N199" s="99"/>
      <c r="O199" s="99"/>
      <c r="P199" s="99"/>
      <c r="Q199" s="99"/>
      <c r="R199" s="99"/>
      <c r="S199" s="99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</row>
    <row r="200" spans="2:33" ht="18.75" customHeight="1">
      <c r="B200" s="14"/>
      <c r="C200" s="98"/>
      <c r="D200" s="98"/>
      <c r="E200" s="14"/>
      <c r="F200" s="99"/>
      <c r="G200" s="99"/>
      <c r="H200" s="99"/>
      <c r="I200" s="99"/>
      <c r="J200" s="99"/>
      <c r="K200" s="99"/>
      <c r="L200" s="99"/>
      <c r="M200" s="99"/>
      <c r="N200" s="99"/>
      <c r="O200" s="99"/>
      <c r="P200" s="99"/>
      <c r="Q200" s="99"/>
      <c r="R200" s="99"/>
      <c r="S200" s="99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</row>
    <row r="201" spans="2:33" ht="18.75" customHeight="1">
      <c r="B201" s="14"/>
      <c r="C201" s="98"/>
      <c r="D201" s="98"/>
      <c r="E201" s="14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99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</row>
    <row r="202" spans="2:33" ht="18.75" customHeight="1">
      <c r="B202" s="14"/>
      <c r="C202" s="98"/>
      <c r="D202" s="98"/>
      <c r="E202" s="14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99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</row>
    <row r="203" spans="2:33" ht="18.75" customHeight="1">
      <c r="B203" s="14"/>
      <c r="C203" s="98"/>
      <c r="D203" s="98"/>
      <c r="E203" s="14"/>
      <c r="F203" s="99"/>
      <c r="G203" s="99"/>
      <c r="H203" s="99"/>
      <c r="I203" s="99"/>
      <c r="J203" s="99"/>
      <c r="K203" s="99"/>
      <c r="L203" s="99"/>
      <c r="M203" s="99"/>
      <c r="N203" s="99"/>
      <c r="O203" s="99"/>
      <c r="P203" s="99"/>
      <c r="Q203" s="99"/>
      <c r="R203" s="99"/>
      <c r="S203" s="99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</row>
    <row r="204" spans="2:33" ht="18.75" customHeight="1">
      <c r="B204" s="14"/>
      <c r="C204" s="98"/>
      <c r="D204" s="98"/>
      <c r="E204" s="14"/>
      <c r="F204" s="99"/>
      <c r="G204" s="99"/>
      <c r="H204" s="99"/>
      <c r="I204" s="99"/>
      <c r="J204" s="99"/>
      <c r="K204" s="99"/>
      <c r="L204" s="99"/>
      <c r="M204" s="99"/>
      <c r="N204" s="99"/>
      <c r="O204" s="99"/>
      <c r="P204" s="99"/>
      <c r="Q204" s="99"/>
      <c r="R204" s="99"/>
      <c r="S204" s="99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</row>
    <row r="205" spans="2:33" ht="18.75" customHeight="1">
      <c r="B205" s="14"/>
      <c r="C205" s="98"/>
      <c r="D205" s="98"/>
      <c r="E205" s="14"/>
      <c r="F205" s="99"/>
      <c r="G205" s="99"/>
      <c r="H205" s="99"/>
      <c r="I205" s="99"/>
      <c r="J205" s="99"/>
      <c r="K205" s="99"/>
      <c r="L205" s="99"/>
      <c r="M205" s="99"/>
      <c r="N205" s="99"/>
      <c r="O205" s="99"/>
      <c r="P205" s="99"/>
      <c r="Q205" s="99"/>
      <c r="R205" s="99"/>
      <c r="S205" s="99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</row>
    <row r="206" spans="2:33" ht="18.75" customHeight="1">
      <c r="B206" s="14"/>
      <c r="C206" s="98"/>
      <c r="D206" s="98"/>
      <c r="E206" s="14"/>
      <c r="F206" s="99"/>
      <c r="G206" s="99"/>
      <c r="H206" s="99"/>
      <c r="I206" s="99"/>
      <c r="J206" s="99"/>
      <c r="K206" s="99"/>
      <c r="L206" s="99"/>
      <c r="M206" s="99"/>
      <c r="N206" s="99"/>
      <c r="O206" s="99"/>
      <c r="P206" s="99"/>
      <c r="Q206" s="99"/>
      <c r="R206" s="99"/>
      <c r="S206" s="99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</row>
    <row r="207" spans="2:33" ht="18.75" customHeight="1">
      <c r="B207" s="14"/>
      <c r="C207" s="98"/>
      <c r="D207" s="98"/>
      <c r="E207" s="14"/>
      <c r="F207" s="99"/>
      <c r="G207" s="99"/>
      <c r="H207" s="99"/>
      <c r="I207" s="99"/>
      <c r="J207" s="99"/>
      <c r="K207" s="99"/>
      <c r="L207" s="99"/>
      <c r="M207" s="99"/>
      <c r="N207" s="99"/>
      <c r="O207" s="99"/>
      <c r="P207" s="99"/>
      <c r="Q207" s="99"/>
      <c r="R207" s="99"/>
      <c r="S207" s="99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</row>
    <row r="208" spans="2:33" ht="18.75" customHeight="1">
      <c r="B208" s="14"/>
      <c r="C208" s="98"/>
      <c r="D208" s="98"/>
      <c r="E208" s="14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99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</row>
    <row r="209" spans="2:33" ht="18.75" customHeight="1">
      <c r="B209" s="14"/>
      <c r="C209" s="98"/>
      <c r="D209" s="98"/>
      <c r="E209" s="14"/>
      <c r="F209" s="99"/>
      <c r="G209" s="99"/>
      <c r="H209" s="99"/>
      <c r="I209" s="99"/>
      <c r="J209" s="99"/>
      <c r="K209" s="99"/>
      <c r="L209" s="99"/>
      <c r="M209" s="99"/>
      <c r="N209" s="99"/>
      <c r="O209" s="99"/>
      <c r="P209" s="99"/>
      <c r="Q209" s="99"/>
      <c r="R209" s="99"/>
      <c r="S209" s="99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</row>
    <row r="210" spans="2:33" ht="18.75" customHeight="1">
      <c r="B210" s="14"/>
      <c r="C210" s="98"/>
      <c r="D210" s="98"/>
      <c r="E210" s="14"/>
      <c r="F210" s="99"/>
      <c r="G210" s="99"/>
      <c r="H210" s="99"/>
      <c r="I210" s="99"/>
      <c r="J210" s="99"/>
      <c r="K210" s="99"/>
      <c r="L210" s="99"/>
      <c r="M210" s="99"/>
      <c r="N210" s="99"/>
      <c r="O210" s="99"/>
      <c r="P210" s="99"/>
      <c r="Q210" s="99"/>
      <c r="R210" s="99"/>
      <c r="S210" s="99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</row>
    <row r="211" spans="2:33" ht="18.75" customHeight="1">
      <c r="B211" s="14"/>
      <c r="C211" s="98"/>
      <c r="D211" s="98"/>
      <c r="E211" s="14"/>
      <c r="F211" s="99"/>
      <c r="G211" s="99"/>
      <c r="H211" s="99"/>
      <c r="I211" s="99"/>
      <c r="J211" s="99"/>
      <c r="K211" s="99"/>
      <c r="L211" s="99"/>
      <c r="M211" s="99"/>
      <c r="N211" s="99"/>
      <c r="O211" s="99"/>
      <c r="P211" s="99"/>
      <c r="Q211" s="99"/>
      <c r="R211" s="99"/>
      <c r="S211" s="99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</row>
    <row r="212" spans="2:33" ht="18.75" customHeight="1">
      <c r="B212" s="14"/>
      <c r="C212" s="98"/>
      <c r="D212" s="98"/>
      <c r="E212" s="14"/>
      <c r="F212" s="99"/>
      <c r="G212" s="99"/>
      <c r="H212" s="99"/>
      <c r="I212" s="99"/>
      <c r="J212" s="99"/>
      <c r="K212" s="99"/>
      <c r="L212" s="99"/>
      <c r="M212" s="99"/>
      <c r="N212" s="99"/>
      <c r="O212" s="99"/>
      <c r="P212" s="99"/>
      <c r="Q212" s="99"/>
      <c r="R212" s="99"/>
      <c r="S212" s="99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</row>
    <row r="213" spans="2:33" ht="18.75" customHeight="1">
      <c r="B213" s="14"/>
      <c r="C213" s="98"/>
      <c r="D213" s="98"/>
      <c r="E213" s="14"/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99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</row>
    <row r="214" spans="2:33" ht="18.75" customHeight="1">
      <c r="B214" s="14"/>
      <c r="C214" s="98"/>
      <c r="D214" s="98"/>
      <c r="E214" s="14"/>
      <c r="F214" s="99"/>
      <c r="G214" s="99"/>
      <c r="H214" s="99"/>
      <c r="I214" s="99"/>
      <c r="J214" s="99"/>
      <c r="K214" s="99"/>
      <c r="L214" s="99"/>
      <c r="M214" s="99"/>
      <c r="N214" s="99"/>
      <c r="O214" s="99"/>
      <c r="P214" s="99"/>
      <c r="Q214" s="99"/>
      <c r="R214" s="99"/>
      <c r="S214" s="99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</row>
    <row r="215" spans="2:33" ht="18.75" customHeight="1">
      <c r="B215" s="14"/>
      <c r="C215" s="98"/>
      <c r="D215" s="98"/>
      <c r="E215" s="14"/>
      <c r="F215" s="99"/>
      <c r="G215" s="99"/>
      <c r="H215" s="99"/>
      <c r="I215" s="99"/>
      <c r="J215" s="99"/>
      <c r="K215" s="99"/>
      <c r="L215" s="99"/>
      <c r="M215" s="99"/>
      <c r="N215" s="99"/>
      <c r="O215" s="99"/>
      <c r="P215" s="99"/>
      <c r="Q215" s="99"/>
      <c r="R215" s="99"/>
      <c r="S215" s="99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</row>
    <row r="216" spans="2:33" ht="18.75" customHeight="1">
      <c r="B216" s="14"/>
      <c r="C216" s="98"/>
      <c r="D216" s="98"/>
      <c r="E216" s="14"/>
      <c r="F216" s="99"/>
      <c r="G216" s="99"/>
      <c r="H216" s="99"/>
      <c r="I216" s="99"/>
      <c r="J216" s="99"/>
      <c r="K216" s="99"/>
      <c r="L216" s="99"/>
      <c r="M216" s="99"/>
      <c r="N216" s="99"/>
      <c r="O216" s="99"/>
      <c r="P216" s="99"/>
      <c r="Q216" s="99"/>
      <c r="R216" s="99"/>
      <c r="S216" s="99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</row>
    <row r="217" spans="2:33" ht="18.75" customHeight="1">
      <c r="B217" s="14"/>
      <c r="C217" s="98"/>
      <c r="D217" s="98"/>
      <c r="E217" s="14"/>
      <c r="F217" s="99"/>
      <c r="G217" s="99"/>
      <c r="H217" s="99"/>
      <c r="I217" s="99"/>
      <c r="J217" s="99"/>
      <c r="K217" s="99"/>
      <c r="L217" s="99"/>
      <c r="M217" s="99"/>
      <c r="N217" s="99"/>
      <c r="O217" s="99"/>
      <c r="P217" s="99"/>
      <c r="Q217" s="99"/>
      <c r="R217" s="99"/>
      <c r="S217" s="99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</row>
    <row r="218" spans="2:33" ht="18.75" customHeight="1">
      <c r="B218" s="14"/>
      <c r="C218" s="98"/>
      <c r="D218" s="98"/>
      <c r="E218" s="14"/>
      <c r="F218" s="99"/>
      <c r="G218" s="99"/>
      <c r="H218" s="99"/>
      <c r="I218" s="99"/>
      <c r="J218" s="99"/>
      <c r="K218" s="99"/>
      <c r="L218" s="99"/>
      <c r="M218" s="99"/>
      <c r="N218" s="99"/>
      <c r="O218" s="99"/>
      <c r="P218" s="99"/>
      <c r="Q218" s="99"/>
      <c r="R218" s="99"/>
      <c r="S218" s="99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</row>
    <row r="219" spans="2:33" ht="18.75" customHeight="1">
      <c r="B219" s="14"/>
      <c r="C219" s="98"/>
      <c r="D219" s="98"/>
      <c r="E219" s="14"/>
      <c r="F219" s="99"/>
      <c r="G219" s="99"/>
      <c r="H219" s="99"/>
      <c r="I219" s="99"/>
      <c r="J219" s="99"/>
      <c r="K219" s="99"/>
      <c r="L219" s="99"/>
      <c r="M219" s="99"/>
      <c r="N219" s="99"/>
      <c r="O219" s="99"/>
      <c r="P219" s="99"/>
      <c r="Q219" s="99"/>
      <c r="R219" s="99"/>
      <c r="S219" s="99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</row>
    <row r="220" spans="2:33" ht="18.75" customHeight="1">
      <c r="B220" s="14"/>
      <c r="C220" s="98"/>
      <c r="D220" s="98"/>
      <c r="E220" s="14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99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</row>
    <row r="221" spans="2:33" ht="18.75" customHeight="1">
      <c r="B221" s="14"/>
      <c r="C221" s="98"/>
      <c r="D221" s="98"/>
      <c r="E221" s="14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99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</row>
    <row r="222" spans="2:33" ht="18.75" customHeight="1">
      <c r="B222" s="14"/>
      <c r="C222" s="98"/>
      <c r="D222" s="98"/>
      <c r="E222" s="14"/>
      <c r="F222" s="99"/>
      <c r="G222" s="99"/>
      <c r="H222" s="99"/>
      <c r="I222" s="99"/>
      <c r="J222" s="99"/>
      <c r="K222" s="99"/>
      <c r="L222" s="99"/>
      <c r="M222" s="99"/>
      <c r="N222" s="99"/>
      <c r="O222" s="99"/>
      <c r="P222" s="99"/>
      <c r="Q222" s="99"/>
      <c r="R222" s="99"/>
      <c r="S222" s="99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</row>
    <row r="223" spans="2:33" ht="18.75" customHeight="1">
      <c r="B223" s="14"/>
      <c r="C223" s="98"/>
      <c r="D223" s="98"/>
      <c r="E223" s="14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99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</row>
    <row r="224" spans="2:33" ht="18.75" customHeight="1">
      <c r="B224" s="14"/>
      <c r="C224" s="98"/>
      <c r="D224" s="98"/>
      <c r="E224" s="14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99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</row>
    <row r="225" spans="2:33" ht="18.75" customHeight="1">
      <c r="B225" s="14"/>
      <c r="C225" s="98"/>
      <c r="D225" s="98"/>
      <c r="E225" s="14"/>
      <c r="F225" s="99"/>
      <c r="G225" s="99"/>
      <c r="H225" s="99"/>
      <c r="I225" s="99"/>
      <c r="J225" s="99"/>
      <c r="K225" s="99"/>
      <c r="L225" s="99"/>
      <c r="M225" s="99"/>
      <c r="N225" s="99"/>
      <c r="O225" s="99"/>
      <c r="P225" s="99"/>
      <c r="Q225" s="99"/>
      <c r="R225" s="99"/>
      <c r="S225" s="99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</row>
    <row r="226" spans="2:33" ht="18.75" customHeight="1">
      <c r="B226" s="14"/>
      <c r="C226" s="98"/>
      <c r="D226" s="98"/>
      <c r="E226" s="14"/>
      <c r="F226" s="99"/>
      <c r="G226" s="99"/>
      <c r="H226" s="99"/>
      <c r="I226" s="99"/>
      <c r="J226" s="99"/>
      <c r="K226" s="99"/>
      <c r="L226" s="99"/>
      <c r="M226" s="99"/>
      <c r="N226" s="99"/>
      <c r="O226" s="99"/>
      <c r="P226" s="99"/>
      <c r="Q226" s="99"/>
      <c r="R226" s="99"/>
      <c r="S226" s="99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</row>
    <row r="227" spans="2:33" ht="18.75" customHeight="1">
      <c r="B227" s="14"/>
      <c r="C227" s="98"/>
      <c r="D227" s="98"/>
      <c r="E227" s="14"/>
      <c r="F227" s="99"/>
      <c r="G227" s="99"/>
      <c r="H227" s="99"/>
      <c r="I227" s="99"/>
      <c r="J227" s="99"/>
      <c r="K227" s="99"/>
      <c r="L227" s="99"/>
      <c r="M227" s="99"/>
      <c r="N227" s="99"/>
      <c r="O227" s="99"/>
      <c r="P227" s="99"/>
      <c r="Q227" s="99"/>
      <c r="R227" s="99"/>
      <c r="S227" s="99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</row>
    <row r="228" spans="2:33" ht="18.75" customHeight="1">
      <c r="B228" s="14"/>
      <c r="C228" s="98"/>
      <c r="D228" s="98"/>
      <c r="E228" s="14"/>
      <c r="F228" s="99"/>
      <c r="G228" s="99"/>
      <c r="H228" s="99"/>
      <c r="I228" s="99"/>
      <c r="J228" s="99"/>
      <c r="K228" s="99"/>
      <c r="L228" s="99"/>
      <c r="M228" s="99"/>
      <c r="N228" s="99"/>
      <c r="O228" s="99"/>
      <c r="P228" s="99"/>
      <c r="Q228" s="99"/>
      <c r="R228" s="99"/>
      <c r="S228" s="99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</row>
    <row r="229" spans="2:33" ht="18.75" customHeight="1">
      <c r="B229" s="14"/>
      <c r="C229" s="98"/>
      <c r="D229" s="98"/>
      <c r="E229" s="14"/>
      <c r="F229" s="99"/>
      <c r="G229" s="99"/>
      <c r="H229" s="99"/>
      <c r="I229" s="99"/>
      <c r="J229" s="99"/>
      <c r="K229" s="99"/>
      <c r="L229" s="99"/>
      <c r="M229" s="99"/>
      <c r="N229" s="99"/>
      <c r="O229" s="99"/>
      <c r="P229" s="99"/>
      <c r="Q229" s="99"/>
      <c r="R229" s="99"/>
      <c r="S229" s="99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</row>
    <row r="230" spans="2:33" ht="18.75" customHeight="1">
      <c r="B230" s="14"/>
      <c r="C230" s="98"/>
      <c r="D230" s="98"/>
      <c r="E230" s="14"/>
      <c r="F230" s="99"/>
      <c r="G230" s="99"/>
      <c r="H230" s="99"/>
      <c r="I230" s="99"/>
      <c r="J230" s="99"/>
      <c r="K230" s="99"/>
      <c r="L230" s="99"/>
      <c r="M230" s="99"/>
      <c r="N230" s="99"/>
      <c r="O230" s="99"/>
      <c r="P230" s="99"/>
      <c r="Q230" s="99"/>
      <c r="R230" s="99"/>
      <c r="S230" s="99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</row>
    <row r="231" spans="2:33" ht="18.75" customHeight="1">
      <c r="B231" s="14"/>
      <c r="C231" s="98"/>
      <c r="D231" s="98"/>
      <c r="E231" s="14"/>
      <c r="F231" s="99"/>
      <c r="G231" s="99"/>
      <c r="H231" s="99"/>
      <c r="I231" s="99"/>
      <c r="J231" s="99"/>
      <c r="K231" s="99"/>
      <c r="L231" s="99"/>
      <c r="M231" s="99"/>
      <c r="N231" s="99"/>
      <c r="O231" s="99"/>
      <c r="P231" s="99"/>
      <c r="Q231" s="99"/>
      <c r="R231" s="99"/>
      <c r="S231" s="99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</row>
    <row r="232" spans="2:33" ht="18.75" customHeight="1">
      <c r="B232" s="14"/>
      <c r="C232" s="98"/>
      <c r="D232" s="98"/>
      <c r="E232" s="14"/>
      <c r="F232" s="99"/>
      <c r="G232" s="99"/>
      <c r="H232" s="99"/>
      <c r="I232" s="99"/>
      <c r="J232" s="99"/>
      <c r="K232" s="99"/>
      <c r="L232" s="99"/>
      <c r="M232" s="99"/>
      <c r="N232" s="99"/>
      <c r="O232" s="99"/>
      <c r="P232" s="99"/>
      <c r="Q232" s="99"/>
      <c r="R232" s="99"/>
      <c r="S232" s="99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</row>
    <row r="233" spans="2:33" ht="18.75" customHeight="1">
      <c r="B233" s="14"/>
      <c r="C233" s="98"/>
      <c r="D233" s="98"/>
      <c r="E233" s="14"/>
      <c r="F233" s="99"/>
      <c r="G233" s="99"/>
      <c r="H233" s="99"/>
      <c r="I233" s="99"/>
      <c r="J233" s="99"/>
      <c r="K233" s="99"/>
      <c r="L233" s="99"/>
      <c r="M233" s="99"/>
      <c r="N233" s="99"/>
      <c r="O233" s="99"/>
      <c r="P233" s="99"/>
      <c r="Q233" s="99"/>
      <c r="R233" s="99"/>
      <c r="S233" s="99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</row>
    <row r="234" spans="2:33" ht="18.75" customHeight="1">
      <c r="B234" s="14"/>
      <c r="C234" s="98"/>
      <c r="D234" s="98"/>
      <c r="E234" s="14"/>
      <c r="F234" s="99"/>
      <c r="G234" s="99"/>
      <c r="H234" s="99"/>
      <c r="I234" s="99"/>
      <c r="J234" s="99"/>
      <c r="K234" s="99"/>
      <c r="L234" s="99"/>
      <c r="M234" s="99"/>
      <c r="N234" s="99"/>
      <c r="O234" s="99"/>
      <c r="P234" s="99"/>
      <c r="Q234" s="99"/>
      <c r="R234" s="99"/>
      <c r="S234" s="99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</row>
    <row r="235" spans="2:33" ht="18.75" customHeight="1">
      <c r="B235" s="14"/>
      <c r="C235" s="98"/>
      <c r="D235" s="98"/>
      <c r="E235" s="14"/>
      <c r="F235" s="99"/>
      <c r="G235" s="99"/>
      <c r="H235" s="99"/>
      <c r="I235" s="99"/>
      <c r="J235" s="99"/>
      <c r="K235" s="99"/>
      <c r="L235" s="99"/>
      <c r="M235" s="99"/>
      <c r="N235" s="99"/>
      <c r="O235" s="99"/>
      <c r="P235" s="99"/>
      <c r="Q235" s="99"/>
      <c r="R235" s="99"/>
      <c r="S235" s="99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</row>
    <row r="236" spans="2:33" ht="18.75" customHeight="1">
      <c r="B236" s="14"/>
      <c r="C236" s="98"/>
      <c r="D236" s="98"/>
      <c r="E236" s="14"/>
      <c r="F236" s="99"/>
      <c r="G236" s="99"/>
      <c r="H236" s="99"/>
      <c r="I236" s="99"/>
      <c r="J236" s="99"/>
      <c r="K236" s="99"/>
      <c r="L236" s="99"/>
      <c r="M236" s="99"/>
      <c r="N236" s="99"/>
      <c r="O236" s="99"/>
      <c r="P236" s="99"/>
      <c r="Q236" s="99"/>
      <c r="R236" s="99"/>
      <c r="S236" s="99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</row>
    <row r="237" spans="2:33" ht="18.75" customHeight="1">
      <c r="B237" s="14"/>
      <c r="C237" s="98"/>
      <c r="D237" s="98"/>
      <c r="E237" s="14"/>
      <c r="F237" s="99"/>
      <c r="G237" s="99"/>
      <c r="H237" s="99"/>
      <c r="I237" s="99"/>
      <c r="J237" s="99"/>
      <c r="K237" s="99"/>
      <c r="L237" s="99"/>
      <c r="M237" s="99"/>
      <c r="N237" s="99"/>
      <c r="O237" s="99"/>
      <c r="P237" s="99"/>
      <c r="Q237" s="99"/>
      <c r="R237" s="99"/>
      <c r="S237" s="99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</row>
    <row r="238" spans="2:33" ht="18.75" customHeight="1">
      <c r="B238" s="14"/>
      <c r="C238" s="98"/>
      <c r="D238" s="98"/>
      <c r="E238" s="14"/>
      <c r="F238" s="99"/>
      <c r="G238" s="99"/>
      <c r="H238" s="99"/>
      <c r="I238" s="99"/>
      <c r="J238" s="99"/>
      <c r="K238" s="99"/>
      <c r="L238" s="99"/>
      <c r="M238" s="99"/>
      <c r="N238" s="99"/>
      <c r="O238" s="99"/>
      <c r="P238" s="99"/>
      <c r="Q238" s="99"/>
      <c r="R238" s="99"/>
      <c r="S238" s="99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</row>
    <row r="239" spans="2:33" ht="18.75" customHeight="1">
      <c r="B239" s="14"/>
      <c r="C239" s="98"/>
      <c r="D239" s="98"/>
      <c r="E239" s="14"/>
      <c r="F239" s="99"/>
      <c r="G239" s="99"/>
      <c r="H239" s="99"/>
      <c r="I239" s="99"/>
      <c r="J239" s="99"/>
      <c r="K239" s="99"/>
      <c r="L239" s="99"/>
      <c r="M239" s="99"/>
      <c r="N239" s="99"/>
      <c r="O239" s="99"/>
      <c r="P239" s="99"/>
      <c r="Q239" s="99"/>
      <c r="R239" s="99"/>
      <c r="S239" s="99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</row>
    <row r="240" spans="2:33" ht="18.75" customHeight="1">
      <c r="B240" s="14"/>
      <c r="C240" s="98"/>
      <c r="D240" s="98"/>
      <c r="E240" s="14"/>
      <c r="F240" s="99"/>
      <c r="G240" s="99"/>
      <c r="H240" s="99"/>
      <c r="I240" s="99"/>
      <c r="J240" s="99"/>
      <c r="K240" s="99"/>
      <c r="L240" s="99"/>
      <c r="M240" s="99"/>
      <c r="N240" s="99"/>
      <c r="O240" s="99"/>
      <c r="P240" s="99"/>
      <c r="Q240" s="99"/>
      <c r="R240" s="99"/>
      <c r="S240" s="99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</row>
    <row r="241" spans="2:33" ht="18.75" customHeight="1">
      <c r="B241" s="14"/>
      <c r="C241" s="98"/>
      <c r="D241" s="98"/>
      <c r="E241" s="14"/>
      <c r="F241" s="99"/>
      <c r="G241" s="99"/>
      <c r="H241" s="99"/>
      <c r="I241" s="99"/>
      <c r="J241" s="99"/>
      <c r="K241" s="99"/>
      <c r="L241" s="99"/>
      <c r="M241" s="99"/>
      <c r="N241" s="99"/>
      <c r="O241" s="99"/>
      <c r="P241" s="99"/>
      <c r="Q241" s="99"/>
      <c r="R241" s="99"/>
      <c r="S241" s="99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</row>
    <row r="242" spans="2:33" ht="18.75" customHeight="1">
      <c r="B242" s="14"/>
      <c r="C242" s="98"/>
      <c r="D242" s="98"/>
      <c r="E242" s="14"/>
      <c r="F242" s="99"/>
      <c r="G242" s="99"/>
      <c r="H242" s="99"/>
      <c r="I242" s="99"/>
      <c r="J242" s="99"/>
      <c r="K242" s="99"/>
      <c r="L242" s="99"/>
      <c r="M242" s="99"/>
      <c r="N242" s="99"/>
      <c r="O242" s="99"/>
      <c r="P242" s="99"/>
      <c r="Q242" s="99"/>
      <c r="R242" s="99"/>
      <c r="S242" s="99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</row>
    <row r="243" spans="2:33" ht="18.75" customHeight="1">
      <c r="B243" s="14"/>
      <c r="C243" s="98"/>
      <c r="D243" s="98"/>
      <c r="E243" s="14"/>
      <c r="F243" s="99"/>
      <c r="G243" s="99"/>
      <c r="H243" s="99"/>
      <c r="I243" s="99"/>
      <c r="J243" s="99"/>
      <c r="K243" s="99"/>
      <c r="L243" s="99"/>
      <c r="M243" s="99"/>
      <c r="N243" s="99"/>
      <c r="O243" s="99"/>
      <c r="P243" s="99"/>
      <c r="Q243" s="99"/>
      <c r="R243" s="99"/>
      <c r="S243" s="99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</row>
    <row r="244" spans="2:33" ht="18.75" customHeight="1">
      <c r="B244" s="14"/>
      <c r="C244" s="98"/>
      <c r="D244" s="98"/>
      <c r="E244" s="14"/>
      <c r="F244" s="99"/>
      <c r="G244" s="99"/>
      <c r="H244" s="99"/>
      <c r="I244" s="99"/>
      <c r="J244" s="99"/>
      <c r="K244" s="99"/>
      <c r="L244" s="99"/>
      <c r="M244" s="99"/>
      <c r="N244" s="99"/>
      <c r="O244" s="99"/>
      <c r="P244" s="99"/>
      <c r="Q244" s="99"/>
      <c r="R244" s="99"/>
      <c r="S244" s="99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</row>
    <row r="245" spans="2:33" ht="18.75" customHeight="1">
      <c r="B245" s="14"/>
      <c r="C245" s="98"/>
      <c r="D245" s="98"/>
      <c r="E245" s="14"/>
      <c r="F245" s="99"/>
      <c r="G245" s="99"/>
      <c r="H245" s="99"/>
      <c r="I245" s="99"/>
      <c r="J245" s="99"/>
      <c r="K245" s="99"/>
      <c r="L245" s="99"/>
      <c r="M245" s="99"/>
      <c r="N245" s="99"/>
      <c r="O245" s="99"/>
      <c r="P245" s="99"/>
      <c r="Q245" s="99"/>
      <c r="R245" s="99"/>
      <c r="S245" s="99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</row>
    <row r="246" spans="2:33" ht="18.75" customHeight="1">
      <c r="B246" s="14"/>
      <c r="C246" s="98"/>
      <c r="D246" s="98"/>
      <c r="E246" s="14"/>
      <c r="F246" s="99"/>
      <c r="G246" s="99"/>
      <c r="H246" s="99"/>
      <c r="I246" s="99"/>
      <c r="J246" s="99"/>
      <c r="K246" s="99"/>
      <c r="L246" s="99"/>
      <c r="M246" s="99"/>
      <c r="N246" s="99"/>
      <c r="O246" s="99"/>
      <c r="P246" s="99"/>
      <c r="Q246" s="99"/>
      <c r="R246" s="99"/>
      <c r="S246" s="99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</row>
    <row r="247" spans="2:33" ht="18.75" customHeight="1">
      <c r="B247" s="14"/>
      <c r="C247" s="98"/>
      <c r="D247" s="98"/>
      <c r="E247" s="14"/>
      <c r="F247" s="99"/>
      <c r="G247" s="99"/>
      <c r="H247" s="99"/>
      <c r="I247" s="99"/>
      <c r="J247" s="99"/>
      <c r="K247" s="99"/>
      <c r="L247" s="99"/>
      <c r="M247" s="99"/>
      <c r="N247" s="99"/>
      <c r="O247" s="99"/>
      <c r="P247" s="99"/>
      <c r="Q247" s="99"/>
      <c r="R247" s="99"/>
      <c r="S247" s="99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</row>
    <row r="248" spans="2:33" ht="18.75" customHeight="1">
      <c r="B248" s="14"/>
      <c r="C248" s="98"/>
      <c r="D248" s="98"/>
      <c r="E248" s="14"/>
      <c r="F248" s="99"/>
      <c r="G248" s="99"/>
      <c r="H248" s="99"/>
      <c r="I248" s="99"/>
      <c r="J248" s="99"/>
      <c r="K248" s="99"/>
      <c r="L248" s="99"/>
      <c r="M248" s="99"/>
      <c r="N248" s="99"/>
      <c r="O248" s="99"/>
      <c r="P248" s="99"/>
      <c r="Q248" s="99"/>
      <c r="R248" s="99"/>
      <c r="S248" s="99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</row>
    <row r="249" spans="2:33" ht="18.75" customHeight="1">
      <c r="B249" s="14"/>
      <c r="C249" s="98"/>
      <c r="D249" s="98"/>
      <c r="E249" s="14"/>
      <c r="F249" s="99"/>
      <c r="G249" s="99"/>
      <c r="H249" s="99"/>
      <c r="I249" s="99"/>
      <c r="J249" s="99"/>
      <c r="K249" s="99"/>
      <c r="L249" s="99"/>
      <c r="M249" s="99"/>
      <c r="N249" s="99"/>
      <c r="O249" s="99"/>
      <c r="P249" s="99"/>
      <c r="Q249" s="99"/>
      <c r="R249" s="99"/>
      <c r="S249" s="99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</row>
    <row r="250" spans="2:33" ht="18.75" customHeight="1">
      <c r="B250" s="14"/>
      <c r="C250" s="98"/>
      <c r="D250" s="98"/>
      <c r="E250" s="14"/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/>
      <c r="Q250" s="99"/>
      <c r="R250" s="99"/>
      <c r="S250" s="99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</row>
    <row r="251" spans="2:33" ht="18.75" customHeight="1">
      <c r="B251" s="14"/>
      <c r="C251" s="98"/>
      <c r="D251" s="98"/>
      <c r="E251" s="14"/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/>
      <c r="Q251" s="99"/>
      <c r="R251" s="99"/>
      <c r="S251" s="99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</row>
    <row r="252" spans="2:33" ht="18.75" customHeight="1">
      <c r="B252" s="14"/>
      <c r="C252" s="98"/>
      <c r="D252" s="98"/>
      <c r="E252" s="14"/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/>
      <c r="Q252" s="99"/>
      <c r="R252" s="99"/>
      <c r="S252" s="99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</row>
    <row r="253" spans="2:33" ht="18.75" customHeight="1">
      <c r="B253" s="14"/>
      <c r="C253" s="98"/>
      <c r="D253" s="98"/>
      <c r="E253" s="14"/>
      <c r="F253" s="99"/>
      <c r="G253" s="99"/>
      <c r="H253" s="99"/>
      <c r="I253" s="99"/>
      <c r="J253" s="99"/>
      <c r="K253" s="99"/>
      <c r="L253" s="99"/>
      <c r="M253" s="99"/>
      <c r="N253" s="99"/>
      <c r="O253" s="99"/>
      <c r="P253" s="99"/>
      <c r="Q253" s="99"/>
      <c r="R253" s="99"/>
      <c r="S253" s="99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</row>
    <row r="254" spans="2:33" ht="18.75" customHeight="1">
      <c r="B254" s="14"/>
      <c r="C254" s="98"/>
      <c r="D254" s="98"/>
      <c r="E254" s="14"/>
      <c r="F254" s="99"/>
      <c r="G254" s="99"/>
      <c r="H254" s="99"/>
      <c r="I254" s="99"/>
      <c r="J254" s="99"/>
      <c r="K254" s="99"/>
      <c r="L254" s="99"/>
      <c r="M254" s="99"/>
      <c r="N254" s="99"/>
      <c r="O254" s="99"/>
      <c r="P254" s="99"/>
      <c r="Q254" s="99"/>
      <c r="R254" s="99"/>
      <c r="S254" s="99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</row>
    <row r="255" spans="2:33" ht="18.75" customHeight="1">
      <c r="B255" s="14"/>
      <c r="C255" s="98"/>
      <c r="D255" s="98"/>
      <c r="E255" s="14"/>
      <c r="F255" s="99"/>
      <c r="G255" s="99"/>
      <c r="H255" s="99"/>
      <c r="I255" s="99"/>
      <c r="J255" s="99"/>
      <c r="K255" s="99"/>
      <c r="L255" s="99"/>
      <c r="M255" s="99"/>
      <c r="N255" s="99"/>
      <c r="O255" s="99"/>
      <c r="P255" s="99"/>
      <c r="Q255" s="99"/>
      <c r="R255" s="99"/>
      <c r="S255" s="99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</row>
    <row r="256" spans="2:33" ht="18.75" customHeight="1">
      <c r="B256" s="14"/>
      <c r="C256" s="98"/>
      <c r="D256" s="98"/>
      <c r="E256" s="14"/>
      <c r="F256" s="99"/>
      <c r="G256" s="99"/>
      <c r="H256" s="99"/>
      <c r="I256" s="99"/>
      <c r="J256" s="99"/>
      <c r="K256" s="99"/>
      <c r="L256" s="99"/>
      <c r="M256" s="99"/>
      <c r="N256" s="99"/>
      <c r="O256" s="99"/>
      <c r="P256" s="99"/>
      <c r="Q256" s="99"/>
      <c r="R256" s="99"/>
      <c r="S256" s="99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</row>
    <row r="257" spans="2:33" ht="18.75" customHeight="1">
      <c r="B257" s="14"/>
      <c r="C257" s="98"/>
      <c r="D257" s="98"/>
      <c r="E257" s="14"/>
      <c r="F257" s="99"/>
      <c r="G257" s="99"/>
      <c r="H257" s="99"/>
      <c r="I257" s="99"/>
      <c r="J257" s="99"/>
      <c r="K257" s="99"/>
      <c r="L257" s="99"/>
      <c r="M257" s="99"/>
      <c r="N257" s="99"/>
      <c r="O257" s="99"/>
      <c r="P257" s="99"/>
      <c r="Q257" s="99"/>
      <c r="R257" s="99"/>
      <c r="S257" s="99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</row>
    <row r="258" spans="2:33" ht="18.75" customHeight="1">
      <c r="B258" s="14"/>
      <c r="C258" s="98"/>
      <c r="D258" s="98"/>
      <c r="E258" s="14"/>
      <c r="F258" s="99"/>
      <c r="G258" s="99"/>
      <c r="H258" s="99"/>
      <c r="I258" s="99"/>
      <c r="J258" s="99"/>
      <c r="K258" s="99"/>
      <c r="L258" s="99"/>
      <c r="M258" s="99"/>
      <c r="N258" s="99"/>
      <c r="O258" s="99"/>
      <c r="P258" s="99"/>
      <c r="Q258" s="99"/>
      <c r="R258" s="99"/>
      <c r="S258" s="99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</row>
    <row r="259" spans="2:33" ht="18.75" customHeight="1">
      <c r="B259" s="14"/>
      <c r="C259" s="98"/>
      <c r="D259" s="98"/>
      <c r="E259" s="14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99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</row>
    <row r="260" spans="2:33" ht="18.75" customHeight="1">
      <c r="B260" s="14"/>
      <c r="C260" s="98"/>
      <c r="D260" s="98"/>
      <c r="E260" s="14"/>
      <c r="F260" s="99"/>
      <c r="G260" s="99"/>
      <c r="H260" s="99"/>
      <c r="I260" s="99"/>
      <c r="J260" s="99"/>
      <c r="K260" s="99"/>
      <c r="L260" s="99"/>
      <c r="M260" s="99"/>
      <c r="N260" s="99"/>
      <c r="O260" s="99"/>
      <c r="P260" s="99"/>
      <c r="Q260" s="99"/>
      <c r="R260" s="99"/>
      <c r="S260" s="99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</row>
    <row r="261" spans="2:33" ht="18.75" customHeight="1">
      <c r="B261" s="14"/>
      <c r="C261" s="98"/>
      <c r="D261" s="98"/>
      <c r="E261" s="14"/>
      <c r="F261" s="99"/>
      <c r="G261" s="99"/>
      <c r="H261" s="99"/>
      <c r="I261" s="99"/>
      <c r="J261" s="99"/>
      <c r="K261" s="99"/>
      <c r="L261" s="99"/>
      <c r="M261" s="99"/>
      <c r="N261" s="99"/>
      <c r="O261" s="99"/>
      <c r="P261" s="99"/>
      <c r="Q261" s="99"/>
      <c r="R261" s="99"/>
      <c r="S261" s="99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</row>
    <row r="262" spans="2:33" ht="18.75" customHeight="1">
      <c r="B262" s="14"/>
      <c r="C262" s="98"/>
      <c r="D262" s="98"/>
      <c r="E262" s="14"/>
      <c r="F262" s="99"/>
      <c r="G262" s="99"/>
      <c r="H262" s="99"/>
      <c r="I262" s="99"/>
      <c r="J262" s="99"/>
      <c r="K262" s="99"/>
      <c r="L262" s="99"/>
      <c r="M262" s="99"/>
      <c r="N262" s="99"/>
      <c r="O262" s="99"/>
      <c r="P262" s="99"/>
      <c r="Q262" s="99"/>
      <c r="R262" s="99"/>
      <c r="S262" s="99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</row>
    <row r="263" spans="2:33" ht="18.75" customHeight="1">
      <c r="B263" s="14"/>
      <c r="C263" s="98"/>
      <c r="D263" s="98"/>
      <c r="E263" s="14"/>
      <c r="F263" s="99"/>
      <c r="G263" s="99"/>
      <c r="H263" s="99"/>
      <c r="I263" s="99"/>
      <c r="J263" s="99"/>
      <c r="K263" s="99"/>
      <c r="L263" s="99"/>
      <c r="M263" s="99"/>
      <c r="N263" s="99"/>
      <c r="O263" s="99"/>
      <c r="P263" s="99"/>
      <c r="Q263" s="99"/>
      <c r="R263" s="99"/>
      <c r="S263" s="99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</row>
    <row r="264" spans="2:33" ht="18.75" customHeight="1">
      <c r="B264" s="14"/>
      <c r="C264" s="98"/>
      <c r="D264" s="98"/>
      <c r="E264" s="14"/>
      <c r="F264" s="99"/>
      <c r="G264" s="99"/>
      <c r="H264" s="99"/>
      <c r="I264" s="99"/>
      <c r="J264" s="99"/>
      <c r="K264" s="99"/>
      <c r="L264" s="99"/>
      <c r="M264" s="99"/>
      <c r="N264" s="99"/>
      <c r="O264" s="99"/>
      <c r="P264" s="99"/>
      <c r="Q264" s="99"/>
      <c r="R264" s="99"/>
      <c r="S264" s="99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</row>
    <row r="265" spans="2:33" ht="18.75" customHeight="1">
      <c r="B265" s="14"/>
      <c r="C265" s="98"/>
      <c r="D265" s="98"/>
      <c r="E265" s="14"/>
      <c r="F265" s="99"/>
      <c r="G265" s="99"/>
      <c r="H265" s="99"/>
      <c r="I265" s="99"/>
      <c r="J265" s="99"/>
      <c r="K265" s="99"/>
      <c r="L265" s="99"/>
      <c r="M265" s="99"/>
      <c r="N265" s="99"/>
      <c r="O265" s="99"/>
      <c r="P265" s="99"/>
      <c r="Q265" s="99"/>
      <c r="R265" s="99"/>
      <c r="S265" s="99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</row>
    <row r="266" spans="2:33" ht="18.75" customHeight="1">
      <c r="B266" s="14"/>
      <c r="C266" s="98"/>
      <c r="D266" s="98"/>
      <c r="E266" s="14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99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</row>
    <row r="267" spans="2:33" ht="18.75" customHeight="1">
      <c r="B267" s="14"/>
      <c r="C267" s="98"/>
      <c r="D267" s="98"/>
      <c r="E267" s="14"/>
      <c r="F267" s="99"/>
      <c r="G267" s="99"/>
      <c r="H267" s="99"/>
      <c r="I267" s="99"/>
      <c r="J267" s="99"/>
      <c r="K267" s="99"/>
      <c r="L267" s="99"/>
      <c r="M267" s="99"/>
      <c r="N267" s="99"/>
      <c r="O267" s="99"/>
      <c r="P267" s="99"/>
      <c r="Q267" s="99"/>
      <c r="R267" s="99"/>
      <c r="S267" s="99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</row>
    <row r="268" spans="2:33" ht="18.75" customHeight="1">
      <c r="B268" s="14"/>
      <c r="C268" s="98"/>
      <c r="D268" s="98"/>
      <c r="E268" s="14"/>
      <c r="F268" s="99"/>
      <c r="G268" s="99"/>
      <c r="H268" s="99"/>
      <c r="I268" s="99"/>
      <c r="J268" s="99"/>
      <c r="K268" s="99"/>
      <c r="L268" s="99"/>
      <c r="M268" s="99"/>
      <c r="N268" s="99"/>
      <c r="O268" s="99"/>
      <c r="P268" s="99"/>
      <c r="Q268" s="99"/>
      <c r="R268" s="99"/>
      <c r="S268" s="99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</row>
    <row r="269" spans="2:33" ht="18.75" customHeight="1">
      <c r="B269" s="14"/>
      <c r="C269" s="98"/>
      <c r="D269" s="98"/>
      <c r="E269" s="14"/>
      <c r="F269" s="99"/>
      <c r="G269" s="99"/>
      <c r="H269" s="99"/>
      <c r="I269" s="99"/>
      <c r="J269" s="99"/>
      <c r="K269" s="99"/>
      <c r="L269" s="99"/>
      <c r="M269" s="99"/>
      <c r="N269" s="99"/>
      <c r="O269" s="99"/>
      <c r="P269" s="99"/>
      <c r="Q269" s="99"/>
      <c r="R269" s="99"/>
      <c r="S269" s="99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</row>
    <row r="270" spans="2:33" ht="18.75" customHeight="1">
      <c r="B270" s="14"/>
      <c r="C270" s="98"/>
      <c r="D270" s="98"/>
      <c r="E270" s="14"/>
      <c r="F270" s="99"/>
      <c r="G270" s="99"/>
      <c r="H270" s="99"/>
      <c r="I270" s="99"/>
      <c r="J270" s="99"/>
      <c r="K270" s="99"/>
      <c r="L270" s="99"/>
      <c r="M270" s="99"/>
      <c r="N270" s="99"/>
      <c r="O270" s="99"/>
      <c r="P270" s="99"/>
      <c r="Q270" s="99"/>
      <c r="R270" s="99"/>
      <c r="S270" s="99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</row>
    <row r="271" spans="2:33" ht="18.75" customHeight="1">
      <c r="B271" s="14"/>
      <c r="C271" s="98"/>
      <c r="D271" s="98"/>
      <c r="E271" s="14"/>
      <c r="F271" s="99"/>
      <c r="G271" s="99"/>
      <c r="H271" s="99"/>
      <c r="I271" s="99"/>
      <c r="J271" s="99"/>
      <c r="K271" s="99"/>
      <c r="L271" s="99"/>
      <c r="M271" s="99"/>
      <c r="N271" s="99"/>
      <c r="O271" s="99"/>
      <c r="P271" s="99"/>
      <c r="Q271" s="99"/>
      <c r="R271" s="99"/>
      <c r="S271" s="99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</row>
    <row r="272" spans="2:33" ht="18.75" customHeight="1">
      <c r="B272" s="14"/>
      <c r="C272" s="98"/>
      <c r="D272" s="98"/>
      <c r="E272" s="14"/>
      <c r="F272" s="99"/>
      <c r="G272" s="99"/>
      <c r="H272" s="99"/>
      <c r="I272" s="99"/>
      <c r="J272" s="99"/>
      <c r="K272" s="99"/>
      <c r="L272" s="99"/>
      <c r="M272" s="99"/>
      <c r="N272" s="99"/>
      <c r="O272" s="99"/>
      <c r="P272" s="99"/>
      <c r="Q272" s="99"/>
      <c r="R272" s="99"/>
      <c r="S272" s="99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</row>
    <row r="273" spans="2:33" ht="18.75" customHeight="1">
      <c r="B273" s="14"/>
      <c r="C273" s="98"/>
      <c r="D273" s="98"/>
      <c r="E273" s="14"/>
      <c r="F273" s="99"/>
      <c r="G273" s="99"/>
      <c r="H273" s="99"/>
      <c r="I273" s="99"/>
      <c r="J273" s="99"/>
      <c r="K273" s="99"/>
      <c r="L273" s="99"/>
      <c r="M273" s="99"/>
      <c r="N273" s="99"/>
      <c r="O273" s="99"/>
      <c r="P273" s="99"/>
      <c r="Q273" s="99"/>
      <c r="R273" s="99"/>
      <c r="S273" s="99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</row>
    <row r="274" spans="2:33" ht="18.75" customHeight="1">
      <c r="B274" s="14"/>
      <c r="C274" s="98"/>
      <c r="D274" s="98"/>
      <c r="E274" s="14"/>
      <c r="F274" s="99"/>
      <c r="G274" s="99"/>
      <c r="H274" s="99"/>
      <c r="I274" s="99"/>
      <c r="J274" s="99"/>
      <c r="K274" s="99"/>
      <c r="L274" s="99"/>
      <c r="M274" s="99"/>
      <c r="N274" s="99"/>
      <c r="O274" s="99"/>
      <c r="P274" s="99"/>
      <c r="Q274" s="99"/>
      <c r="R274" s="99"/>
      <c r="S274" s="99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</row>
    <row r="275" spans="2:33" ht="18.75" customHeight="1">
      <c r="B275" s="14"/>
      <c r="C275" s="98"/>
      <c r="D275" s="98"/>
      <c r="E275" s="14"/>
      <c r="F275" s="99"/>
      <c r="G275" s="99"/>
      <c r="H275" s="99"/>
      <c r="I275" s="99"/>
      <c r="J275" s="99"/>
      <c r="K275" s="99"/>
      <c r="L275" s="99"/>
      <c r="M275" s="99"/>
      <c r="N275" s="99"/>
      <c r="O275" s="99"/>
      <c r="P275" s="99"/>
      <c r="Q275" s="99"/>
      <c r="R275" s="99"/>
      <c r="S275" s="99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</row>
    <row r="276" spans="2:33" ht="18.75" customHeight="1">
      <c r="B276" s="14"/>
      <c r="C276" s="98"/>
      <c r="D276" s="98"/>
      <c r="E276" s="14"/>
      <c r="F276" s="99"/>
      <c r="G276" s="99"/>
      <c r="H276" s="99"/>
      <c r="I276" s="99"/>
      <c r="J276" s="99"/>
      <c r="K276" s="99"/>
      <c r="L276" s="99"/>
      <c r="M276" s="99"/>
      <c r="N276" s="99"/>
      <c r="O276" s="99"/>
      <c r="P276" s="99"/>
      <c r="Q276" s="99"/>
      <c r="R276" s="99"/>
      <c r="S276" s="99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</row>
    <row r="277" spans="2:33" ht="18.75" customHeight="1">
      <c r="B277" s="14"/>
      <c r="C277" s="98"/>
      <c r="D277" s="98"/>
      <c r="E277" s="14"/>
      <c r="F277" s="99"/>
      <c r="G277" s="99"/>
      <c r="H277" s="99"/>
      <c r="I277" s="99"/>
      <c r="J277" s="99"/>
      <c r="K277" s="99"/>
      <c r="L277" s="99"/>
      <c r="M277" s="99"/>
      <c r="N277" s="99"/>
      <c r="O277" s="99"/>
      <c r="P277" s="99"/>
      <c r="Q277" s="99"/>
      <c r="R277" s="99"/>
      <c r="S277" s="99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</row>
    <row r="278" spans="2:33" ht="18.75" customHeight="1">
      <c r="B278" s="14"/>
      <c r="C278" s="98"/>
      <c r="D278" s="98"/>
      <c r="E278" s="14"/>
      <c r="F278" s="99"/>
      <c r="G278" s="99"/>
      <c r="H278" s="99"/>
      <c r="I278" s="99"/>
      <c r="J278" s="99"/>
      <c r="K278" s="99"/>
      <c r="L278" s="99"/>
      <c r="M278" s="99"/>
      <c r="N278" s="99"/>
      <c r="O278" s="99"/>
      <c r="P278" s="99"/>
      <c r="Q278" s="99"/>
      <c r="R278" s="99"/>
      <c r="S278" s="99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</row>
    <row r="279" spans="2:33" ht="18.75" customHeight="1">
      <c r="B279" s="14"/>
      <c r="C279" s="98"/>
      <c r="D279" s="98"/>
      <c r="E279" s="14"/>
      <c r="F279" s="99"/>
      <c r="G279" s="99"/>
      <c r="H279" s="99"/>
      <c r="I279" s="99"/>
      <c r="J279" s="99"/>
      <c r="K279" s="99"/>
      <c r="L279" s="99"/>
      <c r="M279" s="99"/>
      <c r="N279" s="99"/>
      <c r="O279" s="99"/>
      <c r="P279" s="99"/>
      <c r="Q279" s="99"/>
      <c r="R279" s="99"/>
      <c r="S279" s="99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</row>
    <row r="280" spans="2:33" ht="18.75" customHeight="1">
      <c r="B280" s="14"/>
      <c r="C280" s="98"/>
      <c r="D280" s="98"/>
      <c r="E280" s="14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99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</row>
    <row r="281" spans="2:33" ht="18.75" customHeight="1">
      <c r="B281" s="14"/>
      <c r="C281" s="98"/>
      <c r="D281" s="98"/>
      <c r="E281" s="14"/>
      <c r="F281" s="99"/>
      <c r="G281" s="99"/>
      <c r="H281" s="99"/>
      <c r="I281" s="99"/>
      <c r="J281" s="99"/>
      <c r="K281" s="99"/>
      <c r="L281" s="99"/>
      <c r="M281" s="99"/>
      <c r="N281" s="99"/>
      <c r="O281" s="99"/>
      <c r="P281" s="99"/>
      <c r="Q281" s="99"/>
      <c r="R281" s="99"/>
      <c r="S281" s="99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</row>
    <row r="282" spans="2:33" ht="18.75" customHeight="1">
      <c r="B282" s="14"/>
      <c r="C282" s="98"/>
      <c r="D282" s="98"/>
      <c r="E282" s="14"/>
      <c r="F282" s="99"/>
      <c r="G282" s="99"/>
      <c r="H282" s="99"/>
      <c r="I282" s="99"/>
      <c r="J282" s="99"/>
      <c r="K282" s="99"/>
      <c r="L282" s="99"/>
      <c r="M282" s="99"/>
      <c r="N282" s="99"/>
      <c r="O282" s="99"/>
      <c r="P282" s="99"/>
      <c r="Q282" s="99"/>
      <c r="R282" s="99"/>
      <c r="S282" s="99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</row>
    <row r="283" spans="2:33" ht="18.75" customHeight="1">
      <c r="B283" s="14"/>
      <c r="C283" s="98"/>
      <c r="D283" s="98"/>
      <c r="E283" s="14"/>
      <c r="F283" s="99"/>
      <c r="G283" s="99"/>
      <c r="H283" s="99"/>
      <c r="I283" s="99"/>
      <c r="J283" s="99"/>
      <c r="K283" s="99"/>
      <c r="L283" s="99"/>
      <c r="M283" s="99"/>
      <c r="N283" s="99"/>
      <c r="O283" s="99"/>
      <c r="P283" s="99"/>
      <c r="Q283" s="99"/>
      <c r="R283" s="99"/>
      <c r="S283" s="99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</row>
    <row r="284" spans="2:33" ht="18.75" customHeight="1">
      <c r="B284" s="14"/>
      <c r="C284" s="98"/>
      <c r="D284" s="98"/>
      <c r="E284" s="14"/>
      <c r="F284" s="99"/>
      <c r="G284" s="99"/>
      <c r="H284" s="99"/>
      <c r="I284" s="99"/>
      <c r="J284" s="99"/>
      <c r="K284" s="99"/>
      <c r="L284" s="99"/>
      <c r="M284" s="99"/>
      <c r="N284" s="99"/>
      <c r="O284" s="99"/>
      <c r="P284" s="99"/>
      <c r="Q284" s="99"/>
      <c r="R284" s="99"/>
      <c r="S284" s="99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</row>
    <row r="285" spans="2:33" ht="18.75" customHeight="1">
      <c r="B285" s="14"/>
      <c r="C285" s="98"/>
      <c r="D285" s="98"/>
      <c r="E285" s="14"/>
      <c r="F285" s="99"/>
      <c r="G285" s="99"/>
      <c r="H285" s="99"/>
      <c r="I285" s="99"/>
      <c r="J285" s="99"/>
      <c r="K285" s="99"/>
      <c r="L285" s="99"/>
      <c r="M285" s="99"/>
      <c r="N285" s="99"/>
      <c r="O285" s="99"/>
      <c r="P285" s="99"/>
      <c r="Q285" s="99"/>
      <c r="R285" s="99"/>
      <c r="S285" s="99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</row>
    <row r="286" spans="2:33" ht="18.75" customHeight="1">
      <c r="B286" s="14"/>
      <c r="C286" s="98"/>
      <c r="D286" s="98"/>
      <c r="E286" s="14"/>
      <c r="F286" s="99"/>
      <c r="G286" s="99"/>
      <c r="H286" s="99"/>
      <c r="I286" s="99"/>
      <c r="J286" s="99"/>
      <c r="K286" s="99"/>
      <c r="L286" s="99"/>
      <c r="M286" s="99"/>
      <c r="N286" s="99"/>
      <c r="O286" s="99"/>
      <c r="P286" s="99"/>
      <c r="Q286" s="99"/>
      <c r="R286" s="99"/>
      <c r="S286" s="99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</row>
    <row r="287" spans="2:33" ht="18.75" customHeight="1">
      <c r="B287" s="14"/>
      <c r="C287" s="98"/>
      <c r="D287" s="98"/>
      <c r="E287" s="14"/>
      <c r="F287" s="99"/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99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</row>
    <row r="288" spans="2:33" ht="18.75" customHeight="1">
      <c r="B288" s="14"/>
      <c r="C288" s="98"/>
      <c r="D288" s="98"/>
      <c r="E288" s="14"/>
      <c r="F288" s="99"/>
      <c r="G288" s="99"/>
      <c r="H288" s="99"/>
      <c r="I288" s="99"/>
      <c r="J288" s="99"/>
      <c r="K288" s="99"/>
      <c r="L288" s="99"/>
      <c r="M288" s="99"/>
      <c r="N288" s="99"/>
      <c r="O288" s="99"/>
      <c r="P288" s="99"/>
      <c r="Q288" s="99"/>
      <c r="R288" s="99"/>
      <c r="S288" s="99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</row>
    <row r="289" spans="2:33" ht="18.75" customHeight="1">
      <c r="B289" s="14"/>
      <c r="C289" s="98"/>
      <c r="D289" s="98"/>
      <c r="E289" s="14"/>
      <c r="F289" s="99"/>
      <c r="G289" s="99"/>
      <c r="H289" s="99"/>
      <c r="I289" s="99"/>
      <c r="J289" s="99"/>
      <c r="K289" s="99"/>
      <c r="L289" s="99"/>
      <c r="M289" s="99"/>
      <c r="N289" s="99"/>
      <c r="O289" s="99"/>
      <c r="P289" s="99"/>
      <c r="Q289" s="99"/>
      <c r="R289" s="99"/>
      <c r="S289" s="99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</row>
    <row r="290" spans="2:33" ht="18.75" customHeight="1">
      <c r="B290" s="14"/>
      <c r="C290" s="98"/>
      <c r="D290" s="98"/>
      <c r="E290" s="14"/>
      <c r="F290" s="99"/>
      <c r="G290" s="99"/>
      <c r="H290" s="99"/>
      <c r="I290" s="99"/>
      <c r="J290" s="99"/>
      <c r="K290" s="99"/>
      <c r="L290" s="99"/>
      <c r="M290" s="99"/>
      <c r="N290" s="99"/>
      <c r="O290" s="99"/>
      <c r="P290" s="99"/>
      <c r="Q290" s="99"/>
      <c r="R290" s="99"/>
      <c r="S290" s="99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</row>
    <row r="291" spans="2:33" ht="18.75" customHeight="1">
      <c r="B291" s="14"/>
      <c r="C291" s="98"/>
      <c r="D291" s="98"/>
      <c r="E291" s="14"/>
      <c r="F291" s="99"/>
      <c r="G291" s="99"/>
      <c r="H291" s="99"/>
      <c r="I291" s="99"/>
      <c r="J291" s="99"/>
      <c r="K291" s="99"/>
      <c r="L291" s="99"/>
      <c r="M291" s="99"/>
      <c r="N291" s="99"/>
      <c r="O291" s="99"/>
      <c r="P291" s="99"/>
      <c r="Q291" s="99"/>
      <c r="R291" s="99"/>
      <c r="S291" s="99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</row>
    <row r="292" spans="2:33" ht="18.75" customHeight="1">
      <c r="B292" s="14"/>
      <c r="C292" s="98"/>
      <c r="D292" s="98"/>
      <c r="E292" s="14"/>
      <c r="F292" s="99"/>
      <c r="G292" s="99"/>
      <c r="H292" s="99"/>
      <c r="I292" s="99"/>
      <c r="J292" s="99"/>
      <c r="K292" s="99"/>
      <c r="L292" s="99"/>
      <c r="M292" s="99"/>
      <c r="N292" s="99"/>
      <c r="O292" s="99"/>
      <c r="P292" s="99"/>
      <c r="Q292" s="99"/>
      <c r="R292" s="99"/>
      <c r="S292" s="99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</row>
    <row r="293" spans="2:33" ht="18.75" customHeight="1">
      <c r="B293" s="14"/>
      <c r="C293" s="98"/>
      <c r="D293" s="98"/>
      <c r="E293" s="14"/>
      <c r="F293" s="99"/>
      <c r="G293" s="99"/>
      <c r="H293" s="99"/>
      <c r="I293" s="99"/>
      <c r="J293" s="99"/>
      <c r="K293" s="99"/>
      <c r="L293" s="99"/>
      <c r="M293" s="99"/>
      <c r="N293" s="99"/>
      <c r="O293" s="99"/>
      <c r="P293" s="99"/>
      <c r="Q293" s="99"/>
      <c r="R293" s="99"/>
      <c r="S293" s="99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</row>
    <row r="294" spans="2:33" ht="18.75" customHeight="1">
      <c r="B294" s="14"/>
      <c r="C294" s="98"/>
      <c r="D294" s="98"/>
      <c r="E294" s="14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99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</row>
    <row r="295" spans="2:33" ht="18.75" customHeight="1">
      <c r="B295" s="14"/>
      <c r="C295" s="98"/>
      <c r="D295" s="98"/>
      <c r="E295" s="14"/>
      <c r="F295" s="99"/>
      <c r="G295" s="99"/>
      <c r="H295" s="99"/>
      <c r="I295" s="99"/>
      <c r="J295" s="99"/>
      <c r="K295" s="99"/>
      <c r="L295" s="99"/>
      <c r="M295" s="99"/>
      <c r="N295" s="99"/>
      <c r="O295" s="99"/>
      <c r="P295" s="99"/>
      <c r="Q295" s="99"/>
      <c r="R295" s="99"/>
      <c r="S295" s="99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</row>
    <row r="296" spans="2:33" ht="18.75" customHeight="1">
      <c r="B296" s="14"/>
      <c r="C296" s="98"/>
      <c r="D296" s="98"/>
      <c r="E296" s="14"/>
      <c r="F296" s="99"/>
      <c r="G296" s="99"/>
      <c r="H296" s="99"/>
      <c r="I296" s="99"/>
      <c r="J296" s="99"/>
      <c r="K296" s="99"/>
      <c r="L296" s="99"/>
      <c r="M296" s="99"/>
      <c r="N296" s="99"/>
      <c r="O296" s="99"/>
      <c r="P296" s="99"/>
      <c r="Q296" s="99"/>
      <c r="R296" s="99"/>
      <c r="S296" s="99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</row>
    <row r="297" spans="2:33" ht="18.75" customHeight="1">
      <c r="B297" s="14"/>
      <c r="C297" s="98"/>
      <c r="D297" s="98"/>
      <c r="E297" s="14"/>
      <c r="F297" s="99"/>
      <c r="G297" s="99"/>
      <c r="H297" s="99"/>
      <c r="I297" s="99"/>
      <c r="J297" s="99"/>
      <c r="K297" s="99"/>
      <c r="L297" s="99"/>
      <c r="M297" s="99"/>
      <c r="N297" s="99"/>
      <c r="O297" s="99"/>
      <c r="P297" s="99"/>
      <c r="Q297" s="99"/>
      <c r="R297" s="99"/>
      <c r="S297" s="99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</row>
    <row r="298" spans="2:33" ht="18.75" customHeight="1">
      <c r="B298" s="14"/>
      <c r="C298" s="98"/>
      <c r="D298" s="98"/>
      <c r="E298" s="14"/>
      <c r="F298" s="99"/>
      <c r="G298" s="99"/>
      <c r="H298" s="99"/>
      <c r="I298" s="99"/>
      <c r="J298" s="99"/>
      <c r="K298" s="99"/>
      <c r="L298" s="99"/>
      <c r="M298" s="99"/>
      <c r="N298" s="99"/>
      <c r="O298" s="99"/>
      <c r="P298" s="99"/>
      <c r="Q298" s="99"/>
      <c r="R298" s="99"/>
      <c r="S298" s="99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</row>
    <row r="299" spans="2:33" ht="18.75" customHeight="1">
      <c r="B299" s="14"/>
      <c r="C299" s="98"/>
      <c r="D299" s="98"/>
      <c r="E299" s="14"/>
      <c r="F299" s="99"/>
      <c r="G299" s="99"/>
      <c r="H299" s="99"/>
      <c r="I299" s="99"/>
      <c r="J299" s="99"/>
      <c r="K299" s="99"/>
      <c r="L299" s="99"/>
      <c r="M299" s="99"/>
      <c r="N299" s="99"/>
      <c r="O299" s="99"/>
      <c r="P299" s="99"/>
      <c r="Q299" s="99"/>
      <c r="R299" s="99"/>
      <c r="S299" s="99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</row>
    <row r="300" spans="2:33" ht="18.75" customHeight="1">
      <c r="B300" s="14"/>
      <c r="C300" s="98"/>
      <c r="D300" s="98"/>
      <c r="E300" s="14"/>
      <c r="F300" s="99"/>
      <c r="G300" s="99"/>
      <c r="H300" s="99"/>
      <c r="I300" s="99"/>
      <c r="J300" s="99"/>
      <c r="K300" s="99"/>
      <c r="L300" s="99"/>
      <c r="M300" s="99"/>
      <c r="N300" s="99"/>
      <c r="O300" s="99"/>
      <c r="P300" s="99"/>
      <c r="Q300" s="99"/>
      <c r="R300" s="99"/>
      <c r="S300" s="99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</row>
    <row r="301" spans="2:33" ht="18.75" customHeight="1">
      <c r="B301" s="14"/>
      <c r="C301" s="98"/>
      <c r="D301" s="98"/>
      <c r="E301" s="14"/>
      <c r="F301" s="99"/>
      <c r="G301" s="99"/>
      <c r="H301" s="99"/>
      <c r="I301" s="99"/>
      <c r="J301" s="99"/>
      <c r="K301" s="99"/>
      <c r="L301" s="99"/>
      <c r="M301" s="99"/>
      <c r="N301" s="99"/>
      <c r="O301" s="99"/>
      <c r="P301" s="99"/>
      <c r="Q301" s="99"/>
      <c r="R301" s="99"/>
      <c r="S301" s="99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</row>
    <row r="302" spans="2:33" ht="18.75" customHeight="1">
      <c r="B302" s="14"/>
      <c r="C302" s="98"/>
      <c r="D302" s="98"/>
      <c r="E302" s="14"/>
      <c r="F302" s="99"/>
      <c r="G302" s="99"/>
      <c r="H302" s="99"/>
      <c r="I302" s="99"/>
      <c r="J302" s="99"/>
      <c r="K302" s="99"/>
      <c r="L302" s="99"/>
      <c r="M302" s="99"/>
      <c r="N302" s="99"/>
      <c r="O302" s="99"/>
      <c r="P302" s="99"/>
      <c r="Q302" s="99"/>
      <c r="R302" s="99"/>
      <c r="S302" s="99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</row>
    <row r="303" spans="2:33" ht="18.75" customHeight="1">
      <c r="B303" s="14"/>
      <c r="C303" s="98"/>
      <c r="D303" s="98"/>
      <c r="E303" s="14"/>
      <c r="F303" s="99"/>
      <c r="G303" s="99"/>
      <c r="H303" s="99"/>
      <c r="I303" s="99"/>
      <c r="J303" s="99"/>
      <c r="K303" s="99"/>
      <c r="L303" s="99"/>
      <c r="M303" s="99"/>
      <c r="N303" s="99"/>
      <c r="O303" s="99"/>
      <c r="P303" s="99"/>
      <c r="Q303" s="99"/>
      <c r="R303" s="99"/>
      <c r="S303" s="99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</row>
    <row r="304" spans="2:33" ht="18.75" customHeight="1">
      <c r="B304" s="14"/>
      <c r="C304" s="98"/>
      <c r="D304" s="98"/>
      <c r="E304" s="14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99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</row>
    <row r="305" spans="2:33" ht="18.75" customHeight="1">
      <c r="B305" s="14"/>
      <c r="C305" s="98"/>
      <c r="D305" s="98"/>
      <c r="E305" s="14"/>
      <c r="F305" s="99"/>
      <c r="G305" s="99"/>
      <c r="H305" s="99"/>
      <c r="I305" s="99"/>
      <c r="J305" s="99"/>
      <c r="K305" s="99"/>
      <c r="L305" s="99"/>
      <c r="M305" s="99"/>
      <c r="N305" s="99"/>
      <c r="O305" s="99"/>
      <c r="P305" s="99"/>
      <c r="Q305" s="99"/>
      <c r="R305" s="99"/>
      <c r="S305" s="99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</row>
    <row r="306" spans="2:33" ht="18.75" customHeight="1">
      <c r="B306" s="14"/>
      <c r="C306" s="98"/>
      <c r="D306" s="98"/>
      <c r="E306" s="14"/>
      <c r="F306" s="99"/>
      <c r="G306" s="99"/>
      <c r="H306" s="99"/>
      <c r="I306" s="99"/>
      <c r="J306" s="99"/>
      <c r="K306" s="99"/>
      <c r="L306" s="99"/>
      <c r="M306" s="99"/>
      <c r="N306" s="99"/>
      <c r="O306" s="99"/>
      <c r="P306" s="99"/>
      <c r="Q306" s="99"/>
      <c r="R306" s="99"/>
      <c r="S306" s="99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</row>
    <row r="307" spans="2:33" ht="18.75" customHeight="1">
      <c r="B307" s="14"/>
      <c r="C307" s="98"/>
      <c r="D307" s="98"/>
      <c r="E307" s="14"/>
      <c r="F307" s="99"/>
      <c r="G307" s="99"/>
      <c r="H307" s="99"/>
      <c r="I307" s="99"/>
      <c r="J307" s="99"/>
      <c r="K307" s="99"/>
      <c r="L307" s="99"/>
      <c r="M307" s="99"/>
      <c r="N307" s="99"/>
      <c r="O307" s="99"/>
      <c r="P307" s="99"/>
      <c r="Q307" s="99"/>
      <c r="R307" s="99"/>
      <c r="S307" s="99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</row>
    <row r="308" spans="2:33" ht="18.75" customHeight="1">
      <c r="B308" s="14"/>
      <c r="C308" s="98"/>
      <c r="D308" s="98"/>
      <c r="E308" s="14"/>
      <c r="F308" s="99"/>
      <c r="G308" s="99"/>
      <c r="H308" s="99"/>
      <c r="I308" s="99"/>
      <c r="J308" s="99"/>
      <c r="K308" s="99"/>
      <c r="L308" s="99"/>
      <c r="M308" s="99"/>
      <c r="N308" s="99"/>
      <c r="O308" s="99"/>
      <c r="P308" s="99"/>
      <c r="Q308" s="99"/>
      <c r="R308" s="99"/>
      <c r="S308" s="99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</row>
    <row r="309" spans="2:33" ht="18.75" customHeight="1">
      <c r="B309" s="14"/>
      <c r="C309" s="98"/>
      <c r="D309" s="98"/>
      <c r="E309" s="14"/>
      <c r="F309" s="99"/>
      <c r="G309" s="99"/>
      <c r="H309" s="99"/>
      <c r="I309" s="99"/>
      <c r="J309" s="99"/>
      <c r="K309" s="99"/>
      <c r="L309" s="99"/>
      <c r="M309" s="99"/>
      <c r="N309" s="99"/>
      <c r="O309" s="99"/>
      <c r="P309" s="99"/>
      <c r="Q309" s="99"/>
      <c r="R309" s="99"/>
      <c r="S309" s="99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</row>
    <row r="310" spans="2:33" ht="18.75" customHeight="1">
      <c r="B310" s="14"/>
      <c r="C310" s="98"/>
      <c r="D310" s="98"/>
      <c r="E310" s="14"/>
      <c r="F310" s="99"/>
      <c r="G310" s="99"/>
      <c r="H310" s="99"/>
      <c r="I310" s="99"/>
      <c r="J310" s="99"/>
      <c r="K310" s="99"/>
      <c r="L310" s="99"/>
      <c r="M310" s="99"/>
      <c r="N310" s="99"/>
      <c r="O310" s="99"/>
      <c r="P310" s="99"/>
      <c r="Q310" s="99"/>
      <c r="R310" s="99"/>
      <c r="S310" s="99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</row>
    <row r="311" spans="2:33" ht="18.75" customHeight="1">
      <c r="B311" s="14"/>
      <c r="C311" s="98"/>
      <c r="D311" s="98"/>
      <c r="E311" s="14"/>
      <c r="F311" s="99"/>
      <c r="G311" s="99"/>
      <c r="H311" s="99"/>
      <c r="I311" s="99"/>
      <c r="J311" s="99"/>
      <c r="K311" s="99"/>
      <c r="L311" s="99"/>
      <c r="M311" s="99"/>
      <c r="N311" s="99"/>
      <c r="O311" s="99"/>
      <c r="P311" s="99"/>
      <c r="Q311" s="99"/>
      <c r="R311" s="99"/>
      <c r="S311" s="99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</row>
    <row r="312" spans="2:33" ht="18.75" customHeight="1">
      <c r="B312" s="14"/>
      <c r="C312" s="98"/>
      <c r="D312" s="98"/>
      <c r="E312" s="14"/>
      <c r="F312" s="99"/>
      <c r="G312" s="99"/>
      <c r="H312" s="99"/>
      <c r="I312" s="99"/>
      <c r="J312" s="99"/>
      <c r="K312" s="99"/>
      <c r="L312" s="99"/>
      <c r="M312" s="99"/>
      <c r="N312" s="99"/>
      <c r="O312" s="99"/>
      <c r="P312" s="99"/>
      <c r="Q312" s="99"/>
      <c r="R312" s="99"/>
      <c r="S312" s="99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</row>
    <row r="313" spans="2:33" ht="18.75" customHeight="1">
      <c r="B313" s="14"/>
      <c r="C313" s="98"/>
      <c r="D313" s="98"/>
      <c r="E313" s="14"/>
      <c r="F313" s="99"/>
      <c r="G313" s="99"/>
      <c r="H313" s="99"/>
      <c r="I313" s="99"/>
      <c r="J313" s="99"/>
      <c r="K313" s="99"/>
      <c r="L313" s="99"/>
      <c r="M313" s="99"/>
      <c r="N313" s="99"/>
      <c r="O313" s="99"/>
      <c r="P313" s="99"/>
      <c r="Q313" s="99"/>
      <c r="R313" s="99"/>
      <c r="S313" s="99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</row>
    <row r="314" spans="2:33" ht="18.75" customHeight="1">
      <c r="B314" s="14"/>
      <c r="C314" s="98"/>
      <c r="D314" s="98"/>
      <c r="E314" s="14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99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</row>
    <row r="315" spans="2:33" ht="18.75" customHeight="1">
      <c r="B315" s="14"/>
      <c r="C315" s="98"/>
      <c r="D315" s="98"/>
      <c r="E315" s="14"/>
      <c r="F315" s="99"/>
      <c r="G315" s="99"/>
      <c r="H315" s="99"/>
      <c r="I315" s="99"/>
      <c r="J315" s="99"/>
      <c r="K315" s="99"/>
      <c r="L315" s="99"/>
      <c r="M315" s="99"/>
      <c r="N315" s="99"/>
      <c r="O315" s="99"/>
      <c r="P315" s="99"/>
      <c r="Q315" s="99"/>
      <c r="R315" s="99"/>
      <c r="S315" s="99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</row>
    <row r="316" spans="2:33" ht="18.75" customHeight="1">
      <c r="B316" s="14"/>
      <c r="C316" s="98"/>
      <c r="D316" s="98"/>
      <c r="E316" s="14"/>
      <c r="F316" s="99"/>
      <c r="G316" s="99"/>
      <c r="H316" s="99"/>
      <c r="I316" s="99"/>
      <c r="J316" s="99"/>
      <c r="K316" s="99"/>
      <c r="L316" s="99"/>
      <c r="M316" s="99"/>
      <c r="N316" s="99"/>
      <c r="O316" s="99"/>
      <c r="P316" s="99"/>
      <c r="Q316" s="99"/>
      <c r="R316" s="99"/>
      <c r="S316" s="99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</row>
    <row r="317" spans="2:33" ht="18.75" customHeight="1">
      <c r="B317" s="14"/>
      <c r="C317" s="98"/>
      <c r="D317" s="98"/>
      <c r="E317" s="14"/>
      <c r="F317" s="99"/>
      <c r="G317" s="99"/>
      <c r="H317" s="99"/>
      <c r="I317" s="99"/>
      <c r="J317" s="99"/>
      <c r="K317" s="99"/>
      <c r="L317" s="99"/>
      <c r="M317" s="99"/>
      <c r="N317" s="99"/>
      <c r="O317" s="99"/>
      <c r="P317" s="99"/>
      <c r="Q317" s="99"/>
      <c r="R317" s="99"/>
      <c r="S317" s="99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</row>
    <row r="318" spans="2:33" ht="18.75" customHeight="1">
      <c r="B318" s="14"/>
      <c r="C318" s="98"/>
      <c r="D318" s="98"/>
      <c r="E318" s="14"/>
      <c r="F318" s="99"/>
      <c r="G318" s="99"/>
      <c r="H318" s="99"/>
      <c r="I318" s="99"/>
      <c r="J318" s="99"/>
      <c r="K318" s="99"/>
      <c r="L318" s="99"/>
      <c r="M318" s="99"/>
      <c r="N318" s="99"/>
      <c r="O318" s="99"/>
      <c r="P318" s="99"/>
      <c r="Q318" s="99"/>
      <c r="R318" s="99"/>
      <c r="S318" s="99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</row>
    <row r="319" spans="2:33" ht="18.75" customHeight="1">
      <c r="B319" s="14"/>
      <c r="C319" s="98"/>
      <c r="D319" s="98"/>
      <c r="E319" s="14"/>
      <c r="F319" s="99"/>
      <c r="G319" s="99"/>
      <c r="H319" s="99"/>
      <c r="I319" s="99"/>
      <c r="J319" s="99"/>
      <c r="K319" s="99"/>
      <c r="L319" s="99"/>
      <c r="M319" s="99"/>
      <c r="N319" s="99"/>
      <c r="O319" s="99"/>
      <c r="P319" s="99"/>
      <c r="Q319" s="99"/>
      <c r="R319" s="99"/>
      <c r="S319" s="99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</row>
    <row r="320" spans="2:33" ht="18.75" customHeight="1">
      <c r="B320" s="14"/>
      <c r="C320" s="98"/>
      <c r="D320" s="98"/>
      <c r="E320" s="14"/>
      <c r="F320" s="99"/>
      <c r="G320" s="99"/>
      <c r="H320" s="99"/>
      <c r="I320" s="99"/>
      <c r="J320" s="99"/>
      <c r="K320" s="99"/>
      <c r="L320" s="99"/>
      <c r="M320" s="99"/>
      <c r="N320" s="99"/>
      <c r="O320" s="99"/>
      <c r="P320" s="99"/>
      <c r="Q320" s="99"/>
      <c r="R320" s="99"/>
      <c r="S320" s="99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</row>
    <row r="321" spans="2:33" ht="18.75" customHeight="1">
      <c r="B321" s="14"/>
      <c r="C321" s="98"/>
      <c r="D321" s="98"/>
      <c r="E321" s="14"/>
      <c r="F321" s="99"/>
      <c r="G321" s="99"/>
      <c r="H321" s="99"/>
      <c r="I321" s="99"/>
      <c r="J321" s="99"/>
      <c r="K321" s="99"/>
      <c r="L321" s="99"/>
      <c r="M321" s="99"/>
      <c r="N321" s="99"/>
      <c r="O321" s="99"/>
      <c r="P321" s="99"/>
      <c r="Q321" s="99"/>
      <c r="R321" s="99"/>
      <c r="S321" s="99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</row>
    <row r="322" spans="2:33" ht="18.75" customHeight="1">
      <c r="B322" s="14"/>
      <c r="C322" s="98"/>
      <c r="D322" s="98"/>
      <c r="E322" s="14"/>
      <c r="F322" s="99"/>
      <c r="G322" s="99"/>
      <c r="H322" s="99"/>
      <c r="I322" s="99"/>
      <c r="J322" s="99"/>
      <c r="K322" s="99"/>
      <c r="L322" s="99"/>
      <c r="M322" s="99"/>
      <c r="N322" s="99"/>
      <c r="O322" s="99"/>
      <c r="P322" s="99"/>
      <c r="Q322" s="99"/>
      <c r="R322" s="99"/>
      <c r="S322" s="99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</row>
    <row r="323" spans="2:33" ht="18.75" customHeight="1">
      <c r="B323" s="14"/>
      <c r="C323" s="98"/>
      <c r="D323" s="98"/>
      <c r="E323" s="14"/>
      <c r="F323" s="99"/>
      <c r="G323" s="99"/>
      <c r="H323" s="99"/>
      <c r="I323" s="99"/>
      <c r="J323" s="99"/>
      <c r="K323" s="99"/>
      <c r="L323" s="99"/>
      <c r="M323" s="99"/>
      <c r="N323" s="99"/>
      <c r="O323" s="99"/>
      <c r="P323" s="99"/>
      <c r="Q323" s="99"/>
      <c r="R323" s="99"/>
      <c r="S323" s="99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</row>
    <row r="324" spans="2:33" ht="18.75" customHeight="1">
      <c r="B324" s="14"/>
      <c r="C324" s="98"/>
      <c r="D324" s="98"/>
      <c r="E324" s="14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99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</row>
    <row r="325" spans="2:33" ht="18.75" customHeight="1">
      <c r="B325" s="14"/>
      <c r="C325" s="98"/>
      <c r="D325" s="98"/>
      <c r="E325" s="14"/>
      <c r="F325" s="99"/>
      <c r="G325" s="99"/>
      <c r="H325" s="99"/>
      <c r="I325" s="99"/>
      <c r="J325" s="99"/>
      <c r="K325" s="99"/>
      <c r="L325" s="99"/>
      <c r="M325" s="99"/>
      <c r="N325" s="99"/>
      <c r="O325" s="99"/>
      <c r="P325" s="99"/>
      <c r="Q325" s="99"/>
      <c r="R325" s="99"/>
      <c r="S325" s="99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</row>
    <row r="326" spans="2:33" ht="18.75" customHeight="1">
      <c r="B326" s="14"/>
      <c r="C326" s="98"/>
      <c r="D326" s="98"/>
      <c r="E326" s="14"/>
      <c r="F326" s="99"/>
      <c r="G326" s="99"/>
      <c r="H326" s="99"/>
      <c r="I326" s="99"/>
      <c r="J326" s="99"/>
      <c r="K326" s="99"/>
      <c r="L326" s="99"/>
      <c r="M326" s="99"/>
      <c r="N326" s="99"/>
      <c r="O326" s="99"/>
      <c r="P326" s="99"/>
      <c r="Q326" s="99"/>
      <c r="R326" s="99"/>
      <c r="S326" s="99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</row>
    <row r="327" spans="2:33" ht="18.75" customHeight="1">
      <c r="B327" s="14"/>
      <c r="C327" s="98"/>
      <c r="D327" s="98"/>
      <c r="E327" s="14"/>
      <c r="F327" s="99"/>
      <c r="G327" s="99"/>
      <c r="H327" s="99"/>
      <c r="I327" s="99"/>
      <c r="J327" s="99"/>
      <c r="K327" s="99"/>
      <c r="L327" s="99"/>
      <c r="M327" s="99"/>
      <c r="N327" s="99"/>
      <c r="O327" s="99"/>
      <c r="P327" s="99"/>
      <c r="Q327" s="99"/>
      <c r="R327" s="99"/>
      <c r="S327" s="99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</row>
    <row r="328" spans="2:33" ht="18.75" customHeight="1">
      <c r="B328" s="14"/>
      <c r="C328" s="98"/>
      <c r="D328" s="98"/>
      <c r="E328" s="14"/>
      <c r="F328" s="99"/>
      <c r="G328" s="99"/>
      <c r="H328" s="99"/>
      <c r="I328" s="99"/>
      <c r="J328" s="99"/>
      <c r="K328" s="99"/>
      <c r="L328" s="99"/>
      <c r="M328" s="99"/>
      <c r="N328" s="99"/>
      <c r="O328" s="99"/>
      <c r="P328" s="99"/>
      <c r="Q328" s="99"/>
      <c r="R328" s="99"/>
      <c r="S328" s="99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</row>
    <row r="329" spans="2:33" ht="18.75" customHeight="1">
      <c r="B329" s="14"/>
      <c r="C329" s="98"/>
      <c r="D329" s="98"/>
      <c r="E329" s="14"/>
      <c r="F329" s="99"/>
      <c r="G329" s="99"/>
      <c r="H329" s="99"/>
      <c r="I329" s="99"/>
      <c r="J329" s="99"/>
      <c r="K329" s="99"/>
      <c r="L329" s="99"/>
      <c r="M329" s="99"/>
      <c r="N329" s="99"/>
      <c r="O329" s="99"/>
      <c r="P329" s="99"/>
      <c r="Q329" s="99"/>
      <c r="R329" s="99"/>
      <c r="S329" s="99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</row>
    <row r="330" spans="2:33" ht="18.75" customHeight="1">
      <c r="B330" s="14"/>
      <c r="C330" s="98"/>
      <c r="D330" s="98"/>
      <c r="E330" s="14"/>
      <c r="F330" s="99"/>
      <c r="G330" s="99"/>
      <c r="H330" s="99"/>
      <c r="I330" s="99"/>
      <c r="J330" s="99"/>
      <c r="K330" s="99"/>
      <c r="L330" s="99"/>
      <c r="M330" s="99"/>
      <c r="N330" s="99"/>
      <c r="O330" s="99"/>
      <c r="P330" s="99"/>
      <c r="Q330" s="99"/>
      <c r="R330" s="99"/>
      <c r="S330" s="99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</row>
    <row r="331" spans="2:33" ht="18.75" customHeight="1">
      <c r="B331" s="14"/>
      <c r="C331" s="98"/>
      <c r="D331" s="98"/>
      <c r="E331" s="14"/>
      <c r="F331" s="99"/>
      <c r="G331" s="99"/>
      <c r="H331" s="99"/>
      <c r="I331" s="99"/>
      <c r="J331" s="99"/>
      <c r="K331" s="99"/>
      <c r="L331" s="99"/>
      <c r="M331" s="99"/>
      <c r="N331" s="99"/>
      <c r="O331" s="99"/>
      <c r="P331" s="99"/>
      <c r="Q331" s="99"/>
      <c r="R331" s="99"/>
      <c r="S331" s="99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</row>
    <row r="332" spans="2:33" ht="18.75" customHeight="1">
      <c r="B332" s="14"/>
      <c r="C332" s="98"/>
      <c r="D332" s="98"/>
      <c r="E332" s="14"/>
      <c r="F332" s="99"/>
      <c r="G332" s="99"/>
      <c r="H332" s="99"/>
      <c r="I332" s="99"/>
      <c r="J332" s="99"/>
      <c r="K332" s="99"/>
      <c r="L332" s="99"/>
      <c r="M332" s="99"/>
      <c r="N332" s="99"/>
      <c r="O332" s="99"/>
      <c r="P332" s="99"/>
      <c r="Q332" s="99"/>
      <c r="R332" s="99"/>
      <c r="S332" s="99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</row>
    <row r="333" spans="2:33" ht="18.75" customHeight="1">
      <c r="B333" s="14"/>
      <c r="C333" s="98"/>
      <c r="D333" s="98"/>
      <c r="E333" s="14"/>
      <c r="F333" s="99"/>
      <c r="G333" s="99"/>
      <c r="H333" s="99"/>
      <c r="I333" s="99"/>
      <c r="J333" s="99"/>
      <c r="K333" s="99"/>
      <c r="L333" s="99"/>
      <c r="M333" s="99"/>
      <c r="N333" s="99"/>
      <c r="O333" s="99"/>
      <c r="P333" s="99"/>
      <c r="Q333" s="99"/>
      <c r="R333" s="99"/>
      <c r="S333" s="99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</row>
    <row r="334" spans="2:33" ht="18.75" customHeight="1">
      <c r="B334" s="14"/>
      <c r="C334" s="98"/>
      <c r="D334" s="98"/>
      <c r="E334" s="14"/>
      <c r="F334" s="99"/>
      <c r="G334" s="99"/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99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</row>
    <row r="335" spans="2:33" ht="18.75" customHeight="1">
      <c r="B335" s="14"/>
      <c r="C335" s="98"/>
      <c r="D335" s="98"/>
      <c r="E335" s="14"/>
      <c r="F335" s="99"/>
      <c r="G335" s="99"/>
      <c r="H335" s="99"/>
      <c r="I335" s="99"/>
      <c r="J335" s="99"/>
      <c r="K335" s="99"/>
      <c r="L335" s="99"/>
      <c r="M335" s="99"/>
      <c r="N335" s="99"/>
      <c r="O335" s="99"/>
      <c r="P335" s="99"/>
      <c r="Q335" s="99"/>
      <c r="R335" s="99"/>
      <c r="S335" s="99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</row>
    <row r="336" spans="2:33" ht="18.75" customHeight="1">
      <c r="B336" s="14"/>
      <c r="C336" s="98"/>
      <c r="D336" s="98"/>
      <c r="E336" s="14"/>
      <c r="F336" s="99"/>
      <c r="G336" s="99"/>
      <c r="H336" s="99"/>
      <c r="I336" s="99"/>
      <c r="J336" s="99"/>
      <c r="K336" s="99"/>
      <c r="L336" s="99"/>
      <c r="M336" s="99"/>
      <c r="N336" s="99"/>
      <c r="O336" s="99"/>
      <c r="P336" s="99"/>
      <c r="Q336" s="99"/>
      <c r="R336" s="99"/>
      <c r="S336" s="99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</row>
    <row r="337" spans="2:33" ht="18.75" customHeight="1">
      <c r="B337" s="14"/>
      <c r="C337" s="98"/>
      <c r="D337" s="98"/>
      <c r="E337" s="14"/>
      <c r="F337" s="99"/>
      <c r="G337" s="99"/>
      <c r="H337" s="99"/>
      <c r="I337" s="99"/>
      <c r="J337" s="99"/>
      <c r="K337" s="99"/>
      <c r="L337" s="99"/>
      <c r="M337" s="99"/>
      <c r="N337" s="99"/>
      <c r="O337" s="99"/>
      <c r="P337" s="99"/>
      <c r="Q337" s="99"/>
      <c r="R337" s="99"/>
      <c r="S337" s="99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</row>
    <row r="338" spans="2:33" ht="18.75" customHeight="1">
      <c r="B338" s="14"/>
      <c r="C338" s="98"/>
      <c r="D338" s="98"/>
      <c r="E338" s="14"/>
      <c r="F338" s="99"/>
      <c r="G338" s="99"/>
      <c r="H338" s="99"/>
      <c r="I338" s="99"/>
      <c r="J338" s="99"/>
      <c r="K338" s="99"/>
      <c r="L338" s="99"/>
      <c r="M338" s="99"/>
      <c r="N338" s="99"/>
      <c r="O338" s="99"/>
      <c r="P338" s="99"/>
      <c r="Q338" s="99"/>
      <c r="R338" s="99"/>
      <c r="S338" s="99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</row>
    <row r="339" spans="2:33" ht="18.75" customHeight="1">
      <c r="B339" s="14"/>
      <c r="C339" s="98"/>
      <c r="D339" s="98"/>
      <c r="E339" s="14"/>
      <c r="F339" s="99"/>
      <c r="G339" s="99"/>
      <c r="H339" s="99"/>
      <c r="I339" s="99"/>
      <c r="J339" s="99"/>
      <c r="K339" s="99"/>
      <c r="L339" s="99"/>
      <c r="M339" s="99"/>
      <c r="N339" s="99"/>
      <c r="O339" s="99"/>
      <c r="P339" s="99"/>
      <c r="Q339" s="99"/>
      <c r="R339" s="99"/>
      <c r="S339" s="99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</row>
    <row r="340" spans="2:33" ht="18.75" customHeight="1">
      <c r="B340" s="14"/>
      <c r="C340" s="98"/>
      <c r="D340" s="98"/>
      <c r="E340" s="14"/>
      <c r="F340" s="99"/>
      <c r="G340" s="99"/>
      <c r="H340" s="99"/>
      <c r="I340" s="99"/>
      <c r="J340" s="99"/>
      <c r="K340" s="99"/>
      <c r="L340" s="99"/>
      <c r="M340" s="99"/>
      <c r="N340" s="99"/>
      <c r="O340" s="99"/>
      <c r="P340" s="99"/>
      <c r="Q340" s="99"/>
      <c r="R340" s="99"/>
      <c r="S340" s="99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</row>
    <row r="341" spans="2:33" ht="18.75" customHeight="1">
      <c r="B341" s="14"/>
      <c r="C341" s="98"/>
      <c r="D341" s="98"/>
      <c r="E341" s="14"/>
      <c r="F341" s="99"/>
      <c r="G341" s="99"/>
      <c r="H341" s="99"/>
      <c r="I341" s="99"/>
      <c r="J341" s="99"/>
      <c r="K341" s="99"/>
      <c r="L341" s="99"/>
      <c r="M341" s="99"/>
      <c r="N341" s="99"/>
      <c r="O341" s="99"/>
      <c r="P341" s="99"/>
      <c r="Q341" s="99"/>
      <c r="R341" s="99"/>
      <c r="S341" s="99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</row>
    <row r="342" spans="2:33" ht="18.75" customHeight="1">
      <c r="B342" s="14"/>
      <c r="C342" s="98"/>
      <c r="D342" s="98"/>
      <c r="E342" s="14"/>
      <c r="F342" s="99"/>
      <c r="G342" s="99"/>
      <c r="H342" s="99"/>
      <c r="I342" s="99"/>
      <c r="J342" s="99"/>
      <c r="K342" s="99"/>
      <c r="L342" s="99"/>
      <c r="M342" s="99"/>
      <c r="N342" s="99"/>
      <c r="O342" s="99"/>
      <c r="P342" s="99"/>
      <c r="Q342" s="99"/>
      <c r="R342" s="99"/>
      <c r="S342" s="99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</row>
    <row r="343" spans="2:33" ht="18.75" customHeight="1">
      <c r="B343" s="14"/>
      <c r="C343" s="98"/>
      <c r="D343" s="98"/>
      <c r="E343" s="14"/>
      <c r="F343" s="99"/>
      <c r="G343" s="99"/>
      <c r="H343" s="99"/>
      <c r="I343" s="99"/>
      <c r="J343" s="99"/>
      <c r="K343" s="99"/>
      <c r="L343" s="99"/>
      <c r="M343" s="99"/>
      <c r="N343" s="99"/>
      <c r="O343" s="99"/>
      <c r="P343" s="99"/>
      <c r="Q343" s="99"/>
      <c r="R343" s="99"/>
      <c r="S343" s="99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</row>
    <row r="344" spans="2:33" ht="18.75" customHeight="1">
      <c r="B344" s="14"/>
      <c r="C344" s="98"/>
      <c r="D344" s="98"/>
      <c r="E344" s="14"/>
      <c r="F344" s="99"/>
      <c r="G344" s="99"/>
      <c r="H344" s="99"/>
      <c r="I344" s="99"/>
      <c r="J344" s="99"/>
      <c r="K344" s="99"/>
      <c r="L344" s="99"/>
      <c r="M344" s="99"/>
      <c r="N344" s="99"/>
      <c r="O344" s="99"/>
      <c r="P344" s="99"/>
      <c r="Q344" s="99"/>
      <c r="R344" s="99"/>
      <c r="S344" s="99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</row>
    <row r="345" spans="2:33" ht="18.75" customHeight="1">
      <c r="B345" s="14"/>
      <c r="C345" s="98"/>
      <c r="D345" s="98"/>
      <c r="E345" s="14"/>
      <c r="F345" s="99"/>
      <c r="G345" s="99"/>
      <c r="H345" s="99"/>
      <c r="I345" s="99"/>
      <c r="J345" s="99"/>
      <c r="K345" s="99"/>
      <c r="L345" s="99"/>
      <c r="M345" s="99"/>
      <c r="N345" s="99"/>
      <c r="O345" s="99"/>
      <c r="P345" s="99"/>
      <c r="Q345" s="99"/>
      <c r="R345" s="99"/>
      <c r="S345" s="99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</row>
    <row r="346" spans="2:33" ht="18.75" customHeight="1">
      <c r="B346" s="14"/>
      <c r="C346" s="98"/>
      <c r="D346" s="98"/>
      <c r="E346" s="14"/>
      <c r="F346" s="99"/>
      <c r="G346" s="99"/>
      <c r="H346" s="99"/>
      <c r="I346" s="99"/>
      <c r="J346" s="99"/>
      <c r="K346" s="99"/>
      <c r="L346" s="99"/>
      <c r="M346" s="99"/>
      <c r="N346" s="99"/>
      <c r="O346" s="99"/>
      <c r="P346" s="99"/>
      <c r="Q346" s="99"/>
      <c r="R346" s="99"/>
      <c r="S346" s="99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</row>
    <row r="347" spans="2:33" ht="18.75" customHeight="1">
      <c r="B347" s="14"/>
      <c r="C347" s="98"/>
      <c r="D347" s="98"/>
      <c r="E347" s="14"/>
      <c r="F347" s="99"/>
      <c r="G347" s="99"/>
      <c r="H347" s="99"/>
      <c r="I347" s="99"/>
      <c r="J347" s="99"/>
      <c r="K347" s="99"/>
      <c r="L347" s="99"/>
      <c r="M347" s="99"/>
      <c r="N347" s="99"/>
      <c r="O347" s="99"/>
      <c r="P347" s="99"/>
      <c r="Q347" s="99"/>
      <c r="R347" s="99"/>
      <c r="S347" s="99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</row>
    <row r="348" spans="2:33" ht="18.75" customHeight="1">
      <c r="B348" s="14"/>
      <c r="C348" s="98"/>
      <c r="D348" s="98"/>
      <c r="E348" s="14"/>
      <c r="F348" s="99"/>
      <c r="G348" s="99"/>
      <c r="H348" s="99"/>
      <c r="I348" s="99"/>
      <c r="J348" s="99"/>
      <c r="K348" s="99"/>
      <c r="L348" s="99"/>
      <c r="M348" s="99"/>
      <c r="N348" s="99"/>
      <c r="O348" s="99"/>
      <c r="P348" s="99"/>
      <c r="Q348" s="99"/>
      <c r="R348" s="99"/>
      <c r="S348" s="99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</row>
    <row r="349" spans="2:33" ht="18.75" customHeight="1">
      <c r="B349" s="14"/>
      <c r="C349" s="98"/>
      <c r="D349" s="98"/>
      <c r="E349" s="14"/>
      <c r="F349" s="99"/>
      <c r="G349" s="99"/>
      <c r="H349" s="99"/>
      <c r="I349" s="99"/>
      <c r="J349" s="99"/>
      <c r="K349" s="99"/>
      <c r="L349" s="99"/>
      <c r="M349" s="99"/>
      <c r="N349" s="99"/>
      <c r="O349" s="99"/>
      <c r="P349" s="99"/>
      <c r="Q349" s="99"/>
      <c r="R349" s="99"/>
      <c r="S349" s="99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</row>
    <row r="350" spans="2:33" ht="18.75" customHeight="1">
      <c r="B350" s="14"/>
      <c r="C350" s="98"/>
      <c r="D350" s="98"/>
      <c r="E350" s="14"/>
      <c r="F350" s="99"/>
      <c r="G350" s="99"/>
      <c r="H350" s="99"/>
      <c r="I350" s="99"/>
      <c r="J350" s="99"/>
      <c r="K350" s="99"/>
      <c r="L350" s="99"/>
      <c r="M350" s="99"/>
      <c r="N350" s="99"/>
      <c r="O350" s="99"/>
      <c r="P350" s="99"/>
      <c r="Q350" s="99"/>
      <c r="R350" s="99"/>
      <c r="S350" s="99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</row>
    <row r="351" spans="2:33" ht="18.75" customHeight="1">
      <c r="B351" s="14"/>
      <c r="C351" s="98"/>
      <c r="D351" s="98"/>
      <c r="E351" s="14"/>
      <c r="F351" s="99"/>
      <c r="G351" s="99"/>
      <c r="H351" s="99"/>
      <c r="I351" s="99"/>
      <c r="J351" s="99"/>
      <c r="K351" s="99"/>
      <c r="L351" s="99"/>
      <c r="M351" s="99"/>
      <c r="N351" s="99"/>
      <c r="O351" s="99"/>
      <c r="P351" s="99"/>
      <c r="Q351" s="99"/>
      <c r="R351" s="99"/>
      <c r="S351" s="99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</row>
    <row r="352" spans="2:33" ht="18.75" customHeight="1">
      <c r="B352" s="14"/>
      <c r="C352" s="98"/>
      <c r="D352" s="98"/>
      <c r="E352" s="14"/>
      <c r="F352" s="99"/>
      <c r="G352" s="99"/>
      <c r="H352" s="99"/>
      <c r="I352" s="99"/>
      <c r="J352" s="99"/>
      <c r="K352" s="99"/>
      <c r="L352" s="99"/>
      <c r="M352" s="99"/>
      <c r="N352" s="99"/>
      <c r="O352" s="99"/>
      <c r="P352" s="99"/>
      <c r="Q352" s="99"/>
      <c r="R352" s="99"/>
      <c r="S352" s="99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</row>
    <row r="353" spans="2:33" ht="18.75" customHeight="1">
      <c r="B353" s="14"/>
      <c r="C353" s="98"/>
      <c r="D353" s="98"/>
      <c r="E353" s="14"/>
      <c r="F353" s="99"/>
      <c r="G353" s="99"/>
      <c r="H353" s="99"/>
      <c r="I353" s="99"/>
      <c r="J353" s="99"/>
      <c r="K353" s="99"/>
      <c r="L353" s="99"/>
      <c r="M353" s="99"/>
      <c r="N353" s="99"/>
      <c r="O353" s="99"/>
      <c r="P353" s="99"/>
      <c r="Q353" s="99"/>
      <c r="R353" s="99"/>
      <c r="S353" s="99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</row>
    <row r="354" spans="2:33" ht="18.75" customHeight="1">
      <c r="B354" s="14"/>
      <c r="C354" s="98"/>
      <c r="D354" s="98"/>
      <c r="E354" s="14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99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</row>
    <row r="355" spans="2:33" ht="18.75" customHeight="1">
      <c r="B355" s="14"/>
      <c r="C355" s="98"/>
      <c r="D355" s="98"/>
      <c r="E355" s="14"/>
      <c r="F355" s="99"/>
      <c r="G355" s="99"/>
      <c r="H355" s="99"/>
      <c r="I355" s="99"/>
      <c r="J355" s="99"/>
      <c r="K355" s="99"/>
      <c r="L355" s="99"/>
      <c r="M355" s="99"/>
      <c r="N355" s="99"/>
      <c r="O355" s="99"/>
      <c r="P355" s="99"/>
      <c r="Q355" s="99"/>
      <c r="R355" s="99"/>
      <c r="S355" s="99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</row>
    <row r="356" spans="2:33" ht="18.75" customHeight="1">
      <c r="B356" s="14"/>
      <c r="C356" s="98"/>
      <c r="D356" s="98"/>
      <c r="E356" s="14"/>
      <c r="F356" s="99"/>
      <c r="G356" s="99"/>
      <c r="H356" s="99"/>
      <c r="I356" s="99"/>
      <c r="J356" s="99"/>
      <c r="K356" s="99"/>
      <c r="L356" s="99"/>
      <c r="M356" s="99"/>
      <c r="N356" s="99"/>
      <c r="O356" s="99"/>
      <c r="P356" s="99"/>
      <c r="Q356" s="99"/>
      <c r="R356" s="99"/>
      <c r="S356" s="99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</row>
    <row r="357" spans="2:33" ht="18.75" customHeight="1">
      <c r="B357" s="14"/>
      <c r="C357" s="98"/>
      <c r="D357" s="98"/>
      <c r="E357" s="14"/>
      <c r="F357" s="99"/>
      <c r="G357" s="99"/>
      <c r="H357" s="99"/>
      <c r="I357" s="99"/>
      <c r="J357" s="99"/>
      <c r="K357" s="99"/>
      <c r="L357" s="99"/>
      <c r="M357" s="99"/>
      <c r="N357" s="99"/>
      <c r="O357" s="99"/>
      <c r="P357" s="99"/>
      <c r="Q357" s="99"/>
      <c r="R357" s="99"/>
      <c r="S357" s="99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</row>
    <row r="358" spans="2:33" ht="18.75" customHeight="1">
      <c r="B358" s="14"/>
      <c r="C358" s="98"/>
      <c r="D358" s="98"/>
      <c r="E358" s="14"/>
      <c r="F358" s="99"/>
      <c r="G358" s="99"/>
      <c r="H358" s="99"/>
      <c r="I358" s="99"/>
      <c r="J358" s="99"/>
      <c r="K358" s="99"/>
      <c r="L358" s="99"/>
      <c r="M358" s="99"/>
      <c r="N358" s="99"/>
      <c r="O358" s="99"/>
      <c r="P358" s="99"/>
      <c r="Q358" s="99"/>
      <c r="R358" s="99"/>
      <c r="S358" s="99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</row>
    <row r="359" spans="2:33" ht="18.75" customHeight="1">
      <c r="B359" s="14"/>
      <c r="C359" s="98"/>
      <c r="D359" s="98"/>
      <c r="E359" s="14"/>
      <c r="F359" s="99"/>
      <c r="G359" s="99"/>
      <c r="H359" s="99"/>
      <c r="I359" s="99"/>
      <c r="J359" s="99"/>
      <c r="K359" s="99"/>
      <c r="L359" s="99"/>
      <c r="M359" s="99"/>
      <c r="N359" s="99"/>
      <c r="O359" s="99"/>
      <c r="P359" s="99"/>
      <c r="Q359" s="99"/>
      <c r="R359" s="99"/>
      <c r="S359" s="99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</row>
    <row r="360" spans="2:33" ht="18.75" customHeight="1">
      <c r="B360" s="14"/>
      <c r="C360" s="98"/>
      <c r="D360" s="98"/>
      <c r="E360" s="14"/>
      <c r="F360" s="99"/>
      <c r="G360" s="99"/>
      <c r="H360" s="99"/>
      <c r="I360" s="99"/>
      <c r="J360" s="99"/>
      <c r="K360" s="99"/>
      <c r="L360" s="99"/>
      <c r="M360" s="99"/>
      <c r="N360" s="99"/>
      <c r="O360" s="99"/>
      <c r="P360" s="99"/>
      <c r="Q360" s="99"/>
      <c r="R360" s="99"/>
      <c r="S360" s="99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</row>
    <row r="361" spans="2:33" ht="18.75" customHeight="1">
      <c r="B361" s="14"/>
      <c r="C361" s="98"/>
      <c r="D361" s="98"/>
      <c r="E361" s="14"/>
      <c r="F361" s="99"/>
      <c r="G361" s="99"/>
      <c r="H361" s="99"/>
      <c r="I361" s="99"/>
      <c r="J361" s="99"/>
      <c r="K361" s="99"/>
      <c r="L361" s="99"/>
      <c r="M361" s="99"/>
      <c r="N361" s="99"/>
      <c r="O361" s="99"/>
      <c r="P361" s="99"/>
      <c r="Q361" s="99"/>
      <c r="R361" s="99"/>
      <c r="S361" s="99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</row>
    <row r="362" spans="2:33" ht="18.75" customHeight="1">
      <c r="B362" s="14"/>
      <c r="C362" s="98"/>
      <c r="D362" s="98"/>
      <c r="E362" s="14"/>
      <c r="F362" s="99"/>
      <c r="G362" s="99"/>
      <c r="H362" s="99"/>
      <c r="I362" s="99"/>
      <c r="J362" s="99"/>
      <c r="K362" s="99"/>
      <c r="L362" s="99"/>
      <c r="M362" s="99"/>
      <c r="N362" s="99"/>
      <c r="O362" s="99"/>
      <c r="P362" s="99"/>
      <c r="Q362" s="99"/>
      <c r="R362" s="99"/>
      <c r="S362" s="99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</row>
    <row r="363" spans="2:33" ht="18.75" customHeight="1">
      <c r="B363" s="14"/>
      <c r="C363" s="98"/>
      <c r="D363" s="98"/>
      <c r="E363" s="14"/>
      <c r="F363" s="99"/>
      <c r="G363" s="99"/>
      <c r="H363" s="99"/>
      <c r="I363" s="99"/>
      <c r="J363" s="99"/>
      <c r="K363" s="99"/>
      <c r="L363" s="99"/>
      <c r="M363" s="99"/>
      <c r="N363" s="99"/>
      <c r="O363" s="99"/>
      <c r="P363" s="99"/>
      <c r="Q363" s="99"/>
      <c r="R363" s="99"/>
      <c r="S363" s="99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</row>
    <row r="364" spans="2:33" ht="18.75" customHeight="1">
      <c r="B364" s="14"/>
      <c r="C364" s="98"/>
      <c r="D364" s="98"/>
      <c r="E364" s="14"/>
      <c r="F364" s="99"/>
      <c r="G364" s="99"/>
      <c r="H364" s="99"/>
      <c r="I364" s="99"/>
      <c r="J364" s="99"/>
      <c r="K364" s="99"/>
      <c r="L364" s="99"/>
      <c r="M364" s="99"/>
      <c r="N364" s="99"/>
      <c r="O364" s="99"/>
      <c r="P364" s="99"/>
      <c r="Q364" s="99"/>
      <c r="R364" s="99"/>
      <c r="S364" s="99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</row>
    <row r="365" spans="2:33" ht="18.75" customHeight="1">
      <c r="B365" s="14"/>
      <c r="C365" s="98"/>
      <c r="D365" s="98"/>
      <c r="E365" s="14"/>
      <c r="F365" s="99"/>
      <c r="G365" s="99"/>
      <c r="H365" s="99"/>
      <c r="I365" s="99"/>
      <c r="J365" s="99"/>
      <c r="K365" s="99"/>
      <c r="L365" s="99"/>
      <c r="M365" s="99"/>
      <c r="N365" s="99"/>
      <c r="O365" s="99"/>
      <c r="P365" s="99"/>
      <c r="Q365" s="99"/>
      <c r="R365" s="99"/>
      <c r="S365" s="99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</row>
    <row r="366" spans="2:33" ht="18.75" customHeight="1">
      <c r="B366" s="14"/>
      <c r="C366" s="98"/>
      <c r="D366" s="98"/>
      <c r="E366" s="14"/>
      <c r="F366" s="99"/>
      <c r="G366" s="99"/>
      <c r="H366" s="99"/>
      <c r="I366" s="99"/>
      <c r="J366" s="99"/>
      <c r="K366" s="99"/>
      <c r="L366" s="99"/>
      <c r="M366" s="99"/>
      <c r="N366" s="99"/>
      <c r="O366" s="99"/>
      <c r="P366" s="99"/>
      <c r="Q366" s="99"/>
      <c r="R366" s="99"/>
      <c r="S366" s="99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</row>
    <row r="367" spans="2:33" ht="18.75" customHeight="1">
      <c r="B367" s="14"/>
      <c r="C367" s="98"/>
      <c r="D367" s="98"/>
      <c r="E367" s="14"/>
      <c r="F367" s="99"/>
      <c r="G367" s="99"/>
      <c r="H367" s="99"/>
      <c r="I367" s="99"/>
      <c r="J367" s="99"/>
      <c r="K367" s="99"/>
      <c r="L367" s="99"/>
      <c r="M367" s="99"/>
      <c r="N367" s="99"/>
      <c r="O367" s="99"/>
      <c r="P367" s="99"/>
      <c r="Q367" s="99"/>
      <c r="R367" s="99"/>
      <c r="S367" s="99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</row>
    <row r="368" spans="2:33" ht="18.75" customHeight="1">
      <c r="B368" s="14"/>
      <c r="C368" s="98"/>
      <c r="D368" s="98"/>
      <c r="E368" s="14"/>
      <c r="F368" s="99"/>
      <c r="G368" s="99"/>
      <c r="H368" s="99"/>
      <c r="I368" s="99"/>
      <c r="J368" s="99"/>
      <c r="K368" s="99"/>
      <c r="L368" s="99"/>
      <c r="M368" s="99"/>
      <c r="N368" s="99"/>
      <c r="O368" s="99"/>
      <c r="P368" s="99"/>
      <c r="Q368" s="99"/>
      <c r="R368" s="99"/>
      <c r="S368" s="99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</row>
    <row r="369" spans="2:33" ht="18.75" customHeight="1">
      <c r="B369" s="14"/>
      <c r="C369" s="98"/>
      <c r="D369" s="98"/>
      <c r="E369" s="14"/>
      <c r="F369" s="99"/>
      <c r="G369" s="99"/>
      <c r="H369" s="99"/>
      <c r="I369" s="99"/>
      <c r="J369" s="99"/>
      <c r="K369" s="99"/>
      <c r="L369" s="99"/>
      <c r="M369" s="99"/>
      <c r="N369" s="99"/>
      <c r="O369" s="99"/>
      <c r="P369" s="99"/>
      <c r="Q369" s="99"/>
      <c r="R369" s="99"/>
      <c r="S369" s="99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</row>
    <row r="370" spans="2:33" ht="18.75" customHeight="1">
      <c r="B370" s="14"/>
      <c r="C370" s="98"/>
      <c r="D370" s="98"/>
      <c r="E370" s="14"/>
      <c r="F370" s="99"/>
      <c r="G370" s="99"/>
      <c r="H370" s="99"/>
      <c r="I370" s="99"/>
      <c r="J370" s="99"/>
      <c r="K370" s="99"/>
      <c r="L370" s="99"/>
      <c r="M370" s="99"/>
      <c r="N370" s="99"/>
      <c r="O370" s="99"/>
      <c r="P370" s="99"/>
      <c r="Q370" s="99"/>
      <c r="R370" s="99"/>
      <c r="S370" s="99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</row>
    <row r="371" spans="2:33" ht="18.75" customHeight="1">
      <c r="B371" s="14"/>
      <c r="C371" s="98"/>
      <c r="D371" s="98"/>
      <c r="E371" s="14"/>
      <c r="F371" s="99"/>
      <c r="G371" s="99"/>
      <c r="H371" s="99"/>
      <c r="I371" s="99"/>
      <c r="J371" s="99"/>
      <c r="K371" s="99"/>
      <c r="L371" s="99"/>
      <c r="M371" s="99"/>
      <c r="N371" s="99"/>
      <c r="O371" s="99"/>
      <c r="P371" s="99"/>
      <c r="Q371" s="99"/>
      <c r="R371" s="99"/>
      <c r="S371" s="99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</row>
    <row r="372" spans="2:33" ht="18.75" customHeight="1">
      <c r="B372" s="14"/>
      <c r="C372" s="98"/>
      <c r="D372" s="98"/>
      <c r="E372" s="14"/>
      <c r="F372" s="99"/>
      <c r="G372" s="99"/>
      <c r="H372" s="99"/>
      <c r="I372" s="99"/>
      <c r="J372" s="99"/>
      <c r="K372" s="99"/>
      <c r="L372" s="99"/>
      <c r="M372" s="99"/>
      <c r="N372" s="99"/>
      <c r="O372" s="99"/>
      <c r="P372" s="99"/>
      <c r="Q372" s="99"/>
      <c r="R372" s="99"/>
      <c r="S372" s="99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</row>
    <row r="373" spans="2:33" ht="18.75" customHeight="1">
      <c r="B373" s="14"/>
      <c r="C373" s="98"/>
      <c r="D373" s="98"/>
      <c r="E373" s="14"/>
      <c r="F373" s="99"/>
      <c r="G373" s="99"/>
      <c r="H373" s="99"/>
      <c r="I373" s="99"/>
      <c r="J373" s="99"/>
      <c r="K373" s="99"/>
      <c r="L373" s="99"/>
      <c r="M373" s="99"/>
      <c r="N373" s="99"/>
      <c r="O373" s="99"/>
      <c r="P373" s="99"/>
      <c r="Q373" s="99"/>
      <c r="R373" s="99"/>
      <c r="S373" s="99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</row>
    <row r="374" spans="2:33" ht="18.75" customHeight="1">
      <c r="B374" s="14"/>
      <c r="C374" s="98"/>
      <c r="D374" s="98"/>
      <c r="E374" s="14"/>
      <c r="F374" s="99"/>
      <c r="G374" s="99"/>
      <c r="H374" s="99"/>
      <c r="I374" s="99"/>
      <c r="J374" s="99"/>
      <c r="K374" s="99"/>
      <c r="L374" s="99"/>
      <c r="M374" s="99"/>
      <c r="N374" s="99"/>
      <c r="O374" s="99"/>
      <c r="P374" s="99"/>
      <c r="Q374" s="99"/>
      <c r="R374" s="99"/>
      <c r="S374" s="99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</row>
    <row r="375" spans="2:33" ht="18.75" customHeight="1">
      <c r="B375" s="14"/>
      <c r="C375" s="98"/>
      <c r="D375" s="98"/>
      <c r="E375" s="14"/>
      <c r="F375" s="99"/>
      <c r="G375" s="99"/>
      <c r="H375" s="99"/>
      <c r="I375" s="99"/>
      <c r="J375" s="99"/>
      <c r="K375" s="99"/>
      <c r="L375" s="99"/>
      <c r="M375" s="99"/>
      <c r="N375" s="99"/>
      <c r="O375" s="99"/>
      <c r="P375" s="99"/>
      <c r="Q375" s="99"/>
      <c r="R375" s="99"/>
      <c r="S375" s="99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</row>
    <row r="376" spans="2:33" ht="18.75" customHeight="1">
      <c r="B376" s="14"/>
      <c r="C376" s="98"/>
      <c r="D376" s="98"/>
      <c r="E376" s="14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99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</row>
    <row r="377" spans="2:33" ht="18.75" customHeight="1">
      <c r="B377" s="14"/>
      <c r="C377" s="98"/>
      <c r="D377" s="98"/>
      <c r="E377" s="14"/>
      <c r="F377" s="99"/>
      <c r="G377" s="99"/>
      <c r="H377" s="99"/>
      <c r="I377" s="99"/>
      <c r="J377" s="99"/>
      <c r="K377" s="99"/>
      <c r="L377" s="99"/>
      <c r="M377" s="99"/>
      <c r="N377" s="99"/>
      <c r="O377" s="99"/>
      <c r="P377" s="99"/>
      <c r="Q377" s="99"/>
      <c r="R377" s="99"/>
      <c r="S377" s="99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</row>
    <row r="378" spans="2:33" ht="18.75" customHeight="1">
      <c r="B378" s="14"/>
      <c r="C378" s="98"/>
      <c r="D378" s="98"/>
      <c r="E378" s="14"/>
      <c r="F378" s="99"/>
      <c r="G378" s="99"/>
      <c r="H378" s="99"/>
      <c r="I378" s="99"/>
      <c r="J378" s="99"/>
      <c r="K378" s="99"/>
      <c r="L378" s="99"/>
      <c r="M378" s="99"/>
      <c r="N378" s="99"/>
      <c r="O378" s="99"/>
      <c r="P378" s="99"/>
      <c r="Q378" s="99"/>
      <c r="R378" s="99"/>
      <c r="S378" s="99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</row>
    <row r="379" spans="2:33" ht="18.75" customHeight="1">
      <c r="B379" s="14"/>
      <c r="C379" s="98"/>
      <c r="D379" s="98"/>
      <c r="E379" s="14"/>
      <c r="F379" s="99"/>
      <c r="G379" s="99"/>
      <c r="H379" s="99"/>
      <c r="I379" s="99"/>
      <c r="J379" s="99"/>
      <c r="K379" s="99"/>
      <c r="L379" s="99"/>
      <c r="M379" s="99"/>
      <c r="N379" s="99"/>
      <c r="O379" s="99"/>
      <c r="P379" s="99"/>
      <c r="Q379" s="99"/>
      <c r="R379" s="99"/>
      <c r="S379" s="99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</row>
    <row r="380" spans="2:33" ht="18.75" customHeight="1">
      <c r="B380" s="14"/>
      <c r="C380" s="98"/>
      <c r="D380" s="98"/>
      <c r="E380" s="14"/>
      <c r="F380" s="99"/>
      <c r="G380" s="99"/>
      <c r="H380" s="99"/>
      <c r="I380" s="99"/>
      <c r="J380" s="99"/>
      <c r="K380" s="99"/>
      <c r="L380" s="99"/>
      <c r="M380" s="99"/>
      <c r="N380" s="99"/>
      <c r="O380" s="99"/>
      <c r="P380" s="99"/>
      <c r="Q380" s="99"/>
      <c r="R380" s="99"/>
      <c r="S380" s="99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</row>
    <row r="381" spans="2:33" ht="18.75" customHeight="1">
      <c r="B381" s="14"/>
      <c r="C381" s="98"/>
      <c r="D381" s="98"/>
      <c r="E381" s="14"/>
      <c r="F381" s="99"/>
      <c r="G381" s="99"/>
      <c r="H381" s="99"/>
      <c r="I381" s="99"/>
      <c r="J381" s="99"/>
      <c r="K381" s="99"/>
      <c r="L381" s="99"/>
      <c r="M381" s="99"/>
      <c r="N381" s="99"/>
      <c r="O381" s="99"/>
      <c r="P381" s="99"/>
      <c r="Q381" s="99"/>
      <c r="R381" s="99"/>
      <c r="S381" s="99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</row>
    <row r="382" spans="2:33" ht="18.75" customHeight="1">
      <c r="B382" s="14"/>
      <c r="C382" s="98"/>
      <c r="D382" s="98"/>
      <c r="E382" s="14"/>
      <c r="F382" s="99"/>
      <c r="G382" s="99"/>
      <c r="H382" s="99"/>
      <c r="I382" s="99"/>
      <c r="J382" s="99"/>
      <c r="K382" s="99"/>
      <c r="L382" s="99"/>
      <c r="M382" s="99"/>
      <c r="N382" s="99"/>
      <c r="O382" s="99"/>
      <c r="P382" s="99"/>
      <c r="Q382" s="99"/>
      <c r="R382" s="99"/>
      <c r="S382" s="99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</row>
    <row r="383" spans="2:33" ht="18.75" customHeight="1">
      <c r="B383" s="14"/>
      <c r="C383" s="98"/>
      <c r="D383" s="98"/>
      <c r="E383" s="14"/>
      <c r="F383" s="99"/>
      <c r="G383" s="99"/>
      <c r="H383" s="99"/>
      <c r="I383" s="99"/>
      <c r="J383" s="99"/>
      <c r="K383" s="99"/>
      <c r="L383" s="99"/>
      <c r="M383" s="99"/>
      <c r="N383" s="99"/>
      <c r="O383" s="99"/>
      <c r="P383" s="99"/>
      <c r="Q383" s="99"/>
      <c r="R383" s="99"/>
      <c r="S383" s="99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</row>
    <row r="384" spans="2:33" ht="18.75" customHeight="1">
      <c r="B384" s="14"/>
      <c r="C384" s="98"/>
      <c r="D384" s="98"/>
      <c r="E384" s="14"/>
      <c r="F384" s="99"/>
      <c r="G384" s="99"/>
      <c r="H384" s="99"/>
      <c r="I384" s="99"/>
      <c r="J384" s="99"/>
      <c r="K384" s="99"/>
      <c r="L384" s="99"/>
      <c r="M384" s="99"/>
      <c r="N384" s="99"/>
      <c r="O384" s="99"/>
      <c r="P384" s="99"/>
      <c r="Q384" s="99"/>
      <c r="R384" s="99"/>
      <c r="S384" s="99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</row>
    <row r="385" spans="2:33" ht="18.75" customHeight="1">
      <c r="B385" s="14"/>
      <c r="C385" s="98"/>
      <c r="D385" s="98"/>
      <c r="E385" s="14"/>
      <c r="F385" s="99"/>
      <c r="G385" s="99"/>
      <c r="H385" s="99"/>
      <c r="I385" s="99"/>
      <c r="J385" s="99"/>
      <c r="K385" s="99"/>
      <c r="L385" s="99"/>
      <c r="M385" s="99"/>
      <c r="N385" s="99"/>
      <c r="O385" s="99"/>
      <c r="P385" s="99"/>
      <c r="Q385" s="99"/>
      <c r="R385" s="99"/>
      <c r="S385" s="99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</row>
    <row r="386" spans="2:33" ht="18.75" customHeight="1">
      <c r="B386" s="14"/>
      <c r="C386" s="98"/>
      <c r="D386" s="98"/>
      <c r="E386" s="14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99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</row>
    <row r="387" spans="2:33" ht="18.75" customHeight="1">
      <c r="B387" s="14"/>
      <c r="C387" s="98"/>
      <c r="D387" s="98"/>
      <c r="E387" s="14"/>
      <c r="F387" s="99"/>
      <c r="G387" s="99"/>
      <c r="H387" s="99"/>
      <c r="I387" s="99"/>
      <c r="J387" s="99"/>
      <c r="K387" s="99"/>
      <c r="L387" s="99"/>
      <c r="M387" s="99"/>
      <c r="N387" s="99"/>
      <c r="O387" s="99"/>
      <c r="P387" s="99"/>
      <c r="Q387" s="99"/>
      <c r="R387" s="99"/>
      <c r="S387" s="99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</row>
    <row r="388" spans="2:33" ht="18.75" customHeight="1">
      <c r="B388" s="14"/>
      <c r="C388" s="98"/>
      <c r="D388" s="98"/>
      <c r="E388" s="14"/>
      <c r="F388" s="99"/>
      <c r="G388" s="99"/>
      <c r="H388" s="99"/>
      <c r="I388" s="99"/>
      <c r="J388" s="99"/>
      <c r="K388" s="99"/>
      <c r="L388" s="99"/>
      <c r="M388" s="99"/>
      <c r="N388" s="99"/>
      <c r="O388" s="99"/>
      <c r="P388" s="99"/>
      <c r="Q388" s="99"/>
      <c r="R388" s="99"/>
      <c r="S388" s="99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</row>
    <row r="389" spans="2:33" ht="18.75" customHeight="1">
      <c r="B389" s="14"/>
      <c r="C389" s="98"/>
      <c r="D389" s="98"/>
      <c r="E389" s="14"/>
      <c r="F389" s="99"/>
      <c r="G389" s="99"/>
      <c r="H389" s="99"/>
      <c r="I389" s="99"/>
      <c r="J389" s="99"/>
      <c r="K389" s="99"/>
      <c r="L389" s="99"/>
      <c r="M389" s="99"/>
      <c r="N389" s="99"/>
      <c r="O389" s="99"/>
      <c r="P389" s="99"/>
      <c r="Q389" s="99"/>
      <c r="R389" s="99"/>
      <c r="S389" s="99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</row>
    <row r="390" spans="2:33" ht="18.75" customHeight="1">
      <c r="B390" s="14"/>
      <c r="C390" s="98"/>
      <c r="D390" s="98"/>
      <c r="E390" s="14"/>
      <c r="F390" s="99"/>
      <c r="G390" s="99"/>
      <c r="H390" s="99"/>
      <c r="I390" s="99"/>
      <c r="J390" s="99"/>
      <c r="K390" s="99"/>
      <c r="L390" s="99"/>
      <c r="M390" s="99"/>
      <c r="N390" s="99"/>
      <c r="O390" s="99"/>
      <c r="P390" s="99"/>
      <c r="Q390" s="99"/>
      <c r="R390" s="99"/>
      <c r="S390" s="99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</row>
    <row r="391" spans="2:33" ht="18.75" customHeight="1">
      <c r="B391" s="14"/>
      <c r="C391" s="98"/>
      <c r="D391" s="98"/>
      <c r="E391" s="14"/>
      <c r="F391" s="99"/>
      <c r="G391" s="99"/>
      <c r="H391" s="99"/>
      <c r="I391" s="99"/>
      <c r="J391" s="99"/>
      <c r="K391" s="99"/>
      <c r="L391" s="99"/>
      <c r="M391" s="99"/>
      <c r="N391" s="99"/>
      <c r="O391" s="99"/>
      <c r="P391" s="99"/>
      <c r="Q391" s="99"/>
      <c r="R391" s="99"/>
      <c r="S391" s="99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</row>
    <row r="392" spans="2:33" ht="18.75" customHeight="1">
      <c r="B392" s="14"/>
      <c r="C392" s="98"/>
      <c r="D392" s="98"/>
      <c r="E392" s="14"/>
      <c r="F392" s="99"/>
      <c r="G392" s="99"/>
      <c r="H392" s="99"/>
      <c r="I392" s="99"/>
      <c r="J392" s="99"/>
      <c r="K392" s="99"/>
      <c r="L392" s="99"/>
      <c r="M392" s="99"/>
      <c r="N392" s="99"/>
      <c r="O392" s="99"/>
      <c r="P392" s="99"/>
      <c r="Q392" s="99"/>
      <c r="R392" s="99"/>
      <c r="S392" s="99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</row>
    <row r="393" spans="2:33" ht="18.75" customHeight="1">
      <c r="B393" s="14"/>
      <c r="C393" s="98"/>
      <c r="D393" s="98"/>
      <c r="E393" s="14"/>
      <c r="F393" s="99"/>
      <c r="G393" s="99"/>
      <c r="H393" s="99"/>
      <c r="I393" s="99"/>
      <c r="J393" s="99"/>
      <c r="K393" s="99"/>
      <c r="L393" s="99"/>
      <c r="M393" s="99"/>
      <c r="N393" s="99"/>
      <c r="O393" s="99"/>
      <c r="P393" s="99"/>
      <c r="Q393" s="99"/>
      <c r="R393" s="99"/>
      <c r="S393" s="99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</row>
    <row r="394" spans="2:33" ht="18.75" customHeight="1">
      <c r="B394" s="14"/>
      <c r="C394" s="98"/>
      <c r="D394" s="98"/>
      <c r="E394" s="14"/>
      <c r="F394" s="99"/>
      <c r="G394" s="99"/>
      <c r="H394" s="99"/>
      <c r="I394" s="99"/>
      <c r="J394" s="99"/>
      <c r="K394" s="99"/>
      <c r="L394" s="99"/>
      <c r="M394" s="99"/>
      <c r="N394" s="99"/>
      <c r="O394" s="99"/>
      <c r="P394" s="99"/>
      <c r="Q394" s="99"/>
      <c r="R394" s="99"/>
      <c r="S394" s="99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</row>
    <row r="395" spans="2:33" ht="18.75" customHeight="1">
      <c r="B395" s="14"/>
      <c r="C395" s="98"/>
      <c r="D395" s="98"/>
      <c r="E395" s="14"/>
      <c r="F395" s="99"/>
      <c r="G395" s="99"/>
      <c r="H395" s="99"/>
      <c r="I395" s="99"/>
      <c r="J395" s="99"/>
      <c r="K395" s="99"/>
      <c r="L395" s="99"/>
      <c r="M395" s="99"/>
      <c r="N395" s="99"/>
      <c r="O395" s="99"/>
      <c r="P395" s="99"/>
      <c r="Q395" s="99"/>
      <c r="R395" s="99"/>
      <c r="S395" s="99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</row>
    <row r="396" spans="2:33" ht="18.75" customHeight="1">
      <c r="B396" s="14"/>
      <c r="C396" s="98"/>
      <c r="D396" s="98"/>
      <c r="E396" s="14"/>
      <c r="F396" s="99"/>
      <c r="G396" s="99"/>
      <c r="H396" s="99"/>
      <c r="I396" s="99"/>
      <c r="J396" s="99"/>
      <c r="K396" s="99"/>
      <c r="L396" s="99"/>
      <c r="M396" s="99"/>
      <c r="N396" s="99"/>
      <c r="O396" s="99"/>
      <c r="P396" s="99"/>
      <c r="Q396" s="99"/>
      <c r="R396" s="99"/>
      <c r="S396" s="99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</row>
    <row r="397" spans="2:33" ht="18.75" customHeight="1">
      <c r="B397" s="14"/>
      <c r="C397" s="98"/>
      <c r="D397" s="98"/>
      <c r="E397" s="14"/>
      <c r="F397" s="99"/>
      <c r="G397" s="99"/>
      <c r="H397" s="99"/>
      <c r="I397" s="99"/>
      <c r="J397" s="99"/>
      <c r="K397" s="99"/>
      <c r="L397" s="99"/>
      <c r="M397" s="99"/>
      <c r="N397" s="99"/>
      <c r="O397" s="99"/>
      <c r="P397" s="99"/>
      <c r="Q397" s="99"/>
      <c r="R397" s="99"/>
      <c r="S397" s="99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</row>
    <row r="398" spans="2:33" ht="18.75" customHeight="1">
      <c r="B398" s="14"/>
      <c r="C398" s="98"/>
      <c r="D398" s="98"/>
      <c r="E398" s="14"/>
      <c r="F398" s="99"/>
      <c r="G398" s="99"/>
      <c r="H398" s="99"/>
      <c r="I398" s="99"/>
      <c r="J398" s="99"/>
      <c r="K398" s="99"/>
      <c r="L398" s="99"/>
      <c r="M398" s="99"/>
      <c r="N398" s="99"/>
      <c r="O398" s="99"/>
      <c r="P398" s="99"/>
      <c r="Q398" s="99"/>
      <c r="R398" s="99"/>
      <c r="S398" s="99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</row>
    <row r="399" spans="2:33" ht="18.75" customHeight="1">
      <c r="B399" s="14"/>
      <c r="C399" s="98"/>
      <c r="D399" s="98"/>
      <c r="E399" s="14"/>
      <c r="F399" s="99"/>
      <c r="G399" s="99"/>
      <c r="H399" s="99"/>
      <c r="I399" s="99"/>
      <c r="J399" s="99"/>
      <c r="K399" s="99"/>
      <c r="L399" s="99"/>
      <c r="M399" s="99"/>
      <c r="N399" s="99"/>
      <c r="O399" s="99"/>
      <c r="P399" s="99"/>
      <c r="Q399" s="99"/>
      <c r="R399" s="99"/>
      <c r="S399" s="99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</row>
    <row r="400" spans="2:33" ht="18.75" customHeight="1">
      <c r="B400" s="14"/>
      <c r="C400" s="98"/>
      <c r="D400" s="98"/>
      <c r="E400" s="14"/>
      <c r="F400" s="99"/>
      <c r="G400" s="99"/>
      <c r="H400" s="99"/>
      <c r="I400" s="99"/>
      <c r="J400" s="99"/>
      <c r="K400" s="99"/>
      <c r="L400" s="99"/>
      <c r="M400" s="99"/>
      <c r="N400" s="99"/>
      <c r="O400" s="99"/>
      <c r="P400" s="99"/>
      <c r="Q400" s="99"/>
      <c r="R400" s="99"/>
      <c r="S400" s="99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</row>
    <row r="401" spans="2:33" ht="18.75" customHeight="1">
      <c r="B401" s="14"/>
      <c r="C401" s="98"/>
      <c r="D401" s="98"/>
      <c r="E401" s="14"/>
      <c r="F401" s="99"/>
      <c r="G401" s="99"/>
      <c r="H401" s="99"/>
      <c r="I401" s="99"/>
      <c r="J401" s="99"/>
      <c r="K401" s="99"/>
      <c r="L401" s="99"/>
      <c r="M401" s="99"/>
      <c r="N401" s="99"/>
      <c r="O401" s="99"/>
      <c r="P401" s="99"/>
      <c r="Q401" s="99"/>
      <c r="R401" s="99"/>
      <c r="S401" s="99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</row>
    <row r="402" spans="2:33" ht="18.75" customHeight="1">
      <c r="B402" s="14"/>
      <c r="C402" s="98"/>
      <c r="D402" s="98"/>
      <c r="E402" s="14"/>
      <c r="F402" s="99"/>
      <c r="G402" s="99"/>
      <c r="H402" s="99"/>
      <c r="I402" s="99"/>
      <c r="J402" s="99"/>
      <c r="K402" s="99"/>
      <c r="L402" s="99"/>
      <c r="M402" s="99"/>
      <c r="N402" s="99"/>
      <c r="O402" s="99"/>
      <c r="P402" s="99"/>
      <c r="Q402" s="99"/>
      <c r="R402" s="99"/>
      <c r="S402" s="99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</row>
    <row r="403" spans="2:33" ht="18.75" customHeight="1">
      <c r="B403" s="14"/>
      <c r="C403" s="98"/>
      <c r="D403" s="98"/>
      <c r="E403" s="14"/>
      <c r="F403" s="99"/>
      <c r="G403" s="99"/>
      <c r="H403" s="99"/>
      <c r="I403" s="99"/>
      <c r="J403" s="99"/>
      <c r="K403" s="99"/>
      <c r="L403" s="99"/>
      <c r="M403" s="99"/>
      <c r="N403" s="99"/>
      <c r="O403" s="99"/>
      <c r="P403" s="99"/>
      <c r="Q403" s="99"/>
      <c r="R403" s="99"/>
      <c r="S403" s="99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</row>
    <row r="404" spans="2:33" ht="18.75" customHeight="1">
      <c r="B404" s="14"/>
      <c r="C404" s="98"/>
      <c r="D404" s="98"/>
      <c r="E404" s="14"/>
      <c r="F404" s="99"/>
      <c r="G404" s="99"/>
      <c r="H404" s="99"/>
      <c r="I404" s="99"/>
      <c r="J404" s="99"/>
      <c r="K404" s="99"/>
      <c r="L404" s="99"/>
      <c r="M404" s="99"/>
      <c r="N404" s="99"/>
      <c r="O404" s="99"/>
      <c r="P404" s="99"/>
      <c r="Q404" s="99"/>
      <c r="R404" s="99"/>
      <c r="S404" s="99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</row>
    <row r="405" spans="2:33" ht="18.75" customHeight="1">
      <c r="B405" s="14"/>
      <c r="C405" s="98"/>
      <c r="D405" s="98"/>
      <c r="E405" s="14"/>
      <c r="F405" s="99"/>
      <c r="G405" s="99"/>
      <c r="H405" s="99"/>
      <c r="I405" s="99"/>
      <c r="J405" s="99"/>
      <c r="K405" s="99"/>
      <c r="L405" s="99"/>
      <c r="M405" s="99"/>
      <c r="N405" s="99"/>
      <c r="O405" s="99"/>
      <c r="P405" s="99"/>
      <c r="Q405" s="99"/>
      <c r="R405" s="99"/>
      <c r="S405" s="99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</row>
    <row r="406" spans="2:33" ht="18.75" customHeight="1">
      <c r="B406" s="14"/>
      <c r="C406" s="98"/>
      <c r="D406" s="98"/>
      <c r="E406" s="14"/>
      <c r="F406" s="99"/>
      <c r="G406" s="99"/>
      <c r="H406" s="99"/>
      <c r="I406" s="99"/>
      <c r="J406" s="99"/>
      <c r="K406" s="99"/>
      <c r="L406" s="99"/>
      <c r="M406" s="99"/>
      <c r="N406" s="99"/>
      <c r="O406" s="99"/>
      <c r="P406" s="99"/>
      <c r="Q406" s="99"/>
      <c r="R406" s="99"/>
      <c r="S406" s="99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</row>
    <row r="407" spans="2:33" ht="18.75" customHeight="1">
      <c r="B407" s="14"/>
      <c r="C407" s="98"/>
      <c r="D407" s="98"/>
      <c r="E407" s="14"/>
      <c r="F407" s="99"/>
      <c r="G407" s="99"/>
      <c r="H407" s="99"/>
      <c r="I407" s="99"/>
      <c r="J407" s="99"/>
      <c r="K407" s="99"/>
      <c r="L407" s="99"/>
      <c r="M407" s="99"/>
      <c r="N407" s="99"/>
      <c r="O407" s="99"/>
      <c r="P407" s="99"/>
      <c r="Q407" s="99"/>
      <c r="R407" s="99"/>
      <c r="S407" s="99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</row>
    <row r="408" spans="2:33" ht="18.75" customHeight="1">
      <c r="B408" s="14"/>
      <c r="C408" s="98"/>
      <c r="D408" s="98"/>
      <c r="E408" s="14"/>
      <c r="F408" s="99"/>
      <c r="G408" s="99"/>
      <c r="H408" s="99"/>
      <c r="I408" s="99"/>
      <c r="J408" s="99"/>
      <c r="K408" s="99"/>
      <c r="L408" s="99"/>
      <c r="M408" s="99"/>
      <c r="N408" s="99"/>
      <c r="O408" s="99"/>
      <c r="P408" s="99"/>
      <c r="Q408" s="99"/>
      <c r="R408" s="99"/>
      <c r="S408" s="99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</row>
    <row r="409" spans="2:33" ht="18.75" customHeight="1">
      <c r="B409" s="14"/>
      <c r="C409" s="98"/>
      <c r="D409" s="98"/>
      <c r="E409" s="14"/>
      <c r="F409" s="99"/>
      <c r="G409" s="99"/>
      <c r="H409" s="99"/>
      <c r="I409" s="99"/>
      <c r="J409" s="99"/>
      <c r="K409" s="99"/>
      <c r="L409" s="99"/>
      <c r="M409" s="99"/>
      <c r="N409" s="99"/>
      <c r="O409" s="99"/>
      <c r="P409" s="99"/>
      <c r="Q409" s="99"/>
      <c r="R409" s="99"/>
      <c r="S409" s="99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</row>
    <row r="410" spans="2:33" ht="18.75" customHeight="1">
      <c r="B410" s="14"/>
      <c r="C410" s="98"/>
      <c r="D410" s="98"/>
      <c r="E410" s="14"/>
      <c r="F410" s="99"/>
      <c r="G410" s="99"/>
      <c r="H410" s="99"/>
      <c r="I410" s="99"/>
      <c r="J410" s="99"/>
      <c r="K410" s="99"/>
      <c r="L410" s="99"/>
      <c r="M410" s="99"/>
      <c r="N410" s="99"/>
      <c r="O410" s="99"/>
      <c r="P410" s="99"/>
      <c r="Q410" s="99"/>
      <c r="R410" s="99"/>
      <c r="S410" s="99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</row>
    <row r="411" spans="2:33" ht="18.75" customHeight="1">
      <c r="B411" s="14"/>
      <c r="C411" s="98"/>
      <c r="D411" s="98"/>
      <c r="E411" s="14"/>
      <c r="F411" s="99"/>
      <c r="G411" s="99"/>
      <c r="H411" s="99"/>
      <c r="I411" s="99"/>
      <c r="J411" s="99"/>
      <c r="K411" s="99"/>
      <c r="L411" s="99"/>
      <c r="M411" s="99"/>
      <c r="N411" s="99"/>
      <c r="O411" s="99"/>
      <c r="P411" s="99"/>
      <c r="Q411" s="99"/>
      <c r="R411" s="99"/>
      <c r="S411" s="99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</row>
    <row r="412" spans="2:33" ht="18.75" customHeight="1">
      <c r="B412" s="14"/>
      <c r="C412" s="98"/>
      <c r="D412" s="98"/>
      <c r="E412" s="14"/>
      <c r="F412" s="99"/>
      <c r="G412" s="99"/>
      <c r="H412" s="99"/>
      <c r="I412" s="99"/>
      <c r="J412" s="99"/>
      <c r="K412" s="99"/>
      <c r="L412" s="99"/>
      <c r="M412" s="99"/>
      <c r="N412" s="99"/>
      <c r="O412" s="99"/>
      <c r="P412" s="99"/>
      <c r="Q412" s="99"/>
      <c r="R412" s="99"/>
      <c r="S412" s="99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</row>
    <row r="413" spans="2:33" ht="18.75" customHeight="1">
      <c r="B413" s="14"/>
      <c r="C413" s="98"/>
      <c r="D413" s="98"/>
      <c r="E413" s="14"/>
      <c r="F413" s="99"/>
      <c r="G413" s="99"/>
      <c r="H413" s="99"/>
      <c r="I413" s="99"/>
      <c r="J413" s="99"/>
      <c r="K413" s="99"/>
      <c r="L413" s="99"/>
      <c r="M413" s="99"/>
      <c r="N413" s="99"/>
      <c r="O413" s="99"/>
      <c r="P413" s="99"/>
      <c r="Q413" s="99"/>
      <c r="R413" s="99"/>
      <c r="S413" s="99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</row>
    <row r="414" spans="2:33" ht="18.75" customHeight="1">
      <c r="B414" s="14"/>
      <c r="C414" s="98"/>
      <c r="D414" s="98"/>
      <c r="E414" s="14"/>
      <c r="F414" s="99"/>
      <c r="G414" s="99"/>
      <c r="H414" s="99"/>
      <c r="I414" s="99"/>
      <c r="J414" s="99"/>
      <c r="K414" s="99"/>
      <c r="L414" s="99"/>
      <c r="M414" s="99"/>
      <c r="N414" s="99"/>
      <c r="O414" s="99"/>
      <c r="P414" s="99"/>
      <c r="Q414" s="99"/>
      <c r="R414" s="99"/>
      <c r="S414" s="99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</row>
    <row r="415" spans="2:33" ht="18.75" customHeight="1">
      <c r="B415" s="14"/>
      <c r="C415" s="98"/>
      <c r="D415" s="98"/>
      <c r="E415" s="14"/>
      <c r="F415" s="99"/>
      <c r="G415" s="99"/>
      <c r="H415" s="99"/>
      <c r="I415" s="99"/>
      <c r="J415" s="99"/>
      <c r="K415" s="99"/>
      <c r="L415" s="99"/>
      <c r="M415" s="99"/>
      <c r="N415" s="99"/>
      <c r="O415" s="99"/>
      <c r="P415" s="99"/>
      <c r="Q415" s="99"/>
      <c r="R415" s="99"/>
      <c r="S415" s="99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</row>
    <row r="416" spans="2:33" ht="18.75" customHeight="1">
      <c r="B416" s="14"/>
      <c r="C416" s="98"/>
      <c r="D416" s="98"/>
      <c r="E416" s="14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99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</row>
    <row r="417" spans="2:33" ht="18.75" customHeight="1">
      <c r="B417" s="14"/>
      <c r="C417" s="98"/>
      <c r="D417" s="98"/>
      <c r="E417" s="14"/>
      <c r="F417" s="99"/>
      <c r="G417" s="99"/>
      <c r="H417" s="99"/>
      <c r="I417" s="99"/>
      <c r="J417" s="99"/>
      <c r="K417" s="99"/>
      <c r="L417" s="99"/>
      <c r="M417" s="99"/>
      <c r="N417" s="99"/>
      <c r="O417" s="99"/>
      <c r="P417" s="99"/>
      <c r="Q417" s="99"/>
      <c r="R417" s="99"/>
      <c r="S417" s="99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</row>
    <row r="418" spans="2:33" ht="18.75" customHeight="1">
      <c r="B418" s="14"/>
      <c r="C418" s="98"/>
      <c r="D418" s="98"/>
      <c r="E418" s="14"/>
      <c r="F418" s="99"/>
      <c r="G418" s="99"/>
      <c r="H418" s="99"/>
      <c r="I418" s="99"/>
      <c r="J418" s="99"/>
      <c r="K418" s="99"/>
      <c r="L418" s="99"/>
      <c r="M418" s="99"/>
      <c r="N418" s="99"/>
      <c r="O418" s="99"/>
      <c r="P418" s="99"/>
      <c r="Q418" s="99"/>
      <c r="R418" s="99"/>
      <c r="S418" s="99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</row>
    <row r="419" spans="2:33" ht="18.75" customHeight="1">
      <c r="B419" s="14"/>
      <c r="C419" s="98"/>
      <c r="D419" s="98"/>
      <c r="E419" s="14"/>
      <c r="F419" s="99"/>
      <c r="G419" s="99"/>
      <c r="H419" s="99"/>
      <c r="I419" s="99"/>
      <c r="J419" s="99"/>
      <c r="K419" s="99"/>
      <c r="L419" s="99"/>
      <c r="M419" s="99"/>
      <c r="N419" s="99"/>
      <c r="O419" s="99"/>
      <c r="P419" s="99"/>
      <c r="Q419" s="99"/>
      <c r="R419" s="99"/>
      <c r="S419" s="99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</row>
    <row r="420" spans="2:33" ht="18.75" customHeight="1">
      <c r="B420" s="14"/>
      <c r="C420" s="98"/>
      <c r="D420" s="98"/>
      <c r="E420" s="14"/>
      <c r="F420" s="99"/>
      <c r="G420" s="99"/>
      <c r="H420" s="99"/>
      <c r="I420" s="99"/>
      <c r="J420" s="99"/>
      <c r="K420" s="99"/>
      <c r="L420" s="99"/>
      <c r="M420" s="99"/>
      <c r="N420" s="99"/>
      <c r="O420" s="99"/>
      <c r="P420" s="99"/>
      <c r="Q420" s="99"/>
      <c r="R420" s="99"/>
      <c r="S420" s="99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</row>
    <row r="421" spans="2:33" ht="18.75" customHeight="1">
      <c r="B421" s="14"/>
      <c r="C421" s="98"/>
      <c r="D421" s="98"/>
      <c r="E421" s="14"/>
      <c r="F421" s="99"/>
      <c r="G421" s="99"/>
      <c r="H421" s="99"/>
      <c r="I421" s="99"/>
      <c r="J421" s="99"/>
      <c r="K421" s="99"/>
      <c r="L421" s="99"/>
      <c r="M421" s="99"/>
      <c r="N421" s="99"/>
      <c r="O421" s="99"/>
      <c r="P421" s="99"/>
      <c r="Q421" s="99"/>
      <c r="R421" s="99"/>
      <c r="S421" s="99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</row>
    <row r="422" spans="2:33" ht="18.75" customHeight="1">
      <c r="B422" s="14"/>
      <c r="C422" s="98"/>
      <c r="D422" s="98"/>
      <c r="E422" s="14"/>
      <c r="F422" s="99"/>
      <c r="G422" s="99"/>
      <c r="H422" s="99"/>
      <c r="I422" s="99"/>
      <c r="J422" s="99"/>
      <c r="K422" s="99"/>
      <c r="L422" s="99"/>
      <c r="M422" s="99"/>
      <c r="N422" s="99"/>
      <c r="O422" s="99"/>
      <c r="P422" s="99"/>
      <c r="Q422" s="99"/>
      <c r="R422" s="99"/>
      <c r="S422" s="99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</row>
    <row r="423" spans="2:33" ht="18.75" customHeight="1">
      <c r="B423" s="14"/>
      <c r="C423" s="98"/>
      <c r="D423" s="98"/>
      <c r="E423" s="14"/>
      <c r="F423" s="99"/>
      <c r="G423" s="99"/>
      <c r="H423" s="99"/>
      <c r="I423" s="99"/>
      <c r="J423" s="99"/>
      <c r="K423" s="99"/>
      <c r="L423" s="99"/>
      <c r="M423" s="99"/>
      <c r="N423" s="99"/>
      <c r="O423" s="99"/>
      <c r="P423" s="99"/>
      <c r="Q423" s="99"/>
      <c r="R423" s="99"/>
      <c r="S423" s="99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</row>
    <row r="424" spans="2:33" ht="18.75" customHeight="1">
      <c r="B424" s="14"/>
      <c r="C424" s="98"/>
      <c r="D424" s="98"/>
      <c r="E424" s="14"/>
      <c r="F424" s="99"/>
      <c r="G424" s="99"/>
      <c r="H424" s="99"/>
      <c r="I424" s="99"/>
      <c r="J424" s="99"/>
      <c r="K424" s="99"/>
      <c r="L424" s="99"/>
      <c r="M424" s="99"/>
      <c r="N424" s="99"/>
      <c r="O424" s="99"/>
      <c r="P424" s="99"/>
      <c r="Q424" s="99"/>
      <c r="R424" s="99"/>
      <c r="S424" s="99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</row>
    <row r="425" spans="2:33" ht="18.75" customHeight="1">
      <c r="B425" s="14"/>
      <c r="C425" s="98"/>
      <c r="D425" s="98"/>
      <c r="E425" s="14"/>
      <c r="F425" s="99"/>
      <c r="G425" s="99"/>
      <c r="H425" s="99"/>
      <c r="I425" s="99"/>
      <c r="J425" s="99"/>
      <c r="K425" s="99"/>
      <c r="L425" s="99"/>
      <c r="M425" s="99"/>
      <c r="N425" s="99"/>
      <c r="O425" s="99"/>
      <c r="P425" s="99"/>
      <c r="Q425" s="99"/>
      <c r="R425" s="99"/>
      <c r="S425" s="99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</row>
    <row r="426" spans="2:33" ht="18.75" customHeight="1">
      <c r="B426" s="14"/>
      <c r="C426" s="98"/>
      <c r="D426" s="98"/>
      <c r="E426" s="14"/>
      <c r="F426" s="99"/>
      <c r="G426" s="99"/>
      <c r="H426" s="99"/>
      <c r="I426" s="99"/>
      <c r="J426" s="99"/>
      <c r="K426" s="99"/>
      <c r="L426" s="99"/>
      <c r="M426" s="99"/>
      <c r="N426" s="99"/>
      <c r="O426" s="99"/>
      <c r="P426" s="99"/>
      <c r="Q426" s="99"/>
      <c r="R426" s="99"/>
      <c r="S426" s="99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</row>
    <row r="427" spans="2:33" ht="18.75" customHeight="1">
      <c r="B427" s="14"/>
      <c r="C427" s="98"/>
      <c r="D427" s="98"/>
      <c r="E427" s="14"/>
      <c r="F427" s="99"/>
      <c r="G427" s="99"/>
      <c r="H427" s="99"/>
      <c r="I427" s="99"/>
      <c r="J427" s="99"/>
      <c r="K427" s="99"/>
      <c r="L427" s="99"/>
      <c r="M427" s="99"/>
      <c r="N427" s="99"/>
      <c r="O427" s="99"/>
      <c r="P427" s="99"/>
      <c r="Q427" s="99"/>
      <c r="R427" s="99"/>
      <c r="S427" s="99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</row>
    <row r="428" spans="2:33" ht="18.75" customHeight="1">
      <c r="B428" s="14"/>
      <c r="C428" s="98"/>
      <c r="D428" s="98"/>
      <c r="E428" s="14"/>
      <c r="F428" s="99"/>
      <c r="G428" s="99"/>
      <c r="H428" s="99"/>
      <c r="I428" s="99"/>
      <c r="J428" s="99"/>
      <c r="K428" s="99"/>
      <c r="L428" s="99"/>
      <c r="M428" s="99"/>
      <c r="N428" s="99"/>
      <c r="O428" s="99"/>
      <c r="P428" s="99"/>
      <c r="Q428" s="99"/>
      <c r="R428" s="99"/>
      <c r="S428" s="99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</row>
    <row r="429" spans="2:33" ht="18.75" customHeight="1">
      <c r="B429" s="14"/>
      <c r="C429" s="98"/>
      <c r="D429" s="98"/>
      <c r="E429" s="14"/>
      <c r="F429" s="99"/>
      <c r="G429" s="99"/>
      <c r="H429" s="99"/>
      <c r="I429" s="99"/>
      <c r="J429" s="99"/>
      <c r="K429" s="99"/>
      <c r="L429" s="99"/>
      <c r="M429" s="99"/>
      <c r="N429" s="99"/>
      <c r="O429" s="99"/>
      <c r="P429" s="99"/>
      <c r="Q429" s="99"/>
      <c r="R429" s="99"/>
      <c r="S429" s="99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</row>
    <row r="430" spans="2:33" ht="18.75" customHeight="1">
      <c r="B430" s="14"/>
      <c r="C430" s="98"/>
      <c r="D430" s="98"/>
      <c r="E430" s="14"/>
      <c r="F430" s="99"/>
      <c r="G430" s="99"/>
      <c r="H430" s="99"/>
      <c r="I430" s="99"/>
      <c r="J430" s="99"/>
      <c r="K430" s="99"/>
      <c r="L430" s="99"/>
      <c r="M430" s="99"/>
      <c r="N430" s="99"/>
      <c r="O430" s="99"/>
      <c r="P430" s="99"/>
      <c r="Q430" s="99"/>
      <c r="R430" s="99"/>
      <c r="S430" s="99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</row>
    <row r="431" spans="2:33" ht="18.75" customHeight="1">
      <c r="B431" s="14"/>
      <c r="C431" s="98"/>
      <c r="D431" s="98"/>
      <c r="E431" s="14"/>
      <c r="F431" s="99"/>
      <c r="G431" s="99"/>
      <c r="H431" s="99"/>
      <c r="I431" s="99"/>
      <c r="J431" s="99"/>
      <c r="K431" s="99"/>
      <c r="L431" s="99"/>
      <c r="M431" s="99"/>
      <c r="N431" s="99"/>
      <c r="O431" s="99"/>
      <c r="P431" s="99"/>
      <c r="Q431" s="99"/>
      <c r="R431" s="99"/>
      <c r="S431" s="99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</row>
    <row r="432" spans="2:33" ht="18.75" customHeight="1">
      <c r="B432" s="14"/>
      <c r="C432" s="98"/>
      <c r="D432" s="98"/>
      <c r="E432" s="14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99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</row>
    <row r="433" spans="2:33" ht="18.75" customHeight="1">
      <c r="B433" s="14"/>
      <c r="C433" s="98"/>
      <c r="D433" s="98"/>
      <c r="E433" s="14"/>
      <c r="F433" s="99"/>
      <c r="G433" s="99"/>
      <c r="H433" s="99"/>
      <c r="I433" s="99"/>
      <c r="J433" s="99"/>
      <c r="K433" s="99"/>
      <c r="L433" s="99"/>
      <c r="M433" s="99"/>
      <c r="N433" s="99"/>
      <c r="O433" s="99"/>
      <c r="P433" s="99"/>
      <c r="Q433" s="99"/>
      <c r="R433" s="99"/>
      <c r="S433" s="99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</row>
    <row r="434" spans="2:33" ht="18.75" customHeight="1">
      <c r="B434" s="14"/>
      <c r="C434" s="98"/>
      <c r="D434" s="98"/>
      <c r="E434" s="14"/>
      <c r="F434" s="99"/>
      <c r="G434" s="99"/>
      <c r="H434" s="99"/>
      <c r="I434" s="99"/>
      <c r="J434" s="99"/>
      <c r="K434" s="99"/>
      <c r="L434" s="99"/>
      <c r="M434" s="99"/>
      <c r="N434" s="99"/>
      <c r="O434" s="99"/>
      <c r="P434" s="99"/>
      <c r="Q434" s="99"/>
      <c r="R434" s="99"/>
      <c r="S434" s="99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</row>
    <row r="435" spans="2:33" ht="18.75" customHeight="1">
      <c r="B435" s="14"/>
      <c r="C435" s="98"/>
      <c r="D435" s="98"/>
      <c r="E435" s="14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99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</row>
    <row r="436" spans="2:33" ht="18.75" customHeight="1">
      <c r="B436" s="14"/>
      <c r="C436" s="98"/>
      <c r="D436" s="98"/>
      <c r="E436" s="14"/>
      <c r="F436" s="99"/>
      <c r="G436" s="99"/>
      <c r="H436" s="99"/>
      <c r="I436" s="99"/>
      <c r="J436" s="99"/>
      <c r="K436" s="99"/>
      <c r="L436" s="99"/>
      <c r="M436" s="99"/>
      <c r="N436" s="99"/>
      <c r="O436" s="99"/>
      <c r="P436" s="99"/>
      <c r="Q436" s="99"/>
      <c r="R436" s="99"/>
      <c r="S436" s="99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</row>
    <row r="437" spans="2:33" ht="18.75" customHeight="1">
      <c r="B437" s="14"/>
      <c r="C437" s="98"/>
      <c r="D437" s="98"/>
      <c r="E437" s="14"/>
      <c r="F437" s="99"/>
      <c r="G437" s="99"/>
      <c r="H437" s="99"/>
      <c r="I437" s="99"/>
      <c r="J437" s="99"/>
      <c r="K437" s="99"/>
      <c r="L437" s="99"/>
      <c r="M437" s="99"/>
      <c r="N437" s="99"/>
      <c r="O437" s="99"/>
      <c r="P437" s="99"/>
      <c r="Q437" s="99"/>
      <c r="R437" s="99"/>
      <c r="S437" s="99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</row>
    <row r="438" spans="2:33" ht="18.75" customHeight="1">
      <c r="B438" s="14"/>
      <c r="C438" s="98"/>
      <c r="D438" s="98"/>
      <c r="E438" s="14"/>
      <c r="F438" s="99"/>
      <c r="G438" s="99"/>
      <c r="H438" s="99"/>
      <c r="I438" s="99"/>
      <c r="J438" s="99"/>
      <c r="K438" s="99"/>
      <c r="L438" s="99"/>
      <c r="M438" s="99"/>
      <c r="N438" s="99"/>
      <c r="O438" s="99"/>
      <c r="P438" s="99"/>
      <c r="Q438" s="99"/>
      <c r="R438" s="99"/>
      <c r="S438" s="99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</row>
    <row r="439" spans="2:33" ht="18.75" customHeight="1">
      <c r="B439" s="14"/>
      <c r="C439" s="98"/>
      <c r="D439" s="98"/>
      <c r="E439" s="14"/>
      <c r="F439" s="99"/>
      <c r="G439" s="99"/>
      <c r="H439" s="99"/>
      <c r="I439" s="99"/>
      <c r="J439" s="99"/>
      <c r="K439" s="99"/>
      <c r="L439" s="99"/>
      <c r="M439" s="99"/>
      <c r="N439" s="99"/>
      <c r="O439" s="99"/>
      <c r="P439" s="99"/>
      <c r="Q439" s="99"/>
      <c r="R439" s="99"/>
      <c r="S439" s="99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</row>
    <row r="440" spans="2:33" ht="18.75" customHeight="1">
      <c r="B440" s="14"/>
      <c r="C440" s="98"/>
      <c r="D440" s="98"/>
      <c r="E440" s="14"/>
      <c r="F440" s="99"/>
      <c r="G440" s="99"/>
      <c r="H440" s="99"/>
      <c r="I440" s="99"/>
      <c r="J440" s="99"/>
      <c r="K440" s="99"/>
      <c r="L440" s="99"/>
      <c r="M440" s="99"/>
      <c r="N440" s="99"/>
      <c r="O440" s="99"/>
      <c r="P440" s="99"/>
      <c r="Q440" s="99"/>
      <c r="R440" s="99"/>
      <c r="S440" s="99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</row>
    <row r="441" spans="2:33" ht="18.75" customHeight="1">
      <c r="B441" s="14"/>
      <c r="C441" s="98"/>
      <c r="D441" s="98"/>
      <c r="E441" s="14"/>
      <c r="F441" s="99"/>
      <c r="G441" s="99"/>
      <c r="H441" s="99"/>
      <c r="I441" s="99"/>
      <c r="J441" s="99"/>
      <c r="K441" s="99"/>
      <c r="L441" s="99"/>
      <c r="M441" s="99"/>
      <c r="N441" s="99"/>
      <c r="O441" s="99"/>
      <c r="P441" s="99"/>
      <c r="Q441" s="99"/>
      <c r="R441" s="99"/>
      <c r="S441" s="99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</row>
    <row r="442" spans="2:33" ht="18.75" customHeight="1">
      <c r="B442" s="14"/>
      <c r="C442" s="98"/>
      <c r="D442" s="98"/>
      <c r="E442" s="14"/>
      <c r="F442" s="99"/>
      <c r="G442" s="99"/>
      <c r="H442" s="99"/>
      <c r="I442" s="99"/>
      <c r="J442" s="99"/>
      <c r="K442" s="99"/>
      <c r="L442" s="99"/>
      <c r="M442" s="99"/>
      <c r="N442" s="99"/>
      <c r="O442" s="99"/>
      <c r="P442" s="99"/>
      <c r="Q442" s="99"/>
      <c r="R442" s="99"/>
      <c r="S442" s="99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</row>
    <row r="443" spans="2:33" ht="18.75" customHeight="1">
      <c r="B443" s="14"/>
      <c r="C443" s="98"/>
      <c r="D443" s="98"/>
      <c r="E443" s="14"/>
      <c r="F443" s="99"/>
      <c r="G443" s="99"/>
      <c r="H443" s="99"/>
      <c r="I443" s="99"/>
      <c r="J443" s="99"/>
      <c r="K443" s="99"/>
      <c r="L443" s="99"/>
      <c r="M443" s="99"/>
      <c r="N443" s="99"/>
      <c r="O443" s="99"/>
      <c r="P443" s="99"/>
      <c r="Q443" s="99"/>
      <c r="R443" s="99"/>
      <c r="S443" s="99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</row>
    <row r="444" spans="2:33" ht="18.75" customHeight="1">
      <c r="B444" s="14"/>
      <c r="C444" s="98"/>
      <c r="D444" s="98"/>
      <c r="E444" s="14"/>
      <c r="F444" s="99"/>
      <c r="G444" s="99"/>
      <c r="H444" s="99"/>
      <c r="I444" s="99"/>
      <c r="J444" s="99"/>
      <c r="K444" s="99"/>
      <c r="L444" s="99"/>
      <c r="M444" s="99"/>
      <c r="N444" s="99"/>
      <c r="O444" s="99"/>
      <c r="P444" s="99"/>
      <c r="Q444" s="99"/>
      <c r="R444" s="99"/>
      <c r="S444" s="99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</row>
    <row r="445" spans="2:33" ht="18.75" customHeight="1">
      <c r="B445" s="14"/>
      <c r="C445" s="98"/>
      <c r="D445" s="98"/>
      <c r="E445" s="14"/>
      <c r="F445" s="99"/>
      <c r="G445" s="99"/>
      <c r="H445" s="99"/>
      <c r="I445" s="99"/>
      <c r="J445" s="99"/>
      <c r="K445" s="99"/>
      <c r="L445" s="99"/>
      <c r="M445" s="99"/>
      <c r="N445" s="99"/>
      <c r="O445" s="99"/>
      <c r="P445" s="99"/>
      <c r="Q445" s="99"/>
      <c r="R445" s="99"/>
      <c r="S445" s="99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</row>
    <row r="446" spans="2:33" ht="18.75" customHeight="1">
      <c r="B446" s="14"/>
      <c r="C446" s="98"/>
      <c r="D446" s="98"/>
      <c r="E446" s="14"/>
      <c r="F446" s="99"/>
      <c r="G446" s="99"/>
      <c r="H446" s="99"/>
      <c r="I446" s="99"/>
      <c r="J446" s="99"/>
      <c r="K446" s="99"/>
      <c r="L446" s="99"/>
      <c r="M446" s="99"/>
      <c r="N446" s="99"/>
      <c r="O446" s="99"/>
      <c r="P446" s="99"/>
      <c r="Q446" s="99"/>
      <c r="R446" s="99"/>
      <c r="S446" s="99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</row>
    <row r="447" spans="2:33" ht="18.75" customHeight="1">
      <c r="B447" s="14"/>
      <c r="C447" s="98"/>
      <c r="D447" s="98"/>
      <c r="E447" s="14"/>
      <c r="F447" s="99"/>
      <c r="G447" s="99"/>
      <c r="H447" s="99"/>
      <c r="I447" s="99"/>
      <c r="J447" s="99"/>
      <c r="K447" s="99"/>
      <c r="L447" s="99"/>
      <c r="M447" s="99"/>
      <c r="N447" s="99"/>
      <c r="O447" s="99"/>
      <c r="P447" s="99"/>
      <c r="Q447" s="99"/>
      <c r="R447" s="99"/>
      <c r="S447" s="99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</row>
    <row r="448" spans="2:33" ht="18.75" customHeight="1">
      <c r="B448" s="14"/>
      <c r="C448" s="98"/>
      <c r="D448" s="98"/>
      <c r="E448" s="14"/>
      <c r="F448" s="99"/>
      <c r="G448" s="99"/>
      <c r="H448" s="99"/>
      <c r="I448" s="99"/>
      <c r="J448" s="99"/>
      <c r="K448" s="99"/>
      <c r="L448" s="99"/>
      <c r="M448" s="99"/>
      <c r="N448" s="99"/>
      <c r="O448" s="99"/>
      <c r="P448" s="99"/>
      <c r="Q448" s="99"/>
      <c r="R448" s="99"/>
      <c r="S448" s="99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</row>
    <row r="449" spans="2:33" ht="18.75" customHeight="1">
      <c r="B449" s="14"/>
      <c r="C449" s="98"/>
      <c r="D449" s="98"/>
      <c r="E449" s="14"/>
      <c r="F449" s="99"/>
      <c r="G449" s="99"/>
      <c r="H449" s="99"/>
      <c r="I449" s="99"/>
      <c r="J449" s="99"/>
      <c r="K449" s="99"/>
      <c r="L449" s="99"/>
      <c r="M449" s="99"/>
      <c r="N449" s="99"/>
      <c r="O449" s="99"/>
      <c r="P449" s="99"/>
      <c r="Q449" s="99"/>
      <c r="R449" s="99"/>
      <c r="S449" s="99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</row>
    <row r="450" spans="2:33" ht="18.75" customHeight="1">
      <c r="B450" s="14"/>
      <c r="C450" s="98"/>
      <c r="D450" s="98"/>
      <c r="E450" s="14"/>
      <c r="F450" s="99"/>
      <c r="G450" s="99"/>
      <c r="H450" s="99"/>
      <c r="I450" s="99"/>
      <c r="J450" s="99"/>
      <c r="K450" s="99"/>
      <c r="L450" s="99"/>
      <c r="M450" s="99"/>
      <c r="N450" s="99"/>
      <c r="O450" s="99"/>
      <c r="P450" s="99"/>
      <c r="Q450" s="99"/>
      <c r="R450" s="99"/>
      <c r="S450" s="99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</row>
    <row r="451" spans="2:33" ht="18.75" customHeight="1">
      <c r="B451" s="14"/>
      <c r="C451" s="98"/>
      <c r="D451" s="98"/>
      <c r="E451" s="14"/>
      <c r="F451" s="99"/>
      <c r="G451" s="99"/>
      <c r="H451" s="99"/>
      <c r="I451" s="99"/>
      <c r="J451" s="99"/>
      <c r="K451" s="99"/>
      <c r="L451" s="99"/>
      <c r="M451" s="99"/>
      <c r="N451" s="99"/>
      <c r="O451" s="99"/>
      <c r="P451" s="99"/>
      <c r="Q451" s="99"/>
      <c r="R451" s="99"/>
      <c r="S451" s="99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</row>
    <row r="452" spans="2:33" ht="18.75" customHeight="1">
      <c r="B452" s="14"/>
      <c r="C452" s="98"/>
      <c r="D452" s="98"/>
      <c r="E452" s="14"/>
      <c r="F452" s="99"/>
      <c r="G452" s="99"/>
      <c r="H452" s="99"/>
      <c r="I452" s="99"/>
      <c r="J452" s="99"/>
      <c r="K452" s="99"/>
      <c r="L452" s="99"/>
      <c r="M452" s="99"/>
      <c r="N452" s="99"/>
      <c r="O452" s="99"/>
      <c r="P452" s="99"/>
      <c r="Q452" s="99"/>
      <c r="R452" s="99"/>
      <c r="S452" s="99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</row>
    <row r="453" spans="2:33" ht="18.75" customHeight="1">
      <c r="B453" s="14"/>
      <c r="C453" s="98"/>
      <c r="D453" s="98"/>
      <c r="E453" s="14"/>
      <c r="F453" s="99"/>
      <c r="G453" s="99"/>
      <c r="H453" s="99"/>
      <c r="I453" s="99"/>
      <c r="J453" s="99"/>
      <c r="K453" s="99"/>
      <c r="L453" s="99"/>
      <c r="M453" s="99"/>
      <c r="N453" s="99"/>
      <c r="O453" s="99"/>
      <c r="P453" s="99"/>
      <c r="Q453" s="99"/>
      <c r="R453" s="99"/>
      <c r="S453" s="99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</row>
    <row r="454" spans="2:33" ht="18.75" customHeight="1">
      <c r="B454" s="14"/>
      <c r="C454" s="98"/>
      <c r="D454" s="98"/>
      <c r="E454" s="14"/>
      <c r="F454" s="99"/>
      <c r="G454" s="99"/>
      <c r="H454" s="99"/>
      <c r="I454" s="99"/>
      <c r="J454" s="99"/>
      <c r="K454" s="99"/>
      <c r="L454" s="99"/>
      <c r="M454" s="99"/>
      <c r="N454" s="99"/>
      <c r="O454" s="99"/>
      <c r="P454" s="99"/>
      <c r="Q454" s="99"/>
      <c r="R454" s="99"/>
      <c r="S454" s="99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</row>
    <row r="455" spans="2:33" ht="18.75" customHeight="1">
      <c r="B455" s="14"/>
      <c r="C455" s="98"/>
      <c r="D455" s="98"/>
      <c r="E455" s="14"/>
      <c r="F455" s="99"/>
      <c r="G455" s="99"/>
      <c r="H455" s="99"/>
      <c r="I455" s="99"/>
      <c r="J455" s="99"/>
      <c r="K455" s="99"/>
      <c r="L455" s="99"/>
      <c r="M455" s="99"/>
      <c r="N455" s="99"/>
      <c r="O455" s="99"/>
      <c r="P455" s="99"/>
      <c r="Q455" s="99"/>
      <c r="R455" s="99"/>
      <c r="S455" s="99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</row>
    <row r="456" spans="2:33" ht="18.75" customHeight="1">
      <c r="B456" s="14"/>
      <c r="C456" s="98"/>
      <c r="D456" s="98"/>
      <c r="E456" s="14"/>
      <c r="F456" s="99"/>
      <c r="G456" s="99"/>
      <c r="H456" s="99"/>
      <c r="I456" s="99"/>
      <c r="J456" s="99"/>
      <c r="K456" s="99"/>
      <c r="L456" s="99"/>
      <c r="M456" s="99"/>
      <c r="N456" s="99"/>
      <c r="O456" s="99"/>
      <c r="P456" s="99"/>
      <c r="Q456" s="99"/>
      <c r="R456" s="99"/>
      <c r="S456" s="99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</row>
    <row r="457" spans="2:33" ht="18.75" customHeight="1">
      <c r="B457" s="14"/>
      <c r="C457" s="98"/>
      <c r="D457" s="98"/>
      <c r="E457" s="14"/>
      <c r="F457" s="99"/>
      <c r="G457" s="99"/>
      <c r="H457" s="99"/>
      <c r="I457" s="99"/>
      <c r="J457" s="99"/>
      <c r="K457" s="99"/>
      <c r="L457" s="99"/>
      <c r="M457" s="99"/>
      <c r="N457" s="99"/>
      <c r="O457" s="99"/>
      <c r="P457" s="99"/>
      <c r="Q457" s="99"/>
      <c r="R457" s="99"/>
      <c r="S457" s="99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</row>
    <row r="458" spans="2:33" ht="18.75" customHeight="1">
      <c r="B458" s="14"/>
      <c r="C458" s="98"/>
      <c r="D458" s="98"/>
      <c r="E458" s="14"/>
      <c r="F458" s="99"/>
      <c r="G458" s="99"/>
      <c r="H458" s="99"/>
      <c r="I458" s="99"/>
      <c r="J458" s="99"/>
      <c r="K458" s="99"/>
      <c r="L458" s="99"/>
      <c r="M458" s="99"/>
      <c r="N458" s="99"/>
      <c r="O458" s="99"/>
      <c r="P458" s="99"/>
      <c r="Q458" s="99"/>
      <c r="R458" s="99"/>
      <c r="S458" s="99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</row>
    <row r="459" spans="2:33" ht="18.75" customHeight="1">
      <c r="B459" s="14"/>
      <c r="C459" s="98"/>
      <c r="D459" s="98"/>
      <c r="E459" s="14"/>
      <c r="F459" s="99"/>
      <c r="G459" s="99"/>
      <c r="H459" s="99"/>
      <c r="I459" s="99"/>
      <c r="J459" s="99"/>
      <c r="K459" s="99"/>
      <c r="L459" s="99"/>
      <c r="M459" s="99"/>
      <c r="N459" s="99"/>
      <c r="O459" s="99"/>
      <c r="P459" s="99"/>
      <c r="Q459" s="99"/>
      <c r="R459" s="99"/>
      <c r="S459" s="99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</row>
    <row r="460" spans="2:33" ht="18.75" customHeight="1">
      <c r="B460" s="14"/>
      <c r="C460" s="98"/>
      <c r="D460" s="98"/>
      <c r="E460" s="14"/>
      <c r="F460" s="99"/>
      <c r="G460" s="99"/>
      <c r="H460" s="99"/>
      <c r="I460" s="99"/>
      <c r="J460" s="99"/>
      <c r="K460" s="99"/>
      <c r="L460" s="99"/>
      <c r="M460" s="99"/>
      <c r="N460" s="99"/>
      <c r="O460" s="99"/>
      <c r="P460" s="99"/>
      <c r="Q460" s="99"/>
      <c r="R460" s="99"/>
      <c r="S460" s="99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</row>
    <row r="461" spans="2:33" ht="18.75" customHeight="1">
      <c r="B461" s="14"/>
      <c r="C461" s="98"/>
      <c r="D461" s="98"/>
      <c r="E461" s="14"/>
      <c r="F461" s="99"/>
      <c r="G461" s="99"/>
      <c r="H461" s="99"/>
      <c r="I461" s="99"/>
      <c r="J461" s="99"/>
      <c r="K461" s="99"/>
      <c r="L461" s="99"/>
      <c r="M461" s="99"/>
      <c r="N461" s="99"/>
      <c r="O461" s="99"/>
      <c r="P461" s="99"/>
      <c r="Q461" s="99"/>
      <c r="R461" s="99"/>
      <c r="S461" s="99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</row>
    <row r="462" spans="2:33" ht="18.75" customHeight="1">
      <c r="B462" s="14"/>
      <c r="C462" s="98"/>
      <c r="D462" s="98"/>
      <c r="E462" s="14"/>
      <c r="F462" s="99"/>
      <c r="G462" s="99"/>
      <c r="H462" s="99"/>
      <c r="I462" s="99"/>
      <c r="J462" s="99"/>
      <c r="K462" s="99"/>
      <c r="L462" s="99"/>
      <c r="M462" s="99"/>
      <c r="N462" s="99"/>
      <c r="O462" s="99"/>
      <c r="P462" s="99"/>
      <c r="Q462" s="99"/>
      <c r="R462" s="99"/>
      <c r="S462" s="99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</row>
    <row r="463" spans="2:33" ht="18.75" customHeight="1">
      <c r="B463" s="14"/>
      <c r="C463" s="98"/>
      <c r="D463" s="98"/>
      <c r="E463" s="14"/>
      <c r="F463" s="99"/>
      <c r="G463" s="99"/>
      <c r="H463" s="99"/>
      <c r="I463" s="99"/>
      <c r="J463" s="99"/>
      <c r="K463" s="99"/>
      <c r="L463" s="99"/>
      <c r="M463" s="99"/>
      <c r="N463" s="99"/>
      <c r="O463" s="99"/>
      <c r="P463" s="99"/>
      <c r="Q463" s="99"/>
      <c r="R463" s="99"/>
      <c r="S463" s="99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</row>
    <row r="464" spans="2:33" ht="18.75" customHeight="1">
      <c r="B464" s="14"/>
      <c r="C464" s="98"/>
      <c r="D464" s="98"/>
      <c r="E464" s="14"/>
      <c r="F464" s="99"/>
      <c r="G464" s="99"/>
      <c r="H464" s="99"/>
      <c r="I464" s="99"/>
      <c r="J464" s="99"/>
      <c r="K464" s="99"/>
      <c r="L464" s="99"/>
      <c r="M464" s="99"/>
      <c r="N464" s="99"/>
      <c r="O464" s="99"/>
      <c r="P464" s="99"/>
      <c r="Q464" s="99"/>
      <c r="R464" s="99"/>
      <c r="S464" s="99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</row>
    <row r="465" spans="2:33" ht="18.75" customHeight="1">
      <c r="B465" s="14"/>
      <c r="C465" s="98"/>
      <c r="D465" s="98"/>
      <c r="E465" s="14"/>
      <c r="F465" s="99"/>
      <c r="G465" s="99"/>
      <c r="H465" s="99"/>
      <c r="I465" s="99"/>
      <c r="J465" s="99"/>
      <c r="K465" s="99"/>
      <c r="L465" s="99"/>
      <c r="M465" s="99"/>
      <c r="N465" s="99"/>
      <c r="O465" s="99"/>
      <c r="P465" s="99"/>
      <c r="Q465" s="99"/>
      <c r="R465" s="99"/>
      <c r="S465" s="99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</row>
    <row r="466" spans="2:33" ht="18.75" customHeight="1">
      <c r="B466" s="14"/>
      <c r="C466" s="98"/>
      <c r="D466" s="98"/>
      <c r="E466" s="14"/>
      <c r="F466" s="99"/>
      <c r="G466" s="99"/>
      <c r="H466" s="99"/>
      <c r="I466" s="99"/>
      <c r="J466" s="99"/>
      <c r="K466" s="99"/>
      <c r="L466" s="99"/>
      <c r="M466" s="99"/>
      <c r="N466" s="99"/>
      <c r="O466" s="99"/>
      <c r="P466" s="99"/>
      <c r="Q466" s="99"/>
      <c r="R466" s="99"/>
      <c r="S466" s="99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</row>
    <row r="467" spans="2:33" ht="18.75" customHeight="1">
      <c r="B467" s="14"/>
      <c r="C467" s="98"/>
      <c r="D467" s="98"/>
      <c r="E467" s="14"/>
      <c r="F467" s="99"/>
      <c r="G467" s="99"/>
      <c r="H467" s="99"/>
      <c r="I467" s="99"/>
      <c r="J467" s="99"/>
      <c r="K467" s="99"/>
      <c r="L467" s="99"/>
      <c r="M467" s="99"/>
      <c r="N467" s="99"/>
      <c r="O467" s="99"/>
      <c r="P467" s="99"/>
      <c r="Q467" s="99"/>
      <c r="R467" s="99"/>
      <c r="S467" s="99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</row>
    <row r="468" spans="2:33" ht="18.75" customHeight="1">
      <c r="B468" s="14"/>
      <c r="C468" s="98"/>
      <c r="D468" s="98"/>
      <c r="E468" s="14"/>
      <c r="F468" s="99"/>
      <c r="G468" s="99"/>
      <c r="H468" s="99"/>
      <c r="I468" s="99"/>
      <c r="J468" s="99"/>
      <c r="K468" s="99"/>
      <c r="L468" s="99"/>
      <c r="M468" s="99"/>
      <c r="N468" s="99"/>
      <c r="O468" s="99"/>
      <c r="P468" s="99"/>
      <c r="Q468" s="99"/>
      <c r="R468" s="99"/>
      <c r="S468" s="99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</row>
    <row r="469" spans="2:33" ht="18.75" customHeight="1">
      <c r="B469" s="14"/>
      <c r="C469" s="98"/>
      <c r="D469" s="98"/>
      <c r="E469" s="14"/>
      <c r="F469" s="99"/>
      <c r="G469" s="99"/>
      <c r="H469" s="99"/>
      <c r="I469" s="99"/>
      <c r="J469" s="99"/>
      <c r="K469" s="99"/>
      <c r="L469" s="99"/>
      <c r="M469" s="99"/>
      <c r="N469" s="99"/>
      <c r="O469" s="99"/>
      <c r="P469" s="99"/>
      <c r="Q469" s="99"/>
      <c r="R469" s="99"/>
      <c r="S469" s="99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</row>
    <row r="470" spans="2:33" ht="18.75" customHeight="1">
      <c r="B470" s="14"/>
      <c r="C470" s="98"/>
      <c r="D470" s="98"/>
      <c r="E470" s="14"/>
      <c r="F470" s="99"/>
      <c r="G470" s="99"/>
      <c r="H470" s="99"/>
      <c r="I470" s="99"/>
      <c r="J470" s="99"/>
      <c r="K470" s="99"/>
      <c r="L470" s="99"/>
      <c r="M470" s="99"/>
      <c r="N470" s="99"/>
      <c r="O470" s="99"/>
      <c r="P470" s="99"/>
      <c r="Q470" s="99"/>
      <c r="R470" s="99"/>
      <c r="S470" s="99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</row>
    <row r="471" spans="2:33" ht="18.75" customHeight="1">
      <c r="B471" s="14"/>
      <c r="C471" s="98"/>
      <c r="D471" s="98"/>
      <c r="E471" s="14"/>
      <c r="F471" s="99"/>
      <c r="G471" s="99"/>
      <c r="H471" s="99"/>
      <c r="I471" s="99"/>
      <c r="J471" s="99"/>
      <c r="K471" s="99"/>
      <c r="L471" s="99"/>
      <c r="M471" s="99"/>
      <c r="N471" s="99"/>
      <c r="O471" s="99"/>
      <c r="P471" s="99"/>
      <c r="Q471" s="99"/>
      <c r="R471" s="99"/>
      <c r="S471" s="99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</row>
    <row r="472" spans="2:33" ht="18.75" customHeight="1">
      <c r="B472" s="14"/>
      <c r="C472" s="98"/>
      <c r="D472" s="98"/>
      <c r="E472" s="14"/>
      <c r="F472" s="99"/>
      <c r="G472" s="99"/>
      <c r="H472" s="99"/>
      <c r="I472" s="99"/>
      <c r="J472" s="99"/>
      <c r="K472" s="99"/>
      <c r="L472" s="99"/>
      <c r="M472" s="99"/>
      <c r="N472" s="99"/>
      <c r="O472" s="99"/>
      <c r="P472" s="99"/>
      <c r="Q472" s="99"/>
      <c r="R472" s="99"/>
      <c r="S472" s="99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</row>
    <row r="473" spans="2:33" ht="18.75" customHeight="1">
      <c r="B473" s="14"/>
      <c r="C473" s="98"/>
      <c r="D473" s="98"/>
      <c r="E473" s="14"/>
      <c r="F473" s="99"/>
      <c r="G473" s="99"/>
      <c r="H473" s="99"/>
      <c r="I473" s="99"/>
      <c r="J473" s="99"/>
      <c r="K473" s="99"/>
      <c r="L473" s="99"/>
      <c r="M473" s="99"/>
      <c r="N473" s="99"/>
      <c r="O473" s="99"/>
      <c r="P473" s="99"/>
      <c r="Q473" s="99"/>
      <c r="R473" s="99"/>
      <c r="S473" s="99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</row>
    <row r="474" spans="2:33" ht="18.75" customHeight="1">
      <c r="B474" s="14"/>
      <c r="C474" s="98"/>
      <c r="D474" s="98"/>
      <c r="E474" s="14"/>
      <c r="F474" s="99"/>
      <c r="G474" s="99"/>
      <c r="H474" s="99"/>
      <c r="I474" s="99"/>
      <c r="J474" s="99"/>
      <c r="K474" s="99"/>
      <c r="L474" s="99"/>
      <c r="M474" s="99"/>
      <c r="N474" s="99"/>
      <c r="O474" s="99"/>
      <c r="P474" s="99"/>
      <c r="Q474" s="99"/>
      <c r="R474" s="99"/>
      <c r="S474" s="99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</row>
    <row r="475" spans="2:33" ht="18.75" customHeight="1">
      <c r="B475" s="14"/>
      <c r="C475" s="98"/>
      <c r="D475" s="98"/>
      <c r="E475" s="14"/>
      <c r="F475" s="99"/>
      <c r="G475" s="99"/>
      <c r="H475" s="99"/>
      <c r="I475" s="99"/>
      <c r="J475" s="99"/>
      <c r="K475" s="99"/>
      <c r="L475" s="99"/>
      <c r="M475" s="99"/>
      <c r="N475" s="99"/>
      <c r="O475" s="99"/>
      <c r="P475" s="99"/>
      <c r="Q475" s="99"/>
      <c r="R475" s="99"/>
      <c r="S475" s="99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</row>
    <row r="476" spans="2:33" ht="18.75" customHeight="1">
      <c r="B476" s="14"/>
      <c r="C476" s="98"/>
      <c r="D476" s="98"/>
      <c r="E476" s="14"/>
      <c r="F476" s="99"/>
      <c r="G476" s="99"/>
      <c r="H476" s="99"/>
      <c r="I476" s="99"/>
      <c r="J476" s="99"/>
      <c r="K476" s="99"/>
      <c r="L476" s="99"/>
      <c r="M476" s="99"/>
      <c r="N476" s="99"/>
      <c r="O476" s="99"/>
      <c r="P476" s="99"/>
      <c r="Q476" s="99"/>
      <c r="R476" s="99"/>
      <c r="S476" s="99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</row>
    <row r="477" spans="2:33" ht="18.75" customHeight="1">
      <c r="B477" s="14"/>
      <c r="C477" s="98"/>
      <c r="D477" s="98"/>
      <c r="E477" s="14"/>
      <c r="F477" s="99"/>
      <c r="G477" s="99"/>
      <c r="H477" s="99"/>
      <c r="I477" s="99"/>
      <c r="J477" s="99"/>
      <c r="K477" s="99"/>
      <c r="L477" s="99"/>
      <c r="M477" s="99"/>
      <c r="N477" s="99"/>
      <c r="O477" s="99"/>
      <c r="P477" s="99"/>
      <c r="Q477" s="99"/>
      <c r="R477" s="99"/>
      <c r="S477" s="99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</row>
    <row r="478" spans="2:33" ht="18.75" customHeight="1">
      <c r="B478" s="14"/>
      <c r="C478" s="98"/>
      <c r="D478" s="98"/>
      <c r="E478" s="14"/>
      <c r="F478" s="99"/>
      <c r="G478" s="99"/>
      <c r="H478" s="99"/>
      <c r="I478" s="99"/>
      <c r="J478" s="99"/>
      <c r="K478" s="99"/>
      <c r="L478" s="99"/>
      <c r="M478" s="99"/>
      <c r="N478" s="99"/>
      <c r="O478" s="99"/>
      <c r="P478" s="99"/>
      <c r="Q478" s="99"/>
      <c r="R478" s="99"/>
      <c r="S478" s="99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</row>
    <row r="479" spans="2:33" ht="18.75" customHeight="1">
      <c r="B479" s="14"/>
      <c r="C479" s="98"/>
      <c r="D479" s="98"/>
      <c r="E479" s="14"/>
      <c r="F479" s="99"/>
      <c r="G479" s="99"/>
      <c r="H479" s="99"/>
      <c r="I479" s="99"/>
      <c r="J479" s="99"/>
      <c r="K479" s="99"/>
      <c r="L479" s="99"/>
      <c r="M479" s="99"/>
      <c r="N479" s="99"/>
      <c r="O479" s="99"/>
      <c r="P479" s="99"/>
      <c r="Q479" s="99"/>
      <c r="R479" s="99"/>
      <c r="S479" s="99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</row>
    <row r="480" spans="2:33" ht="18.75" customHeight="1">
      <c r="B480" s="14"/>
      <c r="C480" s="98"/>
      <c r="D480" s="98"/>
      <c r="E480" s="14"/>
      <c r="F480" s="99"/>
      <c r="G480" s="99"/>
      <c r="H480" s="99"/>
      <c r="I480" s="99"/>
      <c r="J480" s="99"/>
      <c r="K480" s="99"/>
      <c r="L480" s="99"/>
      <c r="M480" s="99"/>
      <c r="N480" s="99"/>
      <c r="O480" s="99"/>
      <c r="P480" s="99"/>
      <c r="Q480" s="99"/>
      <c r="R480" s="99"/>
      <c r="S480" s="99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</row>
    <row r="481" spans="2:33" ht="18.75" customHeight="1">
      <c r="B481" s="14"/>
      <c r="C481" s="98"/>
      <c r="D481" s="98"/>
      <c r="E481" s="14"/>
      <c r="F481" s="99"/>
      <c r="G481" s="99"/>
      <c r="H481" s="99"/>
      <c r="I481" s="99"/>
      <c r="J481" s="99"/>
      <c r="K481" s="99"/>
      <c r="L481" s="99"/>
      <c r="M481" s="99"/>
      <c r="N481" s="99"/>
      <c r="O481" s="99"/>
      <c r="P481" s="99"/>
      <c r="Q481" s="99"/>
      <c r="R481" s="99"/>
      <c r="S481" s="99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</row>
    <row r="482" spans="2:33" ht="18.75" customHeight="1">
      <c r="B482" s="14"/>
      <c r="C482" s="98"/>
      <c r="D482" s="98"/>
      <c r="E482" s="14"/>
      <c r="F482" s="99"/>
      <c r="G482" s="99"/>
      <c r="H482" s="99"/>
      <c r="I482" s="99"/>
      <c r="J482" s="99"/>
      <c r="K482" s="99"/>
      <c r="L482" s="99"/>
      <c r="M482" s="99"/>
      <c r="N482" s="99"/>
      <c r="O482" s="99"/>
      <c r="P482" s="99"/>
      <c r="Q482" s="99"/>
      <c r="R482" s="99"/>
      <c r="S482" s="99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</row>
    <row r="483" spans="2:33" ht="18.75" customHeight="1">
      <c r="B483" s="14"/>
      <c r="C483" s="98"/>
      <c r="D483" s="98"/>
      <c r="E483" s="14"/>
      <c r="F483" s="99"/>
      <c r="G483" s="99"/>
      <c r="H483" s="99"/>
      <c r="I483" s="99"/>
      <c r="J483" s="99"/>
      <c r="K483" s="99"/>
      <c r="L483" s="99"/>
      <c r="M483" s="99"/>
      <c r="N483" s="99"/>
      <c r="O483" s="99"/>
      <c r="P483" s="99"/>
      <c r="Q483" s="99"/>
      <c r="R483" s="99"/>
      <c r="S483" s="99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</row>
    <row r="484" spans="2:33" ht="18.75" customHeight="1">
      <c r="B484" s="14"/>
      <c r="C484" s="98"/>
      <c r="D484" s="98"/>
      <c r="E484" s="14"/>
      <c r="F484" s="99"/>
      <c r="G484" s="99"/>
      <c r="H484" s="99"/>
      <c r="I484" s="99"/>
      <c r="J484" s="99"/>
      <c r="K484" s="99"/>
      <c r="L484" s="99"/>
      <c r="M484" s="99"/>
      <c r="N484" s="99"/>
      <c r="O484" s="99"/>
      <c r="P484" s="99"/>
      <c r="Q484" s="99"/>
      <c r="R484" s="99"/>
      <c r="S484" s="99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</row>
    <row r="485" spans="2:33" ht="18.75" customHeight="1">
      <c r="B485" s="14"/>
      <c r="C485" s="98"/>
      <c r="D485" s="98"/>
      <c r="E485" s="14"/>
      <c r="F485" s="99"/>
      <c r="G485" s="99"/>
      <c r="H485" s="99"/>
      <c r="I485" s="99"/>
      <c r="J485" s="99"/>
      <c r="K485" s="99"/>
      <c r="L485" s="99"/>
      <c r="M485" s="99"/>
      <c r="N485" s="99"/>
      <c r="O485" s="99"/>
      <c r="P485" s="99"/>
      <c r="Q485" s="99"/>
      <c r="R485" s="99"/>
      <c r="S485" s="99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</row>
    <row r="486" spans="2:33" ht="18.75" customHeight="1">
      <c r="B486" s="14"/>
      <c r="C486" s="98"/>
      <c r="D486" s="98"/>
      <c r="E486" s="14"/>
      <c r="F486" s="99"/>
      <c r="G486" s="99"/>
      <c r="H486" s="99"/>
      <c r="I486" s="99"/>
      <c r="J486" s="99"/>
      <c r="K486" s="99"/>
      <c r="L486" s="99"/>
      <c r="M486" s="99"/>
      <c r="N486" s="99"/>
      <c r="O486" s="99"/>
      <c r="P486" s="99"/>
      <c r="Q486" s="99"/>
      <c r="R486" s="99"/>
      <c r="S486" s="99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</row>
    <row r="487" spans="2:33" ht="18.75" customHeight="1">
      <c r="B487" s="14"/>
      <c r="C487" s="98"/>
      <c r="D487" s="98"/>
      <c r="E487" s="14"/>
      <c r="F487" s="99"/>
      <c r="G487" s="99"/>
      <c r="H487" s="99"/>
      <c r="I487" s="99"/>
      <c r="J487" s="99"/>
      <c r="K487" s="99"/>
      <c r="L487" s="99"/>
      <c r="M487" s="99"/>
      <c r="N487" s="99"/>
      <c r="O487" s="99"/>
      <c r="P487" s="99"/>
      <c r="Q487" s="99"/>
      <c r="R487" s="99"/>
      <c r="S487" s="99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</row>
    <row r="488" spans="2:33" ht="18.75" customHeight="1">
      <c r="B488" s="14"/>
      <c r="C488" s="98"/>
      <c r="D488" s="98"/>
      <c r="E488" s="14"/>
      <c r="F488" s="99"/>
      <c r="G488" s="99"/>
      <c r="H488" s="99"/>
      <c r="I488" s="99"/>
      <c r="J488" s="99"/>
      <c r="K488" s="99"/>
      <c r="L488" s="99"/>
      <c r="M488" s="99"/>
      <c r="N488" s="99"/>
      <c r="O488" s="99"/>
      <c r="P488" s="99"/>
      <c r="Q488" s="99"/>
      <c r="R488" s="99"/>
      <c r="S488" s="99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</row>
    <row r="489" spans="2:33" ht="18.75" customHeight="1">
      <c r="B489" s="14"/>
      <c r="C489" s="98"/>
      <c r="D489" s="98"/>
      <c r="E489" s="14"/>
      <c r="F489" s="99"/>
      <c r="G489" s="99"/>
      <c r="H489" s="99"/>
      <c r="I489" s="99"/>
      <c r="J489" s="99"/>
      <c r="K489" s="99"/>
      <c r="L489" s="99"/>
      <c r="M489" s="99"/>
      <c r="N489" s="99"/>
      <c r="O489" s="99"/>
      <c r="P489" s="99"/>
      <c r="Q489" s="99"/>
      <c r="R489" s="99"/>
      <c r="S489" s="99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</row>
    <row r="490" spans="2:33" ht="18.75" customHeight="1">
      <c r="B490" s="14"/>
      <c r="C490" s="98"/>
      <c r="D490" s="98"/>
      <c r="E490" s="14"/>
      <c r="F490" s="99"/>
      <c r="G490" s="99"/>
      <c r="H490" s="99"/>
      <c r="I490" s="99"/>
      <c r="J490" s="99"/>
      <c r="K490" s="99"/>
      <c r="L490" s="99"/>
      <c r="M490" s="99"/>
      <c r="N490" s="99"/>
      <c r="O490" s="99"/>
      <c r="P490" s="99"/>
      <c r="Q490" s="99"/>
      <c r="R490" s="99"/>
      <c r="S490" s="99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</row>
    <row r="491" spans="2:33" ht="18.75" customHeight="1">
      <c r="B491" s="14"/>
      <c r="C491" s="98"/>
      <c r="D491" s="98"/>
      <c r="E491" s="14"/>
      <c r="F491" s="99"/>
      <c r="G491" s="99"/>
      <c r="H491" s="99"/>
      <c r="I491" s="99"/>
      <c r="J491" s="99"/>
      <c r="K491" s="99"/>
      <c r="L491" s="99"/>
      <c r="M491" s="99"/>
      <c r="N491" s="99"/>
      <c r="O491" s="99"/>
      <c r="P491" s="99"/>
      <c r="Q491" s="99"/>
      <c r="R491" s="99"/>
      <c r="S491" s="99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</row>
    <row r="492" spans="2:33" ht="18.75" customHeight="1">
      <c r="B492" s="14"/>
      <c r="C492" s="98"/>
      <c r="D492" s="98"/>
      <c r="E492" s="14"/>
      <c r="F492" s="99"/>
      <c r="G492" s="99"/>
      <c r="H492" s="99"/>
      <c r="I492" s="99"/>
      <c r="J492" s="99"/>
      <c r="K492" s="99"/>
      <c r="L492" s="99"/>
      <c r="M492" s="99"/>
      <c r="N492" s="99"/>
      <c r="O492" s="99"/>
      <c r="P492" s="99"/>
      <c r="Q492" s="99"/>
      <c r="R492" s="99"/>
      <c r="S492" s="99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</row>
    <row r="493" spans="2:33" ht="18.75" customHeight="1">
      <c r="B493" s="14"/>
      <c r="C493" s="98"/>
      <c r="D493" s="98"/>
      <c r="E493" s="14"/>
      <c r="F493" s="99"/>
      <c r="G493" s="99"/>
      <c r="H493" s="99"/>
      <c r="I493" s="99"/>
      <c r="J493" s="99"/>
      <c r="K493" s="99"/>
      <c r="L493" s="99"/>
      <c r="M493" s="99"/>
      <c r="N493" s="99"/>
      <c r="O493" s="99"/>
      <c r="P493" s="99"/>
      <c r="Q493" s="99"/>
      <c r="R493" s="99"/>
      <c r="S493" s="99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</row>
    <row r="494" spans="2:33" ht="18.75" customHeight="1">
      <c r="B494" s="14"/>
      <c r="C494" s="98"/>
      <c r="D494" s="98"/>
      <c r="E494" s="14"/>
      <c r="F494" s="99"/>
      <c r="G494" s="99"/>
      <c r="H494" s="99"/>
      <c r="I494" s="99"/>
      <c r="J494" s="99"/>
      <c r="K494" s="99"/>
      <c r="L494" s="99"/>
      <c r="M494" s="99"/>
      <c r="N494" s="99"/>
      <c r="O494" s="99"/>
      <c r="P494" s="99"/>
      <c r="Q494" s="99"/>
      <c r="R494" s="99"/>
      <c r="S494" s="99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</row>
    <row r="495" spans="2:33" ht="18.75" customHeight="1">
      <c r="B495" s="14"/>
      <c r="C495" s="98"/>
      <c r="D495" s="98"/>
      <c r="E495" s="14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99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</row>
    <row r="496" spans="2:33" ht="18.75" customHeight="1">
      <c r="B496" s="14"/>
      <c r="C496" s="98"/>
      <c r="D496" s="98"/>
      <c r="E496" s="14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99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</row>
    <row r="497" spans="2:33" ht="18.75" customHeight="1">
      <c r="B497" s="14"/>
      <c r="C497" s="98"/>
      <c r="D497" s="98"/>
      <c r="E497" s="14"/>
      <c r="F497" s="99"/>
      <c r="G497" s="99"/>
      <c r="H497" s="99"/>
      <c r="I497" s="99"/>
      <c r="J497" s="99"/>
      <c r="K497" s="99"/>
      <c r="L497" s="99"/>
      <c r="M497" s="99"/>
      <c r="N497" s="99"/>
      <c r="O497" s="99"/>
      <c r="P497" s="99"/>
      <c r="Q497" s="99"/>
      <c r="R497" s="99"/>
      <c r="S497" s="99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</row>
    <row r="498" spans="2:33" ht="18.75" customHeight="1">
      <c r="B498" s="14"/>
      <c r="C498" s="98"/>
      <c r="D498" s="98"/>
      <c r="E498" s="14"/>
      <c r="F498" s="99"/>
      <c r="G498" s="99"/>
      <c r="H498" s="99"/>
      <c r="I498" s="99"/>
      <c r="J498" s="99"/>
      <c r="K498" s="99"/>
      <c r="L498" s="99"/>
      <c r="M498" s="99"/>
      <c r="N498" s="99"/>
      <c r="O498" s="99"/>
      <c r="P498" s="99"/>
      <c r="Q498" s="99"/>
      <c r="R498" s="99"/>
      <c r="S498" s="99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</row>
    <row r="499" spans="2:33" ht="18.75" customHeight="1">
      <c r="B499" s="14"/>
      <c r="C499" s="98"/>
      <c r="D499" s="98"/>
      <c r="E499" s="14"/>
      <c r="F499" s="99"/>
      <c r="G499" s="99"/>
      <c r="H499" s="99"/>
      <c r="I499" s="99"/>
      <c r="J499" s="99"/>
      <c r="K499" s="99"/>
      <c r="L499" s="99"/>
      <c r="M499" s="99"/>
      <c r="N499" s="99"/>
      <c r="O499" s="99"/>
      <c r="P499" s="99"/>
      <c r="Q499" s="99"/>
      <c r="R499" s="99"/>
      <c r="S499" s="99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</row>
    <row r="500" spans="2:33" ht="18.75" customHeight="1">
      <c r="B500" s="14"/>
      <c r="C500" s="98"/>
      <c r="D500" s="98"/>
      <c r="E500" s="14"/>
      <c r="F500" s="99"/>
      <c r="G500" s="99"/>
      <c r="H500" s="99"/>
      <c r="I500" s="99"/>
      <c r="J500" s="99"/>
      <c r="K500" s="99"/>
      <c r="L500" s="99"/>
      <c r="M500" s="99"/>
      <c r="N500" s="99"/>
      <c r="O500" s="99"/>
      <c r="P500" s="99"/>
      <c r="Q500" s="99"/>
      <c r="R500" s="99"/>
      <c r="S500" s="99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</row>
    <row r="501" spans="2:33" ht="18.75" customHeight="1">
      <c r="B501" s="14"/>
      <c r="C501" s="98"/>
      <c r="D501" s="98"/>
      <c r="E501" s="14"/>
      <c r="F501" s="99"/>
      <c r="G501" s="99"/>
      <c r="H501" s="99"/>
      <c r="I501" s="99"/>
      <c r="J501" s="99"/>
      <c r="K501" s="99"/>
      <c r="L501" s="99"/>
      <c r="M501" s="99"/>
      <c r="N501" s="99"/>
      <c r="O501" s="99"/>
      <c r="P501" s="99"/>
      <c r="Q501" s="99"/>
      <c r="R501" s="99"/>
      <c r="S501" s="99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</row>
    <row r="502" spans="2:33" ht="18.75" customHeight="1">
      <c r="B502" s="14"/>
      <c r="C502" s="98"/>
      <c r="D502" s="98"/>
      <c r="E502" s="14"/>
      <c r="F502" s="99"/>
      <c r="G502" s="99"/>
      <c r="H502" s="99"/>
      <c r="I502" s="99"/>
      <c r="J502" s="99"/>
      <c r="K502" s="99"/>
      <c r="L502" s="99"/>
      <c r="M502" s="99"/>
      <c r="N502" s="99"/>
      <c r="O502" s="99"/>
      <c r="P502" s="99"/>
      <c r="Q502" s="99"/>
      <c r="R502" s="99"/>
      <c r="S502" s="99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</row>
    <row r="503" spans="2:33" ht="18.75" customHeight="1">
      <c r="B503" s="14"/>
      <c r="C503" s="98"/>
      <c r="D503" s="98"/>
      <c r="E503" s="14"/>
      <c r="F503" s="99"/>
      <c r="G503" s="99"/>
      <c r="H503" s="99"/>
      <c r="I503" s="99"/>
      <c r="J503" s="99"/>
      <c r="K503" s="99"/>
      <c r="L503" s="99"/>
      <c r="M503" s="99"/>
      <c r="N503" s="99"/>
      <c r="O503" s="99"/>
      <c r="P503" s="99"/>
      <c r="Q503" s="99"/>
      <c r="R503" s="99"/>
      <c r="S503" s="99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</row>
    <row r="504" spans="2:33" ht="18.75" customHeight="1">
      <c r="B504" s="14"/>
      <c r="C504" s="98"/>
      <c r="D504" s="98"/>
      <c r="E504" s="14"/>
      <c r="F504" s="99"/>
      <c r="G504" s="99"/>
      <c r="H504" s="99"/>
      <c r="I504" s="99"/>
      <c r="J504" s="99"/>
      <c r="K504" s="99"/>
      <c r="L504" s="99"/>
      <c r="M504" s="99"/>
      <c r="N504" s="99"/>
      <c r="O504" s="99"/>
      <c r="P504" s="99"/>
      <c r="Q504" s="99"/>
      <c r="R504" s="99"/>
      <c r="S504" s="99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</row>
    <row r="505" spans="2:33" ht="18.75" customHeight="1">
      <c r="B505" s="14"/>
      <c r="C505" s="98"/>
      <c r="D505" s="98"/>
      <c r="E505" s="14"/>
      <c r="F505" s="99"/>
      <c r="G505" s="99"/>
      <c r="H505" s="99"/>
      <c r="I505" s="99"/>
      <c r="J505" s="99"/>
      <c r="K505" s="99"/>
      <c r="L505" s="99"/>
      <c r="M505" s="99"/>
      <c r="N505" s="99"/>
      <c r="O505" s="99"/>
      <c r="P505" s="99"/>
      <c r="Q505" s="99"/>
      <c r="R505" s="99"/>
      <c r="S505" s="99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</row>
    <row r="506" spans="2:33" ht="18.75" customHeight="1">
      <c r="B506" s="14"/>
      <c r="C506" s="98"/>
      <c r="D506" s="98"/>
      <c r="E506" s="14"/>
      <c r="F506" s="99"/>
      <c r="G506" s="99"/>
      <c r="H506" s="99"/>
      <c r="I506" s="99"/>
      <c r="J506" s="99"/>
      <c r="K506" s="99"/>
      <c r="L506" s="99"/>
      <c r="M506" s="99"/>
      <c r="N506" s="99"/>
      <c r="O506" s="99"/>
      <c r="P506" s="99"/>
      <c r="Q506" s="99"/>
      <c r="R506" s="99"/>
      <c r="S506" s="99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</row>
    <row r="507" spans="2:33" ht="18.75" customHeight="1">
      <c r="B507" s="14"/>
      <c r="C507" s="98"/>
      <c r="D507" s="98"/>
      <c r="E507" s="14"/>
      <c r="F507" s="99"/>
      <c r="G507" s="99"/>
      <c r="H507" s="99"/>
      <c r="I507" s="99"/>
      <c r="J507" s="99"/>
      <c r="K507" s="99"/>
      <c r="L507" s="99"/>
      <c r="M507" s="99"/>
      <c r="N507" s="99"/>
      <c r="O507" s="99"/>
      <c r="P507" s="99"/>
      <c r="Q507" s="99"/>
      <c r="R507" s="99"/>
      <c r="S507" s="99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</row>
    <row r="508" spans="2:33" ht="18.75" customHeight="1">
      <c r="B508" s="14"/>
      <c r="C508" s="98"/>
      <c r="D508" s="98"/>
      <c r="E508" s="14"/>
      <c r="F508" s="99"/>
      <c r="G508" s="99"/>
      <c r="H508" s="99"/>
      <c r="I508" s="99"/>
      <c r="J508" s="99"/>
      <c r="K508" s="99"/>
      <c r="L508" s="99"/>
      <c r="M508" s="99"/>
      <c r="N508" s="99"/>
      <c r="O508" s="99"/>
      <c r="P508" s="99"/>
      <c r="Q508" s="99"/>
      <c r="R508" s="99"/>
      <c r="S508" s="99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</row>
    <row r="509" spans="2:33" ht="18.75" customHeight="1">
      <c r="B509" s="14"/>
      <c r="C509" s="98"/>
      <c r="D509" s="98"/>
      <c r="E509" s="14"/>
      <c r="F509" s="99"/>
      <c r="G509" s="99"/>
      <c r="H509" s="99"/>
      <c r="I509" s="99"/>
      <c r="J509" s="99"/>
      <c r="K509" s="99"/>
      <c r="L509" s="99"/>
      <c r="M509" s="99"/>
      <c r="N509" s="99"/>
      <c r="O509" s="99"/>
      <c r="P509" s="99"/>
      <c r="Q509" s="99"/>
      <c r="R509" s="99"/>
      <c r="S509" s="99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</row>
    <row r="510" spans="2:33" ht="18.75" customHeight="1">
      <c r="B510" s="14"/>
      <c r="C510" s="98"/>
      <c r="D510" s="98"/>
      <c r="E510" s="14"/>
      <c r="F510" s="99"/>
      <c r="G510" s="99"/>
      <c r="H510" s="99"/>
      <c r="I510" s="99"/>
      <c r="J510" s="99"/>
      <c r="K510" s="99"/>
      <c r="L510" s="99"/>
      <c r="M510" s="99"/>
      <c r="N510" s="99"/>
      <c r="O510" s="99"/>
      <c r="P510" s="99"/>
      <c r="Q510" s="99"/>
      <c r="R510" s="99"/>
      <c r="S510" s="99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</row>
    <row r="511" spans="2:33" ht="18.75" customHeight="1">
      <c r="B511" s="14"/>
      <c r="C511" s="98"/>
      <c r="D511" s="98"/>
      <c r="E511" s="14"/>
      <c r="F511" s="99"/>
      <c r="G511" s="99"/>
      <c r="H511" s="99"/>
      <c r="I511" s="99"/>
      <c r="J511" s="99"/>
      <c r="K511" s="99"/>
      <c r="L511" s="99"/>
      <c r="M511" s="99"/>
      <c r="N511" s="99"/>
      <c r="O511" s="99"/>
      <c r="P511" s="99"/>
      <c r="Q511" s="99"/>
      <c r="R511" s="99"/>
      <c r="S511" s="99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</row>
    <row r="512" spans="2:33" ht="18.75" customHeight="1">
      <c r="B512" s="14"/>
      <c r="C512" s="98"/>
      <c r="D512" s="98"/>
      <c r="E512" s="14"/>
      <c r="F512" s="99"/>
      <c r="G512" s="99"/>
      <c r="H512" s="99"/>
      <c r="I512" s="99"/>
      <c r="J512" s="99"/>
      <c r="K512" s="99"/>
      <c r="L512" s="99"/>
      <c r="M512" s="99"/>
      <c r="N512" s="99"/>
      <c r="O512" s="99"/>
      <c r="P512" s="99"/>
      <c r="Q512" s="99"/>
      <c r="R512" s="99"/>
      <c r="S512" s="99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</row>
    <row r="513" spans="2:33" ht="18.75" customHeight="1">
      <c r="B513" s="14"/>
      <c r="C513" s="98"/>
      <c r="D513" s="98"/>
      <c r="E513" s="14"/>
      <c r="F513" s="99"/>
      <c r="G513" s="99"/>
      <c r="H513" s="99"/>
      <c r="I513" s="99"/>
      <c r="J513" s="99"/>
      <c r="K513" s="99"/>
      <c r="L513" s="99"/>
      <c r="M513" s="99"/>
      <c r="N513" s="99"/>
      <c r="O513" s="99"/>
      <c r="P513" s="99"/>
      <c r="Q513" s="99"/>
      <c r="R513" s="99"/>
      <c r="S513" s="99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</row>
    <row r="514" spans="2:33" ht="18.75" customHeight="1">
      <c r="B514" s="14"/>
      <c r="C514" s="98"/>
      <c r="D514" s="98"/>
      <c r="E514" s="14"/>
      <c r="F514" s="99"/>
      <c r="G514" s="99"/>
      <c r="H514" s="99"/>
      <c r="I514" s="99"/>
      <c r="J514" s="99"/>
      <c r="K514" s="99"/>
      <c r="L514" s="99"/>
      <c r="M514" s="99"/>
      <c r="N514" s="99"/>
      <c r="O514" s="99"/>
      <c r="P514" s="99"/>
      <c r="Q514" s="99"/>
      <c r="R514" s="99"/>
      <c r="S514" s="99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</row>
    <row r="515" spans="2:33" ht="18.75" customHeight="1">
      <c r="B515" s="14"/>
      <c r="C515" s="98"/>
      <c r="D515" s="98"/>
      <c r="E515" s="14"/>
      <c r="F515" s="99"/>
      <c r="G515" s="99"/>
      <c r="H515" s="99"/>
      <c r="I515" s="99"/>
      <c r="J515" s="99"/>
      <c r="K515" s="99"/>
      <c r="L515" s="99"/>
      <c r="M515" s="99"/>
      <c r="N515" s="99"/>
      <c r="O515" s="99"/>
      <c r="P515" s="99"/>
      <c r="Q515" s="99"/>
      <c r="R515" s="99"/>
      <c r="S515" s="99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</row>
    <row r="516" spans="2:33" ht="18.75" customHeight="1">
      <c r="B516" s="14"/>
      <c r="C516" s="98"/>
      <c r="D516" s="98"/>
      <c r="E516" s="14"/>
      <c r="F516" s="99"/>
      <c r="G516" s="99"/>
      <c r="H516" s="99"/>
      <c r="I516" s="99"/>
      <c r="J516" s="99"/>
      <c r="K516" s="99"/>
      <c r="L516" s="99"/>
      <c r="M516" s="99"/>
      <c r="N516" s="99"/>
      <c r="O516" s="99"/>
      <c r="P516" s="99"/>
      <c r="Q516" s="99"/>
      <c r="R516" s="99"/>
      <c r="S516" s="99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</row>
    <row r="517" spans="2:33" ht="18.75" customHeight="1">
      <c r="B517" s="14"/>
      <c r="C517" s="98"/>
      <c r="D517" s="98"/>
      <c r="E517" s="14"/>
      <c r="F517" s="99"/>
      <c r="G517" s="99"/>
      <c r="H517" s="99"/>
      <c r="I517" s="99"/>
      <c r="J517" s="99"/>
      <c r="K517" s="99"/>
      <c r="L517" s="99"/>
      <c r="M517" s="99"/>
      <c r="N517" s="99"/>
      <c r="O517" s="99"/>
      <c r="P517" s="99"/>
      <c r="Q517" s="99"/>
      <c r="R517" s="99"/>
      <c r="S517" s="99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</row>
    <row r="518" spans="2:33" ht="18.75" customHeight="1">
      <c r="B518" s="14"/>
      <c r="C518" s="98"/>
      <c r="D518" s="98"/>
      <c r="E518" s="14"/>
      <c r="F518" s="99"/>
      <c r="G518" s="99"/>
      <c r="H518" s="99"/>
      <c r="I518" s="99"/>
      <c r="J518" s="99"/>
      <c r="K518" s="99"/>
      <c r="L518" s="99"/>
      <c r="M518" s="99"/>
      <c r="N518" s="99"/>
      <c r="O518" s="99"/>
      <c r="P518" s="99"/>
      <c r="Q518" s="99"/>
      <c r="R518" s="99"/>
      <c r="S518" s="99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</row>
    <row r="519" spans="2:33" ht="18.75" customHeight="1">
      <c r="B519" s="14"/>
      <c r="C519" s="98"/>
      <c r="D519" s="98"/>
      <c r="E519" s="14"/>
      <c r="F519" s="99"/>
      <c r="G519" s="99"/>
      <c r="H519" s="99"/>
      <c r="I519" s="99"/>
      <c r="J519" s="99"/>
      <c r="K519" s="99"/>
      <c r="L519" s="99"/>
      <c r="M519" s="99"/>
      <c r="N519" s="99"/>
      <c r="O519" s="99"/>
      <c r="P519" s="99"/>
      <c r="Q519" s="99"/>
      <c r="R519" s="99"/>
      <c r="S519" s="99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</row>
    <row r="520" spans="2:33" ht="18.75" customHeight="1">
      <c r="B520" s="14"/>
      <c r="C520" s="98"/>
      <c r="D520" s="98"/>
      <c r="E520" s="14"/>
      <c r="F520" s="99"/>
      <c r="G520" s="99"/>
      <c r="H520" s="99"/>
      <c r="I520" s="99"/>
      <c r="J520" s="99"/>
      <c r="K520" s="99"/>
      <c r="L520" s="99"/>
      <c r="M520" s="99"/>
      <c r="N520" s="99"/>
      <c r="O520" s="99"/>
      <c r="P520" s="99"/>
      <c r="Q520" s="99"/>
      <c r="R520" s="99"/>
      <c r="S520" s="99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</row>
    <row r="521" spans="2:33" ht="18.75" customHeight="1">
      <c r="B521" s="14"/>
      <c r="C521" s="98"/>
      <c r="D521" s="98"/>
      <c r="E521" s="14"/>
      <c r="F521" s="99"/>
      <c r="G521" s="99"/>
      <c r="H521" s="99"/>
      <c r="I521" s="99"/>
      <c r="J521" s="99"/>
      <c r="K521" s="99"/>
      <c r="L521" s="99"/>
      <c r="M521" s="99"/>
      <c r="N521" s="99"/>
      <c r="O521" s="99"/>
      <c r="P521" s="99"/>
      <c r="Q521" s="99"/>
      <c r="R521" s="99"/>
      <c r="S521" s="99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</row>
    <row r="522" spans="2:33" ht="18.75" customHeight="1">
      <c r="B522" s="14"/>
      <c r="C522" s="98"/>
      <c r="D522" s="98"/>
      <c r="E522" s="14"/>
      <c r="F522" s="99"/>
      <c r="G522" s="99"/>
      <c r="H522" s="99"/>
      <c r="I522" s="99"/>
      <c r="J522" s="99"/>
      <c r="K522" s="99"/>
      <c r="L522" s="99"/>
      <c r="M522" s="99"/>
      <c r="N522" s="99"/>
      <c r="O522" s="99"/>
      <c r="P522" s="99"/>
      <c r="Q522" s="99"/>
      <c r="R522" s="99"/>
      <c r="S522" s="99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</row>
    <row r="523" spans="2:33" ht="18.75" customHeight="1">
      <c r="B523" s="14"/>
      <c r="C523" s="98"/>
      <c r="D523" s="98"/>
      <c r="E523" s="14"/>
      <c r="F523" s="99"/>
      <c r="G523" s="99"/>
      <c r="H523" s="99"/>
      <c r="I523" s="99"/>
      <c r="J523" s="99"/>
      <c r="K523" s="99"/>
      <c r="L523" s="99"/>
      <c r="M523" s="99"/>
      <c r="N523" s="99"/>
      <c r="O523" s="99"/>
      <c r="P523" s="99"/>
      <c r="Q523" s="99"/>
      <c r="R523" s="99"/>
      <c r="S523" s="99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</row>
    <row r="524" spans="2:33" ht="18.75" customHeight="1">
      <c r="B524" s="14"/>
      <c r="C524" s="98"/>
      <c r="D524" s="98"/>
      <c r="E524" s="14"/>
      <c r="F524" s="99"/>
      <c r="G524" s="99"/>
      <c r="H524" s="99"/>
      <c r="I524" s="99"/>
      <c r="J524" s="99"/>
      <c r="K524" s="99"/>
      <c r="L524" s="99"/>
      <c r="M524" s="99"/>
      <c r="N524" s="99"/>
      <c r="O524" s="99"/>
      <c r="P524" s="99"/>
      <c r="Q524" s="99"/>
      <c r="R524" s="99"/>
      <c r="S524" s="99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</row>
    <row r="525" spans="2:33" ht="18.75" customHeight="1">
      <c r="B525" s="14"/>
      <c r="C525" s="98"/>
      <c r="D525" s="98"/>
      <c r="E525" s="14"/>
      <c r="F525" s="99"/>
      <c r="G525" s="99"/>
      <c r="H525" s="99"/>
      <c r="I525" s="99"/>
      <c r="J525" s="99"/>
      <c r="K525" s="99"/>
      <c r="L525" s="99"/>
      <c r="M525" s="99"/>
      <c r="N525" s="99"/>
      <c r="O525" s="99"/>
      <c r="P525" s="99"/>
      <c r="Q525" s="99"/>
      <c r="R525" s="99"/>
      <c r="S525" s="99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</row>
    <row r="526" spans="2:33" ht="18.75" customHeight="1">
      <c r="B526" s="14"/>
      <c r="C526" s="98"/>
      <c r="D526" s="98"/>
      <c r="E526" s="14"/>
      <c r="F526" s="99"/>
      <c r="G526" s="99"/>
      <c r="H526" s="99"/>
      <c r="I526" s="99"/>
      <c r="J526" s="99"/>
      <c r="K526" s="99"/>
      <c r="L526" s="99"/>
      <c r="M526" s="99"/>
      <c r="N526" s="99"/>
      <c r="O526" s="99"/>
      <c r="P526" s="99"/>
      <c r="Q526" s="99"/>
      <c r="R526" s="99"/>
      <c r="S526" s="99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</row>
    <row r="527" spans="2:33" ht="18.75" customHeight="1">
      <c r="B527" s="14"/>
      <c r="C527" s="98"/>
      <c r="D527" s="98"/>
      <c r="E527" s="14"/>
      <c r="F527" s="99"/>
      <c r="G527" s="99"/>
      <c r="H527" s="99"/>
      <c r="I527" s="99"/>
      <c r="J527" s="99"/>
      <c r="K527" s="99"/>
      <c r="L527" s="99"/>
      <c r="M527" s="99"/>
      <c r="N527" s="99"/>
      <c r="O527" s="99"/>
      <c r="P527" s="99"/>
      <c r="Q527" s="99"/>
      <c r="R527" s="99"/>
      <c r="S527" s="99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</row>
    <row r="528" spans="2:33" ht="18.75" customHeight="1">
      <c r="B528" s="14"/>
      <c r="C528" s="98"/>
      <c r="D528" s="98"/>
      <c r="E528" s="14"/>
      <c r="F528" s="99"/>
      <c r="G528" s="99"/>
      <c r="H528" s="99"/>
      <c r="I528" s="99"/>
      <c r="J528" s="99"/>
      <c r="K528" s="99"/>
      <c r="L528" s="99"/>
      <c r="M528" s="99"/>
      <c r="N528" s="99"/>
      <c r="O528" s="99"/>
      <c r="P528" s="99"/>
      <c r="Q528" s="99"/>
      <c r="R528" s="99"/>
      <c r="S528" s="99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</row>
    <row r="529" spans="2:33" ht="18.75" customHeight="1">
      <c r="B529" s="14"/>
      <c r="C529" s="98"/>
      <c r="D529" s="98"/>
      <c r="E529" s="14"/>
      <c r="F529" s="99"/>
      <c r="G529" s="99"/>
      <c r="H529" s="99"/>
      <c r="I529" s="99"/>
      <c r="J529" s="99"/>
      <c r="K529" s="99"/>
      <c r="L529" s="99"/>
      <c r="M529" s="99"/>
      <c r="N529" s="99"/>
      <c r="O529" s="99"/>
      <c r="P529" s="99"/>
      <c r="Q529" s="99"/>
      <c r="R529" s="99"/>
      <c r="S529" s="99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</row>
    <row r="530" spans="2:33" ht="18.75" customHeight="1">
      <c r="B530" s="14"/>
      <c r="C530" s="98"/>
      <c r="D530" s="98"/>
      <c r="E530" s="14"/>
      <c r="F530" s="99"/>
      <c r="G530" s="99"/>
      <c r="H530" s="99"/>
      <c r="I530" s="99"/>
      <c r="J530" s="99"/>
      <c r="K530" s="99"/>
      <c r="L530" s="99"/>
      <c r="M530" s="99"/>
      <c r="N530" s="99"/>
      <c r="O530" s="99"/>
      <c r="P530" s="99"/>
      <c r="Q530" s="99"/>
      <c r="R530" s="99"/>
      <c r="S530" s="99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</row>
    <row r="531" spans="2:33" ht="18.75" customHeight="1">
      <c r="B531" s="14"/>
      <c r="C531" s="98"/>
      <c r="D531" s="98"/>
      <c r="E531" s="14"/>
      <c r="F531" s="99"/>
      <c r="G531" s="99"/>
      <c r="H531" s="99"/>
      <c r="I531" s="99"/>
      <c r="J531" s="99"/>
      <c r="K531" s="99"/>
      <c r="L531" s="99"/>
      <c r="M531" s="99"/>
      <c r="N531" s="99"/>
      <c r="O531" s="99"/>
      <c r="P531" s="99"/>
      <c r="Q531" s="99"/>
      <c r="R531" s="99"/>
      <c r="S531" s="99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</row>
    <row r="532" spans="2:33" ht="18.75" customHeight="1">
      <c r="B532" s="14"/>
      <c r="C532" s="98"/>
      <c r="D532" s="98"/>
      <c r="E532" s="14"/>
      <c r="F532" s="99"/>
      <c r="G532" s="99"/>
      <c r="H532" s="99"/>
      <c r="I532" s="99"/>
      <c r="J532" s="99"/>
      <c r="K532" s="99"/>
      <c r="L532" s="99"/>
      <c r="M532" s="99"/>
      <c r="N532" s="99"/>
      <c r="O532" s="99"/>
      <c r="P532" s="99"/>
      <c r="Q532" s="99"/>
      <c r="R532" s="99"/>
      <c r="S532" s="99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</row>
    <row r="533" spans="2:33" ht="18.75" customHeight="1">
      <c r="B533" s="14"/>
      <c r="C533" s="98"/>
      <c r="D533" s="98"/>
      <c r="E533" s="14"/>
      <c r="F533" s="99"/>
      <c r="G533" s="99"/>
      <c r="H533" s="99"/>
      <c r="I533" s="99"/>
      <c r="J533" s="99"/>
      <c r="K533" s="99"/>
      <c r="L533" s="99"/>
      <c r="M533" s="99"/>
      <c r="N533" s="99"/>
      <c r="O533" s="99"/>
      <c r="P533" s="99"/>
      <c r="Q533" s="99"/>
      <c r="R533" s="99"/>
      <c r="S533" s="99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</row>
    <row r="534" spans="2:33" ht="18.75" customHeight="1">
      <c r="B534" s="14"/>
      <c r="C534" s="98"/>
      <c r="D534" s="98"/>
      <c r="E534" s="14"/>
      <c r="F534" s="99"/>
      <c r="G534" s="99"/>
      <c r="H534" s="99"/>
      <c r="I534" s="99"/>
      <c r="J534" s="99"/>
      <c r="K534" s="99"/>
      <c r="L534" s="99"/>
      <c r="M534" s="99"/>
      <c r="N534" s="99"/>
      <c r="O534" s="99"/>
      <c r="P534" s="99"/>
      <c r="Q534" s="99"/>
      <c r="R534" s="99"/>
      <c r="S534" s="99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</row>
    <row r="535" spans="2:33" ht="18.75" customHeight="1">
      <c r="B535" s="14"/>
      <c r="C535" s="98"/>
      <c r="D535" s="98"/>
      <c r="E535" s="14"/>
      <c r="F535" s="99"/>
      <c r="G535" s="99"/>
      <c r="H535" s="99"/>
      <c r="I535" s="99"/>
      <c r="J535" s="99"/>
      <c r="K535" s="99"/>
      <c r="L535" s="99"/>
      <c r="M535" s="99"/>
      <c r="N535" s="99"/>
      <c r="O535" s="99"/>
      <c r="P535" s="99"/>
      <c r="Q535" s="99"/>
      <c r="R535" s="99"/>
      <c r="S535" s="99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</row>
    <row r="536" spans="2:33" ht="18.75" customHeight="1">
      <c r="B536" s="14"/>
      <c r="C536" s="98"/>
      <c r="D536" s="98"/>
      <c r="E536" s="14"/>
      <c r="F536" s="99"/>
      <c r="G536" s="99"/>
      <c r="H536" s="99"/>
      <c r="I536" s="99"/>
      <c r="J536" s="99"/>
      <c r="K536" s="99"/>
      <c r="L536" s="99"/>
      <c r="M536" s="99"/>
      <c r="N536" s="99"/>
      <c r="O536" s="99"/>
      <c r="P536" s="99"/>
      <c r="Q536" s="99"/>
      <c r="R536" s="99"/>
      <c r="S536" s="99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</row>
    <row r="537" spans="2:33" ht="18.75" customHeight="1">
      <c r="B537" s="14"/>
      <c r="C537" s="98"/>
      <c r="D537" s="98"/>
      <c r="E537" s="14"/>
      <c r="F537" s="99"/>
      <c r="G537" s="99"/>
      <c r="H537" s="99"/>
      <c r="I537" s="99"/>
      <c r="J537" s="99"/>
      <c r="K537" s="99"/>
      <c r="L537" s="99"/>
      <c r="M537" s="99"/>
      <c r="N537" s="99"/>
      <c r="O537" s="99"/>
      <c r="P537" s="99"/>
      <c r="Q537" s="99"/>
      <c r="R537" s="99"/>
      <c r="S537" s="99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</row>
    <row r="538" spans="2:33" ht="18.75" customHeight="1">
      <c r="B538" s="14"/>
      <c r="C538" s="98"/>
      <c r="D538" s="98"/>
      <c r="E538" s="14"/>
      <c r="F538" s="99"/>
      <c r="G538" s="99"/>
      <c r="H538" s="99"/>
      <c r="I538" s="99"/>
      <c r="J538" s="99"/>
      <c r="K538" s="99"/>
      <c r="L538" s="99"/>
      <c r="M538" s="99"/>
      <c r="N538" s="99"/>
      <c r="O538" s="99"/>
      <c r="P538" s="99"/>
      <c r="Q538" s="99"/>
      <c r="R538" s="99"/>
      <c r="S538" s="99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</row>
    <row r="539" spans="2:33" ht="18.75" customHeight="1">
      <c r="B539" s="14"/>
      <c r="C539" s="98"/>
      <c r="D539" s="98"/>
      <c r="E539" s="14"/>
      <c r="F539" s="99"/>
      <c r="G539" s="99"/>
      <c r="H539" s="99"/>
      <c r="I539" s="99"/>
      <c r="J539" s="99"/>
      <c r="K539" s="99"/>
      <c r="L539" s="99"/>
      <c r="M539" s="99"/>
      <c r="N539" s="99"/>
      <c r="O539" s="99"/>
      <c r="P539" s="99"/>
      <c r="Q539" s="99"/>
      <c r="R539" s="99"/>
      <c r="S539" s="99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</row>
    <row r="540" spans="2:33" ht="18.75" customHeight="1">
      <c r="B540" s="14"/>
      <c r="C540" s="98"/>
      <c r="D540" s="98"/>
      <c r="E540" s="14"/>
      <c r="F540" s="99"/>
      <c r="G540" s="99"/>
      <c r="H540" s="99"/>
      <c r="I540" s="99"/>
      <c r="J540" s="99"/>
      <c r="K540" s="99"/>
      <c r="L540" s="99"/>
      <c r="M540" s="99"/>
      <c r="N540" s="99"/>
      <c r="O540" s="99"/>
      <c r="P540" s="99"/>
      <c r="Q540" s="99"/>
      <c r="R540" s="99"/>
      <c r="S540" s="99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</row>
    <row r="541" spans="2:33" ht="18.75" customHeight="1">
      <c r="B541" s="14"/>
      <c r="C541" s="98"/>
      <c r="D541" s="98"/>
      <c r="E541" s="14"/>
      <c r="F541" s="99"/>
      <c r="G541" s="99"/>
      <c r="H541" s="99"/>
      <c r="I541" s="99"/>
      <c r="J541" s="99"/>
      <c r="K541" s="99"/>
      <c r="L541" s="99"/>
      <c r="M541" s="99"/>
      <c r="N541" s="99"/>
      <c r="O541" s="99"/>
      <c r="P541" s="99"/>
      <c r="Q541" s="99"/>
      <c r="R541" s="99"/>
      <c r="S541" s="99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</row>
    <row r="542" spans="2:33" ht="18.75" customHeight="1">
      <c r="B542" s="14"/>
      <c r="C542" s="98"/>
      <c r="D542" s="98"/>
      <c r="E542" s="14"/>
      <c r="F542" s="99"/>
      <c r="G542" s="99"/>
      <c r="H542" s="99"/>
      <c r="I542" s="99"/>
      <c r="J542" s="99"/>
      <c r="K542" s="99"/>
      <c r="L542" s="99"/>
      <c r="M542" s="99"/>
      <c r="N542" s="99"/>
      <c r="O542" s="99"/>
      <c r="P542" s="99"/>
      <c r="Q542" s="99"/>
      <c r="R542" s="99"/>
      <c r="S542" s="99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</row>
    <row r="543" spans="2:33" ht="18.75" customHeight="1">
      <c r="B543" s="14"/>
      <c r="C543" s="98"/>
      <c r="D543" s="98"/>
      <c r="E543" s="14"/>
      <c r="F543" s="99"/>
      <c r="G543" s="99"/>
      <c r="H543" s="99"/>
      <c r="I543" s="99"/>
      <c r="J543" s="99"/>
      <c r="K543" s="99"/>
      <c r="L543" s="99"/>
      <c r="M543" s="99"/>
      <c r="N543" s="99"/>
      <c r="O543" s="99"/>
      <c r="P543" s="99"/>
      <c r="Q543" s="99"/>
      <c r="R543" s="99"/>
      <c r="S543" s="99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</row>
    <row r="544" spans="2:33" ht="18.75" customHeight="1">
      <c r="B544" s="14"/>
      <c r="C544" s="98"/>
      <c r="D544" s="98"/>
      <c r="E544" s="14"/>
      <c r="F544" s="99"/>
      <c r="G544" s="99"/>
      <c r="H544" s="99"/>
      <c r="I544" s="99"/>
      <c r="J544" s="99"/>
      <c r="K544" s="99"/>
      <c r="L544" s="99"/>
      <c r="M544" s="99"/>
      <c r="N544" s="99"/>
      <c r="O544" s="99"/>
      <c r="P544" s="99"/>
      <c r="Q544" s="99"/>
      <c r="R544" s="99"/>
      <c r="S544" s="99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</row>
    <row r="545" spans="2:33" ht="18.75" customHeight="1">
      <c r="B545" s="14"/>
      <c r="C545" s="98"/>
      <c r="D545" s="98"/>
      <c r="E545" s="14"/>
      <c r="F545" s="99"/>
      <c r="G545" s="99"/>
      <c r="H545" s="99"/>
      <c r="I545" s="99"/>
      <c r="J545" s="99"/>
      <c r="K545" s="99"/>
      <c r="L545" s="99"/>
      <c r="M545" s="99"/>
      <c r="N545" s="99"/>
      <c r="O545" s="99"/>
      <c r="P545" s="99"/>
      <c r="Q545" s="99"/>
      <c r="R545" s="99"/>
      <c r="S545" s="99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</row>
    <row r="546" spans="2:33" ht="18.75" customHeight="1">
      <c r="B546" s="14"/>
      <c r="C546" s="98"/>
      <c r="D546" s="98"/>
      <c r="E546" s="14"/>
      <c r="F546" s="99"/>
      <c r="G546" s="99"/>
      <c r="H546" s="99"/>
      <c r="I546" s="99"/>
      <c r="J546" s="99"/>
      <c r="K546" s="99"/>
      <c r="L546" s="99"/>
      <c r="M546" s="99"/>
      <c r="N546" s="99"/>
      <c r="O546" s="99"/>
      <c r="P546" s="99"/>
      <c r="Q546" s="99"/>
      <c r="R546" s="99"/>
      <c r="S546" s="99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</row>
    <row r="547" spans="2:33" ht="18.75" customHeight="1">
      <c r="B547" s="14"/>
      <c r="C547" s="98"/>
      <c r="D547" s="98"/>
      <c r="E547" s="14"/>
      <c r="F547" s="99"/>
      <c r="G547" s="99"/>
      <c r="H547" s="99"/>
      <c r="I547" s="99"/>
      <c r="J547" s="99"/>
      <c r="K547" s="99"/>
      <c r="L547" s="99"/>
      <c r="M547" s="99"/>
      <c r="N547" s="99"/>
      <c r="O547" s="99"/>
      <c r="P547" s="99"/>
      <c r="Q547" s="99"/>
      <c r="R547" s="99"/>
      <c r="S547" s="99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</row>
    <row r="548" spans="2:33" ht="18.75" customHeight="1">
      <c r="B548" s="14"/>
      <c r="C548" s="98"/>
      <c r="D548" s="98"/>
      <c r="E548" s="14"/>
      <c r="F548" s="99"/>
      <c r="G548" s="99"/>
      <c r="H548" s="99"/>
      <c r="I548" s="99"/>
      <c r="J548" s="99"/>
      <c r="K548" s="99"/>
      <c r="L548" s="99"/>
      <c r="M548" s="99"/>
      <c r="N548" s="99"/>
      <c r="O548" s="99"/>
      <c r="P548" s="99"/>
      <c r="Q548" s="99"/>
      <c r="R548" s="99"/>
      <c r="S548" s="99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</row>
    <row r="549" spans="2:33" ht="18.75" customHeight="1">
      <c r="B549" s="14"/>
      <c r="C549" s="98"/>
      <c r="D549" s="98"/>
      <c r="E549" s="14"/>
      <c r="F549" s="99"/>
      <c r="G549" s="99"/>
      <c r="H549" s="99"/>
      <c r="I549" s="99"/>
      <c r="J549" s="99"/>
      <c r="K549" s="99"/>
      <c r="L549" s="99"/>
      <c r="M549" s="99"/>
      <c r="N549" s="99"/>
      <c r="O549" s="99"/>
      <c r="P549" s="99"/>
      <c r="Q549" s="99"/>
      <c r="R549" s="99"/>
      <c r="S549" s="99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</row>
    <row r="550" spans="2:33" ht="18.75" customHeight="1">
      <c r="B550" s="14"/>
      <c r="C550" s="98"/>
      <c r="D550" s="98"/>
      <c r="E550" s="14"/>
      <c r="F550" s="99"/>
      <c r="G550" s="99"/>
      <c r="H550" s="99"/>
      <c r="I550" s="99"/>
      <c r="J550" s="99"/>
      <c r="K550" s="99"/>
      <c r="L550" s="99"/>
      <c r="M550" s="99"/>
      <c r="N550" s="99"/>
      <c r="O550" s="99"/>
      <c r="P550" s="99"/>
      <c r="Q550" s="99"/>
      <c r="R550" s="99"/>
      <c r="S550" s="99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</row>
    <row r="551" spans="2:33" ht="18.75" customHeight="1">
      <c r="B551" s="14"/>
      <c r="C551" s="98"/>
      <c r="D551" s="98"/>
      <c r="E551" s="14"/>
      <c r="F551" s="99"/>
      <c r="G551" s="99"/>
      <c r="H551" s="99"/>
      <c r="I551" s="99"/>
      <c r="J551" s="99"/>
      <c r="K551" s="99"/>
      <c r="L551" s="99"/>
      <c r="M551" s="99"/>
      <c r="N551" s="99"/>
      <c r="O551" s="99"/>
      <c r="P551" s="99"/>
      <c r="Q551" s="99"/>
      <c r="R551" s="99"/>
      <c r="S551" s="99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</row>
    <row r="552" spans="2:33" ht="18.75" customHeight="1">
      <c r="B552" s="14"/>
      <c r="C552" s="98"/>
      <c r="D552" s="98"/>
      <c r="E552" s="14"/>
      <c r="F552" s="99"/>
      <c r="G552" s="99"/>
      <c r="H552" s="99"/>
      <c r="I552" s="99"/>
      <c r="J552" s="99"/>
      <c r="K552" s="99"/>
      <c r="L552" s="99"/>
      <c r="M552" s="99"/>
      <c r="N552" s="99"/>
      <c r="O552" s="99"/>
      <c r="P552" s="99"/>
      <c r="Q552" s="99"/>
      <c r="R552" s="99"/>
      <c r="S552" s="99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</row>
    <row r="553" spans="2:33" ht="18.75" customHeight="1">
      <c r="B553" s="14"/>
      <c r="C553" s="98"/>
      <c r="D553" s="98"/>
      <c r="E553" s="14"/>
      <c r="F553" s="99"/>
      <c r="G553" s="99"/>
      <c r="H553" s="99"/>
      <c r="I553" s="99"/>
      <c r="J553" s="99"/>
      <c r="K553" s="99"/>
      <c r="L553" s="99"/>
      <c r="M553" s="99"/>
      <c r="N553" s="99"/>
      <c r="O553" s="99"/>
      <c r="P553" s="99"/>
      <c r="Q553" s="99"/>
      <c r="R553" s="99"/>
      <c r="S553" s="99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</row>
    <row r="554" spans="2:33" ht="18.75" customHeight="1">
      <c r="B554" s="14"/>
      <c r="C554" s="98"/>
      <c r="D554" s="98"/>
      <c r="E554" s="14"/>
      <c r="F554" s="99"/>
      <c r="G554" s="99"/>
      <c r="H554" s="99"/>
      <c r="I554" s="99"/>
      <c r="J554" s="99"/>
      <c r="K554" s="99"/>
      <c r="L554" s="99"/>
      <c r="M554" s="99"/>
      <c r="N554" s="99"/>
      <c r="O554" s="99"/>
      <c r="P554" s="99"/>
      <c r="Q554" s="99"/>
      <c r="R554" s="99"/>
      <c r="S554" s="99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</row>
    <row r="555" spans="2:33" ht="18.75" customHeight="1">
      <c r="B555" s="14"/>
      <c r="C555" s="98"/>
      <c r="D555" s="98"/>
      <c r="E555" s="14"/>
      <c r="F555" s="99"/>
      <c r="G555" s="99"/>
      <c r="H555" s="99"/>
      <c r="I555" s="99"/>
      <c r="J555" s="99"/>
      <c r="K555" s="99"/>
      <c r="L555" s="99"/>
      <c r="M555" s="99"/>
      <c r="N555" s="99"/>
      <c r="O555" s="99"/>
      <c r="P555" s="99"/>
      <c r="Q555" s="99"/>
      <c r="R555" s="99"/>
      <c r="S555" s="99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</row>
    <row r="556" spans="2:33" ht="18.75" customHeight="1">
      <c r="B556" s="14"/>
      <c r="C556" s="98"/>
      <c r="D556" s="98"/>
      <c r="E556" s="14"/>
      <c r="F556" s="99"/>
      <c r="G556" s="99"/>
      <c r="H556" s="99"/>
      <c r="I556" s="99"/>
      <c r="J556" s="99"/>
      <c r="K556" s="99"/>
      <c r="L556" s="99"/>
      <c r="M556" s="99"/>
      <c r="N556" s="99"/>
      <c r="O556" s="99"/>
      <c r="P556" s="99"/>
      <c r="Q556" s="99"/>
      <c r="R556" s="99"/>
      <c r="S556" s="99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</row>
    <row r="557" spans="2:33" ht="18.75" customHeight="1">
      <c r="B557" s="14"/>
      <c r="C557" s="98"/>
      <c r="D557" s="98"/>
      <c r="E557" s="14"/>
      <c r="F557" s="99"/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99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</row>
    <row r="558" spans="2:33" ht="18.75" customHeight="1">
      <c r="B558" s="14"/>
      <c r="C558" s="98"/>
      <c r="D558" s="98"/>
      <c r="E558" s="14"/>
      <c r="F558" s="99"/>
      <c r="G558" s="99"/>
      <c r="H558" s="99"/>
      <c r="I558" s="99"/>
      <c r="J558" s="99"/>
      <c r="K558" s="99"/>
      <c r="L558" s="99"/>
      <c r="M558" s="99"/>
      <c r="N558" s="99"/>
      <c r="O558" s="99"/>
      <c r="P558" s="99"/>
      <c r="Q558" s="99"/>
      <c r="R558" s="99"/>
      <c r="S558" s="99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</row>
    <row r="559" spans="2:33" ht="18.75" customHeight="1">
      <c r="B559" s="14"/>
      <c r="C559" s="98"/>
      <c r="D559" s="98"/>
      <c r="E559" s="14"/>
      <c r="F559" s="99"/>
      <c r="G559" s="99"/>
      <c r="H559" s="99"/>
      <c r="I559" s="99"/>
      <c r="J559" s="99"/>
      <c r="K559" s="99"/>
      <c r="L559" s="99"/>
      <c r="M559" s="99"/>
      <c r="N559" s="99"/>
      <c r="O559" s="99"/>
      <c r="P559" s="99"/>
      <c r="Q559" s="99"/>
      <c r="R559" s="99"/>
      <c r="S559" s="99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</row>
    <row r="560" spans="2:33" ht="18.75" customHeight="1">
      <c r="B560" s="14"/>
      <c r="C560" s="98"/>
      <c r="D560" s="98"/>
      <c r="E560" s="14"/>
      <c r="F560" s="99"/>
      <c r="G560" s="99"/>
      <c r="H560" s="99"/>
      <c r="I560" s="99"/>
      <c r="J560" s="99"/>
      <c r="K560" s="99"/>
      <c r="L560" s="99"/>
      <c r="M560" s="99"/>
      <c r="N560" s="99"/>
      <c r="O560" s="99"/>
      <c r="P560" s="99"/>
      <c r="Q560" s="99"/>
      <c r="R560" s="99"/>
      <c r="S560" s="99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</row>
    <row r="561" spans="2:33" ht="18.75" customHeight="1">
      <c r="B561" s="14"/>
      <c r="C561" s="98"/>
      <c r="D561" s="98"/>
      <c r="E561" s="14"/>
      <c r="F561" s="99"/>
      <c r="G561" s="99"/>
      <c r="H561" s="99"/>
      <c r="I561" s="99"/>
      <c r="J561" s="99"/>
      <c r="K561" s="99"/>
      <c r="L561" s="99"/>
      <c r="M561" s="99"/>
      <c r="N561" s="99"/>
      <c r="O561" s="99"/>
      <c r="P561" s="99"/>
      <c r="Q561" s="99"/>
      <c r="R561" s="99"/>
      <c r="S561" s="99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</row>
    <row r="562" spans="2:33" ht="18.75" customHeight="1">
      <c r="B562" s="14"/>
      <c r="C562" s="98"/>
      <c r="D562" s="98"/>
      <c r="E562" s="14"/>
      <c r="F562" s="99"/>
      <c r="G562" s="99"/>
      <c r="H562" s="99"/>
      <c r="I562" s="99"/>
      <c r="J562" s="99"/>
      <c r="K562" s="99"/>
      <c r="L562" s="99"/>
      <c r="M562" s="99"/>
      <c r="N562" s="99"/>
      <c r="O562" s="99"/>
      <c r="P562" s="99"/>
      <c r="Q562" s="99"/>
      <c r="R562" s="99"/>
      <c r="S562" s="99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</row>
    <row r="563" spans="2:33" ht="18.75" customHeight="1">
      <c r="B563" s="14"/>
      <c r="C563" s="98"/>
      <c r="D563" s="98"/>
      <c r="E563" s="14"/>
      <c r="F563" s="99"/>
      <c r="G563" s="99"/>
      <c r="H563" s="99"/>
      <c r="I563" s="99"/>
      <c r="J563" s="99"/>
      <c r="K563" s="99"/>
      <c r="L563" s="99"/>
      <c r="M563" s="99"/>
      <c r="N563" s="99"/>
      <c r="O563" s="99"/>
      <c r="P563" s="99"/>
      <c r="Q563" s="99"/>
      <c r="R563" s="99"/>
      <c r="S563" s="99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</row>
    <row r="564" spans="2:33" ht="18.75" customHeight="1">
      <c r="B564" s="14"/>
      <c r="C564" s="98"/>
      <c r="D564" s="98"/>
      <c r="E564" s="14"/>
      <c r="F564" s="99"/>
      <c r="G564" s="99"/>
      <c r="H564" s="99"/>
      <c r="I564" s="99"/>
      <c r="J564" s="99"/>
      <c r="K564" s="99"/>
      <c r="L564" s="99"/>
      <c r="M564" s="99"/>
      <c r="N564" s="99"/>
      <c r="O564" s="99"/>
      <c r="P564" s="99"/>
      <c r="Q564" s="99"/>
      <c r="R564" s="99"/>
      <c r="S564" s="99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</row>
    <row r="565" spans="2:33" ht="18.75" customHeight="1">
      <c r="B565" s="14"/>
      <c r="C565" s="98"/>
      <c r="D565" s="98"/>
      <c r="E565" s="14"/>
      <c r="F565" s="99"/>
      <c r="G565" s="99"/>
      <c r="H565" s="99"/>
      <c r="I565" s="99"/>
      <c r="J565" s="99"/>
      <c r="K565" s="99"/>
      <c r="L565" s="99"/>
      <c r="M565" s="99"/>
      <c r="N565" s="99"/>
      <c r="O565" s="99"/>
      <c r="P565" s="99"/>
      <c r="Q565" s="99"/>
      <c r="R565" s="99"/>
      <c r="S565" s="99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</row>
    <row r="566" spans="2:33" ht="18.75" customHeight="1">
      <c r="B566" s="14"/>
      <c r="C566" s="98"/>
      <c r="D566" s="98"/>
      <c r="E566" s="14"/>
      <c r="F566" s="99"/>
      <c r="G566" s="99"/>
      <c r="H566" s="99"/>
      <c r="I566" s="99"/>
      <c r="J566" s="99"/>
      <c r="K566" s="99"/>
      <c r="L566" s="99"/>
      <c r="M566" s="99"/>
      <c r="N566" s="99"/>
      <c r="O566" s="99"/>
      <c r="P566" s="99"/>
      <c r="Q566" s="99"/>
      <c r="R566" s="99"/>
      <c r="S566" s="99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</row>
    <row r="567" spans="2:33" ht="18.75" customHeight="1">
      <c r="B567" s="14"/>
      <c r="C567" s="98"/>
      <c r="D567" s="98"/>
      <c r="E567" s="14"/>
      <c r="F567" s="99"/>
      <c r="G567" s="99"/>
      <c r="H567" s="99"/>
      <c r="I567" s="99"/>
      <c r="J567" s="99"/>
      <c r="K567" s="99"/>
      <c r="L567" s="99"/>
      <c r="M567" s="99"/>
      <c r="N567" s="99"/>
      <c r="O567" s="99"/>
      <c r="P567" s="99"/>
      <c r="Q567" s="99"/>
      <c r="R567" s="99"/>
      <c r="S567" s="99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</row>
    <row r="568" spans="2:33" ht="18.75" customHeight="1">
      <c r="B568" s="14"/>
      <c r="C568" s="98"/>
      <c r="D568" s="98"/>
      <c r="E568" s="14"/>
      <c r="F568" s="99"/>
      <c r="G568" s="99"/>
      <c r="H568" s="99"/>
      <c r="I568" s="99"/>
      <c r="J568" s="99"/>
      <c r="K568" s="99"/>
      <c r="L568" s="99"/>
      <c r="M568" s="99"/>
      <c r="N568" s="99"/>
      <c r="O568" s="99"/>
      <c r="P568" s="99"/>
      <c r="Q568" s="99"/>
      <c r="R568" s="99"/>
      <c r="S568" s="99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</row>
    <row r="569" spans="2:33" ht="18.75" customHeight="1">
      <c r="B569" s="14"/>
      <c r="C569" s="98"/>
      <c r="D569" s="98"/>
      <c r="E569" s="14"/>
      <c r="F569" s="99"/>
      <c r="G569" s="99"/>
      <c r="H569" s="99"/>
      <c r="I569" s="99"/>
      <c r="J569" s="99"/>
      <c r="K569" s="99"/>
      <c r="L569" s="99"/>
      <c r="M569" s="99"/>
      <c r="N569" s="99"/>
      <c r="O569" s="99"/>
      <c r="P569" s="99"/>
      <c r="Q569" s="99"/>
      <c r="R569" s="99"/>
      <c r="S569" s="99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</row>
    <row r="570" spans="2:33" ht="18.75" customHeight="1">
      <c r="B570" s="14"/>
      <c r="C570" s="98"/>
      <c r="D570" s="98"/>
      <c r="E570" s="14"/>
      <c r="F570" s="99"/>
      <c r="G570" s="99"/>
      <c r="H570" s="99"/>
      <c r="I570" s="99"/>
      <c r="J570" s="99"/>
      <c r="K570" s="99"/>
      <c r="L570" s="99"/>
      <c r="M570" s="99"/>
      <c r="N570" s="99"/>
      <c r="O570" s="99"/>
      <c r="P570" s="99"/>
      <c r="Q570" s="99"/>
      <c r="R570" s="99"/>
      <c r="S570" s="99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</row>
    <row r="571" spans="2:33" ht="18.75" customHeight="1">
      <c r="B571" s="14"/>
      <c r="C571" s="98"/>
      <c r="D571" s="98"/>
      <c r="E571" s="14"/>
      <c r="F571" s="99"/>
      <c r="G571" s="99"/>
      <c r="H571" s="99"/>
      <c r="I571" s="99"/>
      <c r="J571" s="99"/>
      <c r="K571" s="99"/>
      <c r="L571" s="99"/>
      <c r="M571" s="99"/>
      <c r="N571" s="99"/>
      <c r="O571" s="99"/>
      <c r="P571" s="99"/>
      <c r="Q571" s="99"/>
      <c r="R571" s="99"/>
      <c r="S571" s="99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</row>
    <row r="572" spans="2:33" ht="18.75" customHeight="1">
      <c r="B572" s="14"/>
      <c r="C572" s="98"/>
      <c r="D572" s="98"/>
      <c r="E572" s="14"/>
      <c r="F572" s="99"/>
      <c r="G572" s="99"/>
      <c r="H572" s="99"/>
      <c r="I572" s="99"/>
      <c r="J572" s="99"/>
      <c r="K572" s="99"/>
      <c r="L572" s="99"/>
      <c r="M572" s="99"/>
      <c r="N572" s="99"/>
      <c r="O572" s="99"/>
      <c r="P572" s="99"/>
      <c r="Q572" s="99"/>
      <c r="R572" s="99"/>
      <c r="S572" s="99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</row>
    <row r="573" spans="2:33" ht="18.75" customHeight="1">
      <c r="B573" s="14"/>
      <c r="C573" s="98"/>
      <c r="D573" s="98"/>
      <c r="E573" s="14"/>
      <c r="F573" s="99"/>
      <c r="G573" s="99"/>
      <c r="H573" s="99"/>
      <c r="I573" s="99"/>
      <c r="J573" s="99"/>
      <c r="K573" s="99"/>
      <c r="L573" s="99"/>
      <c r="M573" s="99"/>
      <c r="N573" s="99"/>
      <c r="O573" s="99"/>
      <c r="P573" s="99"/>
      <c r="Q573" s="99"/>
      <c r="R573" s="99"/>
      <c r="S573" s="99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</row>
    <row r="574" spans="2:33" ht="18.75" customHeight="1">
      <c r="B574" s="14"/>
      <c r="C574" s="98"/>
      <c r="D574" s="98"/>
      <c r="E574" s="14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99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</row>
    <row r="575" spans="2:33" ht="18.75" customHeight="1">
      <c r="B575" s="14"/>
      <c r="C575" s="98"/>
      <c r="D575" s="98"/>
      <c r="E575" s="14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99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</row>
    <row r="576" spans="2:33" ht="18.75" customHeight="1">
      <c r="B576" s="14"/>
      <c r="C576" s="98"/>
      <c r="D576" s="98"/>
      <c r="E576" s="14"/>
      <c r="F576" s="99"/>
      <c r="G576" s="99"/>
      <c r="H576" s="99"/>
      <c r="I576" s="99"/>
      <c r="J576" s="99"/>
      <c r="K576" s="99"/>
      <c r="L576" s="99"/>
      <c r="M576" s="99"/>
      <c r="N576" s="99"/>
      <c r="O576" s="99"/>
      <c r="P576" s="99"/>
      <c r="Q576" s="99"/>
      <c r="R576" s="99"/>
      <c r="S576" s="99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</row>
    <row r="577" spans="2:33" ht="18.75" customHeight="1">
      <c r="B577" s="14"/>
      <c r="C577" s="98"/>
      <c r="D577" s="98"/>
      <c r="E577" s="14"/>
      <c r="F577" s="99"/>
      <c r="G577" s="99"/>
      <c r="H577" s="99"/>
      <c r="I577" s="99"/>
      <c r="J577" s="99"/>
      <c r="K577" s="99"/>
      <c r="L577" s="99"/>
      <c r="M577" s="99"/>
      <c r="N577" s="99"/>
      <c r="O577" s="99"/>
      <c r="P577" s="99"/>
      <c r="Q577" s="99"/>
      <c r="R577" s="99"/>
      <c r="S577" s="99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</row>
    <row r="578" spans="2:33" ht="18.75" customHeight="1">
      <c r="B578" s="14"/>
      <c r="C578" s="98"/>
      <c r="D578" s="98"/>
      <c r="E578" s="14"/>
      <c r="F578" s="99"/>
      <c r="G578" s="99"/>
      <c r="H578" s="99"/>
      <c r="I578" s="99"/>
      <c r="J578" s="99"/>
      <c r="K578" s="99"/>
      <c r="L578" s="99"/>
      <c r="M578" s="99"/>
      <c r="N578" s="99"/>
      <c r="O578" s="99"/>
      <c r="P578" s="99"/>
      <c r="Q578" s="99"/>
      <c r="R578" s="99"/>
      <c r="S578" s="99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</row>
    <row r="579" spans="2:33" ht="18.75" customHeight="1">
      <c r="B579" s="14"/>
      <c r="C579" s="98"/>
      <c r="D579" s="98"/>
      <c r="E579" s="14"/>
      <c r="F579" s="99"/>
      <c r="G579" s="99"/>
      <c r="H579" s="99"/>
      <c r="I579" s="99"/>
      <c r="J579" s="99"/>
      <c r="K579" s="99"/>
      <c r="L579" s="99"/>
      <c r="M579" s="99"/>
      <c r="N579" s="99"/>
      <c r="O579" s="99"/>
      <c r="P579" s="99"/>
      <c r="Q579" s="99"/>
      <c r="R579" s="99"/>
      <c r="S579" s="99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</row>
    <row r="580" spans="2:33" ht="18.75" customHeight="1">
      <c r="B580" s="14"/>
      <c r="C580" s="98"/>
      <c r="D580" s="98"/>
      <c r="E580" s="14"/>
      <c r="F580" s="99"/>
      <c r="G580" s="99"/>
      <c r="H580" s="99"/>
      <c r="I580" s="99"/>
      <c r="J580" s="99"/>
      <c r="K580" s="99"/>
      <c r="L580" s="99"/>
      <c r="M580" s="99"/>
      <c r="N580" s="99"/>
      <c r="O580" s="99"/>
      <c r="P580" s="99"/>
      <c r="Q580" s="99"/>
      <c r="R580" s="99"/>
      <c r="S580" s="99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</row>
    <row r="581" spans="2:33" ht="18.75" customHeight="1">
      <c r="B581" s="14"/>
      <c r="C581" s="98"/>
      <c r="D581" s="98"/>
      <c r="E581" s="14"/>
      <c r="F581" s="99"/>
      <c r="G581" s="99"/>
      <c r="H581" s="99"/>
      <c r="I581" s="99"/>
      <c r="J581" s="99"/>
      <c r="K581" s="99"/>
      <c r="L581" s="99"/>
      <c r="M581" s="99"/>
      <c r="N581" s="99"/>
      <c r="O581" s="99"/>
      <c r="P581" s="99"/>
      <c r="Q581" s="99"/>
      <c r="R581" s="99"/>
      <c r="S581" s="99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</row>
    <row r="582" spans="2:33" ht="18.75" customHeight="1">
      <c r="B582" s="14"/>
      <c r="C582" s="98"/>
      <c r="D582" s="98"/>
      <c r="E582" s="14"/>
      <c r="F582" s="99"/>
      <c r="G582" s="99"/>
      <c r="H582" s="99"/>
      <c r="I582" s="99"/>
      <c r="J582" s="99"/>
      <c r="K582" s="99"/>
      <c r="L582" s="99"/>
      <c r="M582" s="99"/>
      <c r="N582" s="99"/>
      <c r="O582" s="99"/>
      <c r="P582" s="99"/>
      <c r="Q582" s="99"/>
      <c r="R582" s="99"/>
      <c r="S582" s="99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</row>
    <row r="583" spans="2:33" ht="18.75" customHeight="1">
      <c r="B583" s="14"/>
      <c r="C583" s="98"/>
      <c r="D583" s="98"/>
      <c r="E583" s="14"/>
      <c r="F583" s="99"/>
      <c r="G583" s="99"/>
      <c r="H583" s="99"/>
      <c r="I583" s="99"/>
      <c r="J583" s="99"/>
      <c r="K583" s="99"/>
      <c r="L583" s="99"/>
      <c r="M583" s="99"/>
      <c r="N583" s="99"/>
      <c r="O583" s="99"/>
      <c r="P583" s="99"/>
      <c r="Q583" s="99"/>
      <c r="R583" s="99"/>
      <c r="S583" s="99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</row>
    <row r="584" spans="2:33" ht="18.75" customHeight="1">
      <c r="B584" s="14"/>
      <c r="C584" s="98"/>
      <c r="D584" s="98"/>
      <c r="E584" s="14"/>
      <c r="F584" s="99"/>
      <c r="G584" s="99"/>
      <c r="H584" s="99"/>
      <c r="I584" s="99"/>
      <c r="J584" s="99"/>
      <c r="K584" s="99"/>
      <c r="L584" s="99"/>
      <c r="M584" s="99"/>
      <c r="N584" s="99"/>
      <c r="O584" s="99"/>
      <c r="P584" s="99"/>
      <c r="Q584" s="99"/>
      <c r="R584" s="99"/>
      <c r="S584" s="99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</row>
    <row r="585" spans="2:33" ht="18.75" customHeight="1">
      <c r="B585" s="14"/>
      <c r="C585" s="98"/>
      <c r="D585" s="98"/>
      <c r="E585" s="14"/>
      <c r="F585" s="99"/>
      <c r="G585" s="99"/>
      <c r="H585" s="99"/>
      <c r="I585" s="99"/>
      <c r="J585" s="99"/>
      <c r="K585" s="99"/>
      <c r="L585" s="99"/>
      <c r="M585" s="99"/>
      <c r="N585" s="99"/>
      <c r="O585" s="99"/>
      <c r="P585" s="99"/>
      <c r="Q585" s="99"/>
      <c r="R585" s="99"/>
      <c r="S585" s="99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</row>
    <row r="586" spans="2:33" ht="18.75" customHeight="1">
      <c r="B586" s="14"/>
      <c r="C586" s="98"/>
      <c r="D586" s="98"/>
      <c r="E586" s="14"/>
      <c r="F586" s="99"/>
      <c r="G586" s="99"/>
      <c r="H586" s="99"/>
      <c r="I586" s="99"/>
      <c r="J586" s="99"/>
      <c r="K586" s="99"/>
      <c r="L586" s="99"/>
      <c r="M586" s="99"/>
      <c r="N586" s="99"/>
      <c r="O586" s="99"/>
      <c r="P586" s="99"/>
      <c r="Q586" s="99"/>
      <c r="R586" s="99"/>
      <c r="S586" s="99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</row>
    <row r="587" spans="2:33" ht="18.75" customHeight="1">
      <c r="B587" s="14"/>
      <c r="C587" s="98"/>
      <c r="D587" s="98"/>
      <c r="E587" s="14"/>
      <c r="F587" s="99"/>
      <c r="G587" s="99"/>
      <c r="H587" s="99"/>
      <c r="I587" s="99"/>
      <c r="J587" s="99"/>
      <c r="K587" s="99"/>
      <c r="L587" s="99"/>
      <c r="M587" s="99"/>
      <c r="N587" s="99"/>
      <c r="O587" s="99"/>
      <c r="P587" s="99"/>
      <c r="Q587" s="99"/>
      <c r="R587" s="99"/>
      <c r="S587" s="99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</row>
    <row r="588" spans="2:33" ht="18.75" customHeight="1">
      <c r="B588" s="14"/>
      <c r="C588" s="98"/>
      <c r="D588" s="98"/>
      <c r="E588" s="14"/>
      <c r="F588" s="99"/>
      <c r="G588" s="99"/>
      <c r="H588" s="99"/>
      <c r="I588" s="99"/>
      <c r="J588" s="99"/>
      <c r="K588" s="99"/>
      <c r="L588" s="99"/>
      <c r="M588" s="99"/>
      <c r="N588" s="99"/>
      <c r="O588" s="99"/>
      <c r="P588" s="99"/>
      <c r="Q588" s="99"/>
      <c r="R588" s="99"/>
      <c r="S588" s="99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</row>
    <row r="589" spans="2:33" ht="18.75" customHeight="1">
      <c r="B589" s="14"/>
      <c r="C589" s="98"/>
      <c r="D589" s="98"/>
      <c r="E589" s="14"/>
      <c r="F589" s="99"/>
      <c r="G589" s="99"/>
      <c r="H589" s="99"/>
      <c r="I589" s="99"/>
      <c r="J589" s="99"/>
      <c r="K589" s="99"/>
      <c r="L589" s="99"/>
      <c r="M589" s="99"/>
      <c r="N589" s="99"/>
      <c r="O589" s="99"/>
      <c r="P589" s="99"/>
      <c r="Q589" s="99"/>
      <c r="R589" s="99"/>
      <c r="S589" s="99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</row>
    <row r="590" spans="2:33" ht="18.75" customHeight="1">
      <c r="B590" s="14"/>
      <c r="C590" s="98"/>
      <c r="D590" s="98"/>
      <c r="E590" s="14"/>
      <c r="F590" s="99"/>
      <c r="G590" s="99"/>
      <c r="H590" s="99"/>
      <c r="I590" s="99"/>
      <c r="J590" s="99"/>
      <c r="K590" s="99"/>
      <c r="L590" s="99"/>
      <c r="M590" s="99"/>
      <c r="N590" s="99"/>
      <c r="O590" s="99"/>
      <c r="P590" s="99"/>
      <c r="Q590" s="99"/>
      <c r="R590" s="99"/>
      <c r="S590" s="99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</row>
    <row r="591" spans="2:33" ht="18.75" customHeight="1">
      <c r="B591" s="14"/>
      <c r="C591" s="98"/>
      <c r="D591" s="98"/>
      <c r="E591" s="14"/>
      <c r="F591" s="99"/>
      <c r="G591" s="99"/>
      <c r="H591" s="99"/>
      <c r="I591" s="99"/>
      <c r="J591" s="99"/>
      <c r="K591" s="99"/>
      <c r="L591" s="99"/>
      <c r="M591" s="99"/>
      <c r="N591" s="99"/>
      <c r="O591" s="99"/>
      <c r="P591" s="99"/>
      <c r="Q591" s="99"/>
      <c r="R591" s="99"/>
      <c r="S591" s="99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</row>
    <row r="592" spans="2:33" ht="18.75" customHeight="1">
      <c r="B592" s="14"/>
      <c r="C592" s="98"/>
      <c r="D592" s="98"/>
      <c r="E592" s="14"/>
      <c r="F592" s="99"/>
      <c r="G592" s="99"/>
      <c r="H592" s="99"/>
      <c r="I592" s="99"/>
      <c r="J592" s="99"/>
      <c r="K592" s="99"/>
      <c r="L592" s="99"/>
      <c r="M592" s="99"/>
      <c r="N592" s="99"/>
      <c r="O592" s="99"/>
      <c r="P592" s="99"/>
      <c r="Q592" s="99"/>
      <c r="R592" s="99"/>
      <c r="S592" s="99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</row>
    <row r="593" spans="2:33" ht="18.75" customHeight="1">
      <c r="B593" s="14"/>
      <c r="C593" s="98"/>
      <c r="D593" s="98"/>
      <c r="E593" s="14"/>
      <c r="F593" s="99"/>
      <c r="G593" s="99"/>
      <c r="H593" s="99"/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99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</row>
    <row r="594" spans="2:33" ht="18.75" customHeight="1">
      <c r="B594" s="14"/>
      <c r="C594" s="98"/>
      <c r="D594" s="98"/>
      <c r="E594" s="14"/>
      <c r="F594" s="99"/>
      <c r="G594" s="99"/>
      <c r="H594" s="99"/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99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</row>
    <row r="595" spans="2:33" ht="18.75" customHeight="1">
      <c r="B595" s="14"/>
      <c r="C595" s="98"/>
      <c r="D595" s="98"/>
      <c r="E595" s="14"/>
      <c r="F595" s="99"/>
      <c r="G595" s="99"/>
      <c r="H595" s="99"/>
      <c r="I595" s="99"/>
      <c r="J595" s="99"/>
      <c r="K595" s="99"/>
      <c r="L595" s="99"/>
      <c r="M595" s="99"/>
      <c r="N595" s="99"/>
      <c r="O595" s="99"/>
      <c r="P595" s="99"/>
      <c r="Q595" s="99"/>
      <c r="R595" s="99"/>
      <c r="S595" s="99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</row>
    <row r="596" spans="2:33" ht="18.75" customHeight="1">
      <c r="B596" s="14"/>
      <c r="C596" s="98"/>
      <c r="D596" s="98"/>
      <c r="E596" s="14"/>
      <c r="F596" s="99"/>
      <c r="G596" s="99"/>
      <c r="H596" s="99"/>
      <c r="I596" s="99"/>
      <c r="J596" s="99"/>
      <c r="K596" s="99"/>
      <c r="L596" s="99"/>
      <c r="M596" s="99"/>
      <c r="N596" s="99"/>
      <c r="O596" s="99"/>
      <c r="P596" s="99"/>
      <c r="Q596" s="99"/>
      <c r="R596" s="99"/>
      <c r="S596" s="99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</row>
    <row r="597" spans="2:33" ht="18.75" customHeight="1">
      <c r="B597" s="14"/>
      <c r="C597" s="98"/>
      <c r="D597" s="98"/>
      <c r="E597" s="14"/>
      <c r="F597" s="99"/>
      <c r="G597" s="99"/>
      <c r="H597" s="99"/>
      <c r="I597" s="99"/>
      <c r="J597" s="99"/>
      <c r="K597" s="99"/>
      <c r="L597" s="99"/>
      <c r="M597" s="99"/>
      <c r="N597" s="99"/>
      <c r="O597" s="99"/>
      <c r="P597" s="99"/>
      <c r="Q597" s="99"/>
      <c r="R597" s="99"/>
      <c r="S597" s="99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</row>
    <row r="598" spans="2:33" ht="18.75" customHeight="1">
      <c r="B598" s="14"/>
      <c r="C598" s="98"/>
      <c r="D598" s="98"/>
      <c r="E598" s="14"/>
      <c r="F598" s="99"/>
      <c r="G598" s="99"/>
      <c r="H598" s="99"/>
      <c r="I598" s="99"/>
      <c r="J598" s="99"/>
      <c r="K598" s="99"/>
      <c r="L598" s="99"/>
      <c r="M598" s="99"/>
      <c r="N598" s="99"/>
      <c r="O598" s="99"/>
      <c r="P598" s="99"/>
      <c r="Q598" s="99"/>
      <c r="R598" s="99"/>
      <c r="S598" s="99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</row>
    <row r="599" spans="2:33" ht="18.75" customHeight="1">
      <c r="B599" s="14"/>
      <c r="C599" s="98"/>
      <c r="D599" s="98"/>
      <c r="E599" s="14"/>
      <c r="F599" s="99"/>
      <c r="G599" s="99"/>
      <c r="H599" s="99"/>
      <c r="I599" s="99"/>
      <c r="J599" s="99"/>
      <c r="K599" s="99"/>
      <c r="L599" s="99"/>
      <c r="M599" s="99"/>
      <c r="N599" s="99"/>
      <c r="O599" s="99"/>
      <c r="P599" s="99"/>
      <c r="Q599" s="99"/>
      <c r="R599" s="99"/>
      <c r="S599" s="99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</row>
    <row r="600" spans="2:33" ht="18.75" customHeight="1">
      <c r="B600" s="14"/>
      <c r="C600" s="98"/>
      <c r="D600" s="98"/>
      <c r="E600" s="14"/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99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</row>
    <row r="601" spans="2:33" ht="18.75" customHeight="1">
      <c r="B601" s="14"/>
      <c r="C601" s="98"/>
      <c r="D601" s="98"/>
      <c r="E601" s="14"/>
      <c r="F601" s="99"/>
      <c r="G601" s="99"/>
      <c r="H601" s="99"/>
      <c r="I601" s="99"/>
      <c r="J601" s="99"/>
      <c r="K601" s="99"/>
      <c r="L601" s="99"/>
      <c r="M601" s="99"/>
      <c r="N601" s="99"/>
      <c r="O601" s="99"/>
      <c r="P601" s="99"/>
      <c r="Q601" s="99"/>
      <c r="R601" s="99"/>
      <c r="S601" s="99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</row>
    <row r="602" spans="2:33" ht="18.75" customHeight="1">
      <c r="B602" s="14"/>
      <c r="C602" s="98"/>
      <c r="D602" s="98"/>
      <c r="E602" s="14"/>
      <c r="F602" s="99"/>
      <c r="G602" s="99"/>
      <c r="H602" s="99"/>
      <c r="I602" s="99"/>
      <c r="J602" s="99"/>
      <c r="K602" s="99"/>
      <c r="L602" s="99"/>
      <c r="M602" s="99"/>
      <c r="N602" s="99"/>
      <c r="O602" s="99"/>
      <c r="P602" s="99"/>
      <c r="Q602" s="99"/>
      <c r="R602" s="99"/>
      <c r="S602" s="99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</row>
    <row r="603" spans="2:33" ht="18.75" customHeight="1">
      <c r="B603" s="14"/>
      <c r="C603" s="98"/>
      <c r="D603" s="98"/>
      <c r="E603" s="14"/>
      <c r="F603" s="99"/>
      <c r="G603" s="99"/>
      <c r="H603" s="99"/>
      <c r="I603" s="99"/>
      <c r="J603" s="99"/>
      <c r="K603" s="99"/>
      <c r="L603" s="99"/>
      <c r="M603" s="99"/>
      <c r="N603" s="99"/>
      <c r="O603" s="99"/>
      <c r="P603" s="99"/>
      <c r="Q603" s="99"/>
      <c r="R603" s="99"/>
      <c r="S603" s="99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</row>
    <row r="604" spans="2:33" ht="18.75" customHeight="1">
      <c r="B604" s="14"/>
      <c r="C604" s="98"/>
      <c r="D604" s="98"/>
      <c r="E604" s="14"/>
      <c r="F604" s="99"/>
      <c r="G604" s="99"/>
      <c r="H604" s="99"/>
      <c r="I604" s="99"/>
      <c r="J604" s="99"/>
      <c r="K604" s="99"/>
      <c r="L604" s="99"/>
      <c r="M604" s="99"/>
      <c r="N604" s="99"/>
      <c r="O604" s="99"/>
      <c r="P604" s="99"/>
      <c r="Q604" s="99"/>
      <c r="R604" s="99"/>
      <c r="S604" s="99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</row>
    <row r="605" spans="2:33" ht="18.75" customHeight="1">
      <c r="B605" s="14"/>
      <c r="C605" s="98"/>
      <c r="D605" s="98"/>
      <c r="E605" s="14"/>
      <c r="F605" s="99"/>
      <c r="G605" s="99"/>
      <c r="H605" s="99"/>
      <c r="I605" s="99"/>
      <c r="J605" s="99"/>
      <c r="K605" s="99"/>
      <c r="L605" s="99"/>
      <c r="M605" s="99"/>
      <c r="N605" s="99"/>
      <c r="O605" s="99"/>
      <c r="P605" s="99"/>
      <c r="Q605" s="99"/>
      <c r="R605" s="99"/>
      <c r="S605" s="99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</row>
    <row r="606" spans="2:33" ht="18.75" customHeight="1">
      <c r="B606" s="14"/>
      <c r="C606" s="98"/>
      <c r="D606" s="98"/>
      <c r="E606" s="14"/>
      <c r="F606" s="99"/>
      <c r="G606" s="99"/>
      <c r="H606" s="99"/>
      <c r="I606" s="99"/>
      <c r="J606" s="99"/>
      <c r="K606" s="99"/>
      <c r="L606" s="99"/>
      <c r="M606" s="99"/>
      <c r="N606" s="99"/>
      <c r="O606" s="99"/>
      <c r="P606" s="99"/>
      <c r="Q606" s="99"/>
      <c r="R606" s="99"/>
      <c r="S606" s="99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</row>
    <row r="607" spans="2:33" ht="18.75" customHeight="1">
      <c r="B607" s="14"/>
      <c r="C607" s="98"/>
      <c r="D607" s="98"/>
      <c r="E607" s="14"/>
      <c r="F607" s="99"/>
      <c r="G607" s="99"/>
      <c r="H607" s="99"/>
      <c r="I607" s="99"/>
      <c r="J607" s="99"/>
      <c r="K607" s="99"/>
      <c r="L607" s="99"/>
      <c r="M607" s="99"/>
      <c r="N607" s="99"/>
      <c r="O607" s="99"/>
      <c r="P607" s="99"/>
      <c r="Q607" s="99"/>
      <c r="R607" s="99"/>
      <c r="S607" s="99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</row>
    <row r="608" spans="2:33" ht="18.75" customHeight="1">
      <c r="B608" s="14"/>
      <c r="C608" s="98"/>
      <c r="D608" s="98"/>
      <c r="E608" s="14"/>
      <c r="F608" s="99"/>
      <c r="G608" s="99"/>
      <c r="H608" s="99"/>
      <c r="I608" s="99"/>
      <c r="J608" s="99"/>
      <c r="K608" s="99"/>
      <c r="L608" s="99"/>
      <c r="M608" s="99"/>
      <c r="N608" s="99"/>
      <c r="O608" s="99"/>
      <c r="P608" s="99"/>
      <c r="Q608" s="99"/>
      <c r="R608" s="99"/>
      <c r="S608" s="99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</row>
    <row r="609" spans="2:33" ht="18.75" customHeight="1">
      <c r="B609" s="14"/>
      <c r="C609" s="98"/>
      <c r="D609" s="98"/>
      <c r="E609" s="14"/>
      <c r="F609" s="99"/>
      <c r="G609" s="99"/>
      <c r="H609" s="99"/>
      <c r="I609" s="99"/>
      <c r="J609" s="99"/>
      <c r="K609" s="99"/>
      <c r="L609" s="99"/>
      <c r="M609" s="99"/>
      <c r="N609" s="99"/>
      <c r="O609" s="99"/>
      <c r="P609" s="99"/>
      <c r="Q609" s="99"/>
      <c r="R609" s="99"/>
      <c r="S609" s="99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</row>
    <row r="610" spans="2:33" ht="18.75" customHeight="1">
      <c r="B610" s="14"/>
      <c r="C610" s="98"/>
      <c r="D610" s="98"/>
      <c r="E610" s="14"/>
      <c r="F610" s="99"/>
      <c r="G610" s="99"/>
      <c r="H610" s="99"/>
      <c r="I610" s="99"/>
      <c r="J610" s="99"/>
      <c r="K610" s="99"/>
      <c r="L610" s="99"/>
      <c r="M610" s="99"/>
      <c r="N610" s="99"/>
      <c r="O610" s="99"/>
      <c r="P610" s="99"/>
      <c r="Q610" s="99"/>
      <c r="R610" s="99"/>
      <c r="S610" s="99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</row>
    <row r="611" spans="2:33" ht="18.75" customHeight="1">
      <c r="B611" s="14"/>
      <c r="C611" s="98"/>
      <c r="D611" s="98"/>
      <c r="E611" s="14"/>
      <c r="F611" s="99"/>
      <c r="G611" s="99"/>
      <c r="H611" s="99"/>
      <c r="I611" s="99"/>
      <c r="J611" s="99"/>
      <c r="K611" s="99"/>
      <c r="L611" s="99"/>
      <c r="M611" s="99"/>
      <c r="N611" s="99"/>
      <c r="O611" s="99"/>
      <c r="P611" s="99"/>
      <c r="Q611" s="99"/>
      <c r="R611" s="99"/>
      <c r="S611" s="99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</row>
    <row r="612" spans="2:33" ht="18.75" customHeight="1">
      <c r="B612" s="14"/>
      <c r="C612" s="98"/>
      <c r="D612" s="98"/>
      <c r="E612" s="14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99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</row>
    <row r="613" spans="2:33" ht="18.75" customHeight="1">
      <c r="B613" s="14"/>
      <c r="C613" s="98"/>
      <c r="D613" s="98"/>
      <c r="E613" s="14"/>
      <c r="F613" s="99"/>
      <c r="G613" s="99"/>
      <c r="H613" s="99"/>
      <c r="I613" s="99"/>
      <c r="J613" s="99"/>
      <c r="K613" s="99"/>
      <c r="L613" s="99"/>
      <c r="M613" s="99"/>
      <c r="N613" s="99"/>
      <c r="O613" s="99"/>
      <c r="P613" s="99"/>
      <c r="Q613" s="99"/>
      <c r="R613" s="99"/>
      <c r="S613" s="99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</row>
    <row r="614" spans="2:33" ht="18.75" customHeight="1">
      <c r="B614" s="14"/>
      <c r="C614" s="98"/>
      <c r="D614" s="98"/>
      <c r="E614" s="14"/>
      <c r="F614" s="99"/>
      <c r="G614" s="99"/>
      <c r="H614" s="99"/>
      <c r="I614" s="99"/>
      <c r="J614" s="99"/>
      <c r="K614" s="99"/>
      <c r="L614" s="99"/>
      <c r="M614" s="99"/>
      <c r="N614" s="99"/>
      <c r="O614" s="99"/>
      <c r="P614" s="99"/>
      <c r="Q614" s="99"/>
      <c r="R614" s="99"/>
      <c r="S614" s="99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</row>
    <row r="615" spans="2:33" ht="18.75" customHeight="1">
      <c r="B615" s="14"/>
      <c r="C615" s="98"/>
      <c r="D615" s="98"/>
      <c r="E615" s="14"/>
      <c r="F615" s="99"/>
      <c r="G615" s="99"/>
      <c r="H615" s="99"/>
      <c r="I615" s="99"/>
      <c r="J615" s="99"/>
      <c r="K615" s="99"/>
      <c r="L615" s="99"/>
      <c r="M615" s="99"/>
      <c r="N615" s="99"/>
      <c r="O615" s="99"/>
      <c r="P615" s="99"/>
      <c r="Q615" s="99"/>
      <c r="R615" s="99"/>
      <c r="S615" s="99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</row>
    <row r="616" spans="2:33" ht="18.75" customHeight="1">
      <c r="B616" s="14"/>
      <c r="C616" s="98"/>
      <c r="D616" s="98"/>
      <c r="E616" s="14"/>
      <c r="F616" s="99"/>
      <c r="G616" s="99"/>
      <c r="H616" s="99"/>
      <c r="I616" s="99"/>
      <c r="J616" s="99"/>
      <c r="K616" s="99"/>
      <c r="L616" s="99"/>
      <c r="M616" s="99"/>
      <c r="N616" s="99"/>
      <c r="O616" s="99"/>
      <c r="P616" s="99"/>
      <c r="Q616" s="99"/>
      <c r="R616" s="99"/>
      <c r="S616" s="99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</row>
    <row r="617" spans="2:33" ht="18.75" customHeight="1">
      <c r="B617" s="14"/>
      <c r="C617" s="98"/>
      <c r="D617" s="98"/>
      <c r="E617" s="14"/>
      <c r="F617" s="99"/>
      <c r="G617" s="99"/>
      <c r="H617" s="99"/>
      <c r="I617" s="99"/>
      <c r="J617" s="99"/>
      <c r="K617" s="99"/>
      <c r="L617" s="99"/>
      <c r="M617" s="99"/>
      <c r="N617" s="99"/>
      <c r="O617" s="99"/>
      <c r="P617" s="99"/>
      <c r="Q617" s="99"/>
      <c r="R617" s="99"/>
      <c r="S617" s="99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</row>
    <row r="618" spans="2:33" ht="18.75" customHeight="1">
      <c r="B618" s="14"/>
      <c r="C618" s="98"/>
      <c r="D618" s="98"/>
      <c r="E618" s="14"/>
      <c r="F618" s="99"/>
      <c r="G618" s="99"/>
      <c r="H618" s="99"/>
      <c r="I618" s="99"/>
      <c r="J618" s="99"/>
      <c r="K618" s="99"/>
      <c r="L618" s="99"/>
      <c r="M618" s="99"/>
      <c r="N618" s="99"/>
      <c r="O618" s="99"/>
      <c r="P618" s="99"/>
      <c r="Q618" s="99"/>
      <c r="R618" s="99"/>
      <c r="S618" s="99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</row>
    <row r="619" spans="2:33" ht="18.75" customHeight="1">
      <c r="B619" s="14"/>
      <c r="C619" s="98"/>
      <c r="D619" s="98"/>
      <c r="E619" s="14"/>
      <c r="F619" s="99"/>
      <c r="G619" s="99"/>
      <c r="H619" s="99"/>
      <c r="I619" s="99"/>
      <c r="J619" s="99"/>
      <c r="K619" s="99"/>
      <c r="L619" s="99"/>
      <c r="M619" s="99"/>
      <c r="N619" s="99"/>
      <c r="O619" s="99"/>
      <c r="P619" s="99"/>
      <c r="Q619" s="99"/>
      <c r="R619" s="99"/>
      <c r="S619" s="99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</row>
    <row r="620" spans="2:33" ht="18.75" customHeight="1">
      <c r="B620" s="14"/>
      <c r="C620" s="98"/>
      <c r="D620" s="98"/>
      <c r="E620" s="14"/>
      <c r="F620" s="99"/>
      <c r="G620" s="99"/>
      <c r="H620" s="99"/>
      <c r="I620" s="99"/>
      <c r="J620" s="99"/>
      <c r="K620" s="99"/>
      <c r="L620" s="99"/>
      <c r="M620" s="99"/>
      <c r="N620" s="99"/>
      <c r="O620" s="99"/>
      <c r="P620" s="99"/>
      <c r="Q620" s="99"/>
      <c r="R620" s="99"/>
      <c r="S620" s="99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</row>
    <row r="621" spans="2:33" ht="18.75" customHeight="1">
      <c r="B621" s="14"/>
      <c r="C621" s="98"/>
      <c r="D621" s="98"/>
      <c r="E621" s="14"/>
      <c r="F621" s="99"/>
      <c r="G621" s="99"/>
      <c r="H621" s="99"/>
      <c r="I621" s="99"/>
      <c r="J621" s="99"/>
      <c r="K621" s="99"/>
      <c r="L621" s="99"/>
      <c r="M621" s="99"/>
      <c r="N621" s="99"/>
      <c r="O621" s="99"/>
      <c r="P621" s="99"/>
      <c r="Q621" s="99"/>
      <c r="R621" s="99"/>
      <c r="S621" s="99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</row>
    <row r="622" spans="2:33" ht="18.75" customHeight="1">
      <c r="B622" s="14"/>
      <c r="C622" s="98"/>
      <c r="D622" s="98"/>
      <c r="E622" s="14"/>
      <c r="F622" s="99"/>
      <c r="G622" s="99"/>
      <c r="H622" s="99"/>
      <c r="I622" s="99"/>
      <c r="J622" s="99"/>
      <c r="K622" s="99"/>
      <c r="L622" s="99"/>
      <c r="M622" s="99"/>
      <c r="N622" s="99"/>
      <c r="O622" s="99"/>
      <c r="P622" s="99"/>
      <c r="Q622" s="99"/>
      <c r="R622" s="99"/>
      <c r="S622" s="99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</row>
    <row r="623" spans="2:33" ht="18.75" customHeight="1">
      <c r="B623" s="14"/>
      <c r="C623" s="98"/>
      <c r="D623" s="98"/>
      <c r="E623" s="14"/>
      <c r="F623" s="99"/>
      <c r="G623" s="99"/>
      <c r="H623" s="99"/>
      <c r="I623" s="99"/>
      <c r="J623" s="99"/>
      <c r="K623" s="99"/>
      <c r="L623" s="99"/>
      <c r="M623" s="99"/>
      <c r="N623" s="99"/>
      <c r="O623" s="99"/>
      <c r="P623" s="99"/>
      <c r="Q623" s="99"/>
      <c r="R623" s="99"/>
      <c r="S623" s="99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</row>
    <row r="624" spans="2:33" ht="18.75" customHeight="1">
      <c r="B624" s="14"/>
      <c r="C624" s="98"/>
      <c r="D624" s="98"/>
      <c r="E624" s="14"/>
      <c r="F624" s="99"/>
      <c r="G624" s="99"/>
      <c r="H624" s="99"/>
      <c r="I624" s="99"/>
      <c r="J624" s="99"/>
      <c r="K624" s="99"/>
      <c r="L624" s="99"/>
      <c r="M624" s="99"/>
      <c r="N624" s="99"/>
      <c r="O624" s="99"/>
      <c r="P624" s="99"/>
      <c r="Q624" s="99"/>
      <c r="R624" s="99"/>
      <c r="S624" s="99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</row>
    <row r="625" spans="2:33" ht="18.75" customHeight="1">
      <c r="B625" s="14"/>
      <c r="C625" s="98"/>
      <c r="D625" s="98"/>
      <c r="E625" s="14"/>
      <c r="F625" s="99"/>
      <c r="G625" s="99"/>
      <c r="H625" s="99"/>
      <c r="I625" s="99"/>
      <c r="J625" s="99"/>
      <c r="K625" s="99"/>
      <c r="L625" s="99"/>
      <c r="M625" s="99"/>
      <c r="N625" s="99"/>
      <c r="O625" s="99"/>
      <c r="P625" s="99"/>
      <c r="Q625" s="99"/>
      <c r="R625" s="99"/>
      <c r="S625" s="99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</row>
    <row r="626" spans="2:33" ht="18.75" customHeight="1">
      <c r="B626" s="14"/>
      <c r="C626" s="98"/>
      <c r="D626" s="98"/>
      <c r="E626" s="14"/>
      <c r="F626" s="99"/>
      <c r="G626" s="99"/>
      <c r="H626" s="99"/>
      <c r="I626" s="99"/>
      <c r="J626" s="99"/>
      <c r="K626" s="99"/>
      <c r="L626" s="99"/>
      <c r="M626" s="99"/>
      <c r="N626" s="99"/>
      <c r="O626" s="99"/>
      <c r="P626" s="99"/>
      <c r="Q626" s="99"/>
      <c r="R626" s="99"/>
      <c r="S626" s="99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</row>
    <row r="627" spans="2:33" ht="18.75" customHeight="1">
      <c r="B627" s="14"/>
      <c r="C627" s="98"/>
      <c r="D627" s="98"/>
      <c r="E627" s="14"/>
      <c r="F627" s="99"/>
      <c r="G627" s="99"/>
      <c r="H627" s="99"/>
      <c r="I627" s="99"/>
      <c r="J627" s="99"/>
      <c r="K627" s="99"/>
      <c r="L627" s="99"/>
      <c r="M627" s="99"/>
      <c r="N627" s="99"/>
      <c r="O627" s="99"/>
      <c r="P627" s="99"/>
      <c r="Q627" s="99"/>
      <c r="R627" s="99"/>
      <c r="S627" s="99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</row>
    <row r="628" spans="2:33" ht="18.75" customHeight="1">
      <c r="B628" s="14"/>
      <c r="C628" s="98"/>
      <c r="D628" s="98"/>
      <c r="E628" s="14"/>
      <c r="F628" s="99"/>
      <c r="G628" s="99"/>
      <c r="H628" s="99"/>
      <c r="I628" s="99"/>
      <c r="J628" s="99"/>
      <c r="K628" s="99"/>
      <c r="L628" s="99"/>
      <c r="M628" s="99"/>
      <c r="N628" s="99"/>
      <c r="O628" s="99"/>
      <c r="P628" s="99"/>
      <c r="Q628" s="99"/>
      <c r="R628" s="99"/>
      <c r="S628" s="99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</row>
    <row r="629" spans="2:33" ht="18.75" customHeight="1">
      <c r="B629" s="14"/>
      <c r="C629" s="98"/>
      <c r="D629" s="98"/>
      <c r="E629" s="14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99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</row>
    <row r="630" spans="2:33" ht="18.75" customHeight="1">
      <c r="B630" s="14"/>
      <c r="C630" s="98"/>
      <c r="D630" s="98"/>
      <c r="E630" s="14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99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</row>
    <row r="631" spans="2:33" ht="18.75" customHeight="1">
      <c r="B631" s="14"/>
      <c r="C631" s="98"/>
      <c r="D631" s="98"/>
      <c r="E631" s="14"/>
      <c r="F631" s="99"/>
      <c r="G631" s="99"/>
      <c r="H631" s="99"/>
      <c r="I631" s="99"/>
      <c r="J631" s="99"/>
      <c r="K631" s="99"/>
      <c r="L631" s="99"/>
      <c r="M631" s="99"/>
      <c r="N631" s="99"/>
      <c r="O631" s="99"/>
      <c r="P631" s="99"/>
      <c r="Q631" s="99"/>
      <c r="R631" s="99"/>
      <c r="S631" s="99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</row>
    <row r="632" spans="2:33" ht="18.75" customHeight="1">
      <c r="B632" s="14"/>
      <c r="C632" s="98"/>
      <c r="D632" s="98"/>
      <c r="E632" s="14"/>
      <c r="F632" s="99"/>
      <c r="G632" s="99"/>
      <c r="H632" s="99"/>
      <c r="I632" s="99"/>
      <c r="J632" s="99"/>
      <c r="K632" s="99"/>
      <c r="L632" s="99"/>
      <c r="M632" s="99"/>
      <c r="N632" s="99"/>
      <c r="O632" s="99"/>
      <c r="P632" s="99"/>
      <c r="Q632" s="99"/>
      <c r="R632" s="99"/>
      <c r="S632" s="99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</row>
    <row r="633" spans="2:33" ht="18.75" customHeight="1">
      <c r="B633" s="14"/>
      <c r="C633" s="98"/>
      <c r="D633" s="98"/>
      <c r="E633" s="14"/>
      <c r="F633" s="99"/>
      <c r="G633" s="99"/>
      <c r="H633" s="99"/>
      <c r="I633" s="99"/>
      <c r="J633" s="99"/>
      <c r="K633" s="99"/>
      <c r="L633" s="99"/>
      <c r="M633" s="99"/>
      <c r="N633" s="99"/>
      <c r="O633" s="99"/>
      <c r="P633" s="99"/>
      <c r="Q633" s="99"/>
      <c r="R633" s="99"/>
      <c r="S633" s="99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</row>
    <row r="634" spans="2:33" ht="18.75" customHeight="1">
      <c r="B634" s="14"/>
      <c r="C634" s="98"/>
      <c r="D634" s="98"/>
      <c r="E634" s="14"/>
      <c r="F634" s="99"/>
      <c r="G634" s="99"/>
      <c r="H634" s="99"/>
      <c r="I634" s="99"/>
      <c r="J634" s="99"/>
      <c r="K634" s="99"/>
      <c r="L634" s="99"/>
      <c r="M634" s="99"/>
      <c r="N634" s="99"/>
      <c r="O634" s="99"/>
      <c r="P634" s="99"/>
      <c r="Q634" s="99"/>
      <c r="R634" s="99"/>
      <c r="S634" s="99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</row>
    <row r="635" spans="2:33" ht="18.75" customHeight="1">
      <c r="B635" s="14"/>
      <c r="C635" s="98"/>
      <c r="D635" s="98"/>
      <c r="E635" s="14"/>
      <c r="F635" s="99"/>
      <c r="G635" s="99"/>
      <c r="H635" s="99"/>
      <c r="I635" s="99"/>
      <c r="J635" s="99"/>
      <c r="K635" s="99"/>
      <c r="L635" s="99"/>
      <c r="M635" s="99"/>
      <c r="N635" s="99"/>
      <c r="O635" s="99"/>
      <c r="P635" s="99"/>
      <c r="Q635" s="99"/>
      <c r="R635" s="99"/>
      <c r="S635" s="99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</row>
    <row r="636" spans="2:33" ht="18.75" customHeight="1">
      <c r="B636" s="14"/>
      <c r="C636" s="98"/>
      <c r="D636" s="98"/>
      <c r="E636" s="14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99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</row>
    <row r="637" spans="2:33" ht="18.75" customHeight="1">
      <c r="B637" s="14"/>
      <c r="C637" s="98"/>
      <c r="D637" s="98"/>
      <c r="E637" s="14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99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</row>
    <row r="638" spans="2:33" ht="18.75" customHeight="1">
      <c r="B638" s="14"/>
      <c r="C638" s="98"/>
      <c r="D638" s="98"/>
      <c r="E638" s="14"/>
      <c r="F638" s="99"/>
      <c r="G638" s="99"/>
      <c r="H638" s="99"/>
      <c r="I638" s="99"/>
      <c r="J638" s="99"/>
      <c r="K638" s="99"/>
      <c r="L638" s="99"/>
      <c r="M638" s="99"/>
      <c r="N638" s="99"/>
      <c r="O638" s="99"/>
      <c r="P638" s="99"/>
      <c r="Q638" s="99"/>
      <c r="R638" s="99"/>
      <c r="S638" s="99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</row>
    <row r="639" spans="2:33" ht="18.75" customHeight="1">
      <c r="B639" s="14"/>
      <c r="C639" s="98"/>
      <c r="D639" s="98"/>
      <c r="E639" s="14"/>
      <c r="F639" s="99"/>
      <c r="G639" s="99"/>
      <c r="H639" s="99"/>
      <c r="I639" s="99"/>
      <c r="J639" s="99"/>
      <c r="K639" s="99"/>
      <c r="L639" s="99"/>
      <c r="M639" s="99"/>
      <c r="N639" s="99"/>
      <c r="O639" s="99"/>
      <c r="P639" s="99"/>
      <c r="Q639" s="99"/>
      <c r="R639" s="99"/>
      <c r="S639" s="99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</row>
    <row r="640" spans="2:33" ht="18.75" customHeight="1">
      <c r="B640" s="14"/>
      <c r="C640" s="98"/>
      <c r="D640" s="98"/>
      <c r="E640" s="14"/>
      <c r="F640" s="99"/>
      <c r="G640" s="99"/>
      <c r="H640" s="99"/>
      <c r="I640" s="99"/>
      <c r="J640" s="99"/>
      <c r="K640" s="99"/>
      <c r="L640" s="99"/>
      <c r="M640" s="99"/>
      <c r="N640" s="99"/>
      <c r="O640" s="99"/>
      <c r="P640" s="99"/>
      <c r="Q640" s="99"/>
      <c r="R640" s="99"/>
      <c r="S640" s="99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</row>
    <row r="641" spans="2:33" ht="18.75" customHeight="1">
      <c r="B641" s="14"/>
      <c r="C641" s="98"/>
      <c r="D641" s="98"/>
      <c r="E641" s="14"/>
      <c r="F641" s="99"/>
      <c r="G641" s="99"/>
      <c r="H641" s="99"/>
      <c r="I641" s="99"/>
      <c r="J641" s="99"/>
      <c r="K641" s="99"/>
      <c r="L641" s="99"/>
      <c r="M641" s="99"/>
      <c r="N641" s="99"/>
      <c r="O641" s="99"/>
      <c r="P641" s="99"/>
      <c r="Q641" s="99"/>
      <c r="R641" s="99"/>
      <c r="S641" s="99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</row>
    <row r="642" spans="2:33" ht="18.75" customHeight="1">
      <c r="B642" s="14"/>
      <c r="C642" s="98"/>
      <c r="D642" s="98"/>
      <c r="E642" s="14"/>
      <c r="F642" s="99"/>
      <c r="G642" s="99"/>
      <c r="H642" s="99"/>
      <c r="I642" s="99"/>
      <c r="J642" s="99"/>
      <c r="K642" s="99"/>
      <c r="L642" s="99"/>
      <c r="M642" s="99"/>
      <c r="N642" s="99"/>
      <c r="O642" s="99"/>
      <c r="P642" s="99"/>
      <c r="Q642" s="99"/>
      <c r="R642" s="99"/>
      <c r="S642" s="99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</row>
    <row r="643" spans="2:33" ht="18.75" customHeight="1">
      <c r="B643" s="14"/>
      <c r="C643" s="98"/>
      <c r="D643" s="98"/>
      <c r="E643" s="14"/>
      <c r="F643" s="99"/>
      <c r="G643" s="99"/>
      <c r="H643" s="99"/>
      <c r="I643" s="99"/>
      <c r="J643" s="99"/>
      <c r="K643" s="99"/>
      <c r="L643" s="99"/>
      <c r="M643" s="99"/>
      <c r="N643" s="99"/>
      <c r="O643" s="99"/>
      <c r="P643" s="99"/>
      <c r="Q643" s="99"/>
      <c r="R643" s="99"/>
      <c r="S643" s="99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</row>
    <row r="644" spans="2:33" ht="18.75" customHeight="1">
      <c r="B644" s="14"/>
      <c r="C644" s="98"/>
      <c r="D644" s="98"/>
      <c r="E644" s="14"/>
      <c r="F644" s="99"/>
      <c r="G644" s="99"/>
      <c r="H644" s="99"/>
      <c r="I644" s="99"/>
      <c r="J644" s="99"/>
      <c r="K644" s="99"/>
      <c r="L644" s="99"/>
      <c r="M644" s="99"/>
      <c r="N644" s="99"/>
      <c r="O644" s="99"/>
      <c r="P644" s="99"/>
      <c r="Q644" s="99"/>
      <c r="R644" s="99"/>
      <c r="S644" s="99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</row>
    <row r="645" spans="2:33" ht="18.75" customHeight="1">
      <c r="B645" s="14"/>
      <c r="C645" s="98"/>
      <c r="D645" s="98"/>
      <c r="E645" s="14"/>
      <c r="F645" s="99"/>
      <c r="G645" s="99"/>
      <c r="H645" s="99"/>
      <c r="I645" s="99"/>
      <c r="J645" s="99"/>
      <c r="K645" s="99"/>
      <c r="L645" s="99"/>
      <c r="M645" s="99"/>
      <c r="N645" s="99"/>
      <c r="O645" s="99"/>
      <c r="P645" s="99"/>
      <c r="Q645" s="99"/>
      <c r="R645" s="99"/>
      <c r="S645" s="99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</row>
    <row r="646" spans="2:33" ht="18.75" customHeight="1">
      <c r="B646" s="14"/>
      <c r="C646" s="98"/>
      <c r="D646" s="98"/>
      <c r="E646" s="14"/>
      <c r="F646" s="99"/>
      <c r="G646" s="99"/>
      <c r="H646" s="99"/>
      <c r="I646" s="99"/>
      <c r="J646" s="99"/>
      <c r="K646" s="99"/>
      <c r="L646" s="99"/>
      <c r="M646" s="99"/>
      <c r="N646" s="99"/>
      <c r="O646" s="99"/>
      <c r="P646" s="99"/>
      <c r="Q646" s="99"/>
      <c r="R646" s="99"/>
      <c r="S646" s="99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</row>
    <row r="647" spans="2:33" ht="18.75" customHeight="1">
      <c r="B647" s="14"/>
      <c r="C647" s="98"/>
      <c r="D647" s="98"/>
      <c r="E647" s="14"/>
      <c r="F647" s="99"/>
      <c r="G647" s="99"/>
      <c r="H647" s="99"/>
      <c r="I647" s="99"/>
      <c r="J647" s="99"/>
      <c r="K647" s="99"/>
      <c r="L647" s="99"/>
      <c r="M647" s="99"/>
      <c r="N647" s="99"/>
      <c r="O647" s="99"/>
      <c r="P647" s="99"/>
      <c r="Q647" s="99"/>
      <c r="R647" s="99"/>
      <c r="S647" s="99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</row>
    <row r="648" spans="2:33" ht="18.75" customHeight="1">
      <c r="B648" s="14"/>
      <c r="C648" s="98"/>
      <c r="D648" s="98"/>
      <c r="E648" s="14"/>
      <c r="F648" s="99"/>
      <c r="G648" s="99"/>
      <c r="H648" s="99"/>
      <c r="I648" s="99"/>
      <c r="J648" s="99"/>
      <c r="K648" s="99"/>
      <c r="L648" s="99"/>
      <c r="M648" s="99"/>
      <c r="N648" s="99"/>
      <c r="O648" s="99"/>
      <c r="P648" s="99"/>
      <c r="Q648" s="99"/>
      <c r="R648" s="99"/>
      <c r="S648" s="99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</row>
    <row r="649" spans="2:33" ht="18.75" customHeight="1">
      <c r="B649" s="14"/>
      <c r="C649" s="98"/>
      <c r="D649" s="98"/>
      <c r="E649" s="14"/>
      <c r="F649" s="99"/>
      <c r="G649" s="99"/>
      <c r="H649" s="99"/>
      <c r="I649" s="99"/>
      <c r="J649" s="99"/>
      <c r="K649" s="99"/>
      <c r="L649" s="99"/>
      <c r="M649" s="99"/>
      <c r="N649" s="99"/>
      <c r="O649" s="99"/>
      <c r="P649" s="99"/>
      <c r="Q649" s="99"/>
      <c r="R649" s="99"/>
      <c r="S649" s="99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</row>
    <row r="650" spans="2:33" ht="18.75" customHeight="1">
      <c r="B650" s="14"/>
      <c r="C650" s="98"/>
      <c r="D650" s="98"/>
      <c r="E650" s="14"/>
      <c r="F650" s="99"/>
      <c r="G650" s="99"/>
      <c r="H650" s="99"/>
      <c r="I650" s="99"/>
      <c r="J650" s="99"/>
      <c r="K650" s="99"/>
      <c r="L650" s="99"/>
      <c r="M650" s="99"/>
      <c r="N650" s="99"/>
      <c r="O650" s="99"/>
      <c r="P650" s="99"/>
      <c r="Q650" s="99"/>
      <c r="R650" s="99"/>
      <c r="S650" s="99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</row>
    <row r="651" spans="2:33" ht="18.75" customHeight="1">
      <c r="B651" s="14"/>
      <c r="C651" s="98"/>
      <c r="D651" s="98"/>
      <c r="E651" s="14"/>
      <c r="F651" s="99"/>
      <c r="G651" s="99"/>
      <c r="H651" s="99"/>
      <c r="I651" s="99"/>
      <c r="J651" s="99"/>
      <c r="K651" s="99"/>
      <c r="L651" s="99"/>
      <c r="M651" s="99"/>
      <c r="N651" s="99"/>
      <c r="O651" s="99"/>
      <c r="P651" s="99"/>
      <c r="Q651" s="99"/>
      <c r="R651" s="99"/>
      <c r="S651" s="99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</row>
    <row r="652" spans="2:33" ht="18.75" customHeight="1">
      <c r="B652" s="14"/>
      <c r="C652" s="98"/>
      <c r="D652" s="98"/>
      <c r="E652" s="14"/>
      <c r="F652" s="99"/>
      <c r="G652" s="99"/>
      <c r="H652" s="99"/>
      <c r="I652" s="99"/>
      <c r="J652" s="99"/>
      <c r="K652" s="99"/>
      <c r="L652" s="99"/>
      <c r="M652" s="99"/>
      <c r="N652" s="99"/>
      <c r="O652" s="99"/>
      <c r="P652" s="99"/>
      <c r="Q652" s="99"/>
      <c r="R652" s="99"/>
      <c r="S652" s="99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</row>
    <row r="653" spans="2:33" ht="18.75" customHeight="1">
      <c r="B653" s="14"/>
      <c r="C653" s="98"/>
      <c r="D653" s="98"/>
      <c r="E653" s="14"/>
      <c r="F653" s="99"/>
      <c r="G653" s="99"/>
      <c r="H653" s="99"/>
      <c r="I653" s="99"/>
      <c r="J653" s="99"/>
      <c r="K653" s="99"/>
      <c r="L653" s="99"/>
      <c r="M653" s="99"/>
      <c r="N653" s="99"/>
      <c r="O653" s="99"/>
      <c r="P653" s="99"/>
      <c r="Q653" s="99"/>
      <c r="R653" s="99"/>
      <c r="S653" s="99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</row>
    <row r="654" spans="2:33" ht="18.75" customHeight="1">
      <c r="B654" s="14"/>
      <c r="C654" s="98"/>
      <c r="D654" s="98"/>
      <c r="E654" s="14"/>
      <c r="F654" s="99"/>
      <c r="G654" s="99"/>
      <c r="H654" s="99"/>
      <c r="I654" s="99"/>
      <c r="J654" s="99"/>
      <c r="K654" s="99"/>
      <c r="L654" s="99"/>
      <c r="M654" s="99"/>
      <c r="N654" s="99"/>
      <c r="O654" s="99"/>
      <c r="P654" s="99"/>
      <c r="Q654" s="99"/>
      <c r="R654" s="99"/>
      <c r="S654" s="99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</row>
    <row r="655" spans="2:33" ht="18.75" customHeight="1">
      <c r="B655" s="14"/>
      <c r="C655" s="98"/>
      <c r="D655" s="98"/>
      <c r="E655" s="14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99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</row>
    <row r="656" spans="2:33" ht="18.75" customHeight="1">
      <c r="B656" s="14"/>
      <c r="C656" s="98"/>
      <c r="D656" s="98"/>
      <c r="E656" s="14"/>
      <c r="F656" s="99"/>
      <c r="G656" s="99"/>
      <c r="H656" s="99"/>
      <c r="I656" s="99"/>
      <c r="J656" s="99"/>
      <c r="K656" s="99"/>
      <c r="L656" s="99"/>
      <c r="M656" s="99"/>
      <c r="N656" s="99"/>
      <c r="O656" s="99"/>
      <c r="P656" s="99"/>
      <c r="Q656" s="99"/>
      <c r="R656" s="99"/>
      <c r="S656" s="99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</row>
    <row r="657" spans="2:33" ht="18.75" customHeight="1">
      <c r="B657" s="14"/>
      <c r="C657" s="98"/>
      <c r="D657" s="98"/>
      <c r="E657" s="14"/>
      <c r="F657" s="99"/>
      <c r="G657" s="99"/>
      <c r="H657" s="99"/>
      <c r="I657" s="99"/>
      <c r="J657" s="99"/>
      <c r="K657" s="99"/>
      <c r="L657" s="99"/>
      <c r="M657" s="99"/>
      <c r="N657" s="99"/>
      <c r="O657" s="99"/>
      <c r="P657" s="99"/>
      <c r="Q657" s="99"/>
      <c r="R657" s="99"/>
      <c r="S657" s="99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</row>
    <row r="658" spans="2:33" ht="18.75" customHeight="1">
      <c r="B658" s="14"/>
      <c r="C658" s="98"/>
      <c r="D658" s="98"/>
      <c r="E658" s="14"/>
      <c r="F658" s="99"/>
      <c r="G658" s="99"/>
      <c r="H658" s="99"/>
      <c r="I658" s="99"/>
      <c r="J658" s="99"/>
      <c r="K658" s="99"/>
      <c r="L658" s="99"/>
      <c r="M658" s="99"/>
      <c r="N658" s="99"/>
      <c r="O658" s="99"/>
      <c r="P658" s="99"/>
      <c r="Q658" s="99"/>
      <c r="R658" s="99"/>
      <c r="S658" s="99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</row>
    <row r="659" spans="2:33" ht="18.75" customHeight="1">
      <c r="B659" s="14"/>
      <c r="C659" s="98"/>
      <c r="D659" s="98"/>
      <c r="E659" s="14"/>
      <c r="F659" s="99"/>
      <c r="G659" s="99"/>
      <c r="H659" s="99"/>
      <c r="I659" s="99"/>
      <c r="J659" s="99"/>
      <c r="K659" s="99"/>
      <c r="L659" s="99"/>
      <c r="M659" s="99"/>
      <c r="N659" s="99"/>
      <c r="O659" s="99"/>
      <c r="P659" s="99"/>
      <c r="Q659" s="99"/>
      <c r="R659" s="99"/>
      <c r="S659" s="99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</row>
    <row r="660" spans="2:33" ht="18.75" customHeight="1">
      <c r="B660" s="14"/>
      <c r="C660" s="98"/>
      <c r="D660" s="98"/>
      <c r="E660" s="14"/>
      <c r="F660" s="99"/>
      <c r="G660" s="99"/>
      <c r="H660" s="99"/>
      <c r="I660" s="99"/>
      <c r="J660" s="99"/>
      <c r="K660" s="99"/>
      <c r="L660" s="99"/>
      <c r="M660" s="99"/>
      <c r="N660" s="99"/>
      <c r="O660" s="99"/>
      <c r="P660" s="99"/>
      <c r="Q660" s="99"/>
      <c r="R660" s="99"/>
      <c r="S660" s="99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</row>
    <row r="661" spans="2:33" ht="18.75" customHeight="1">
      <c r="B661" s="14"/>
      <c r="C661" s="98"/>
      <c r="D661" s="98"/>
      <c r="E661" s="14"/>
      <c r="F661" s="99"/>
      <c r="G661" s="99"/>
      <c r="H661" s="99"/>
      <c r="I661" s="99"/>
      <c r="J661" s="99"/>
      <c r="K661" s="99"/>
      <c r="L661" s="99"/>
      <c r="M661" s="99"/>
      <c r="N661" s="99"/>
      <c r="O661" s="99"/>
      <c r="P661" s="99"/>
      <c r="Q661" s="99"/>
      <c r="R661" s="99"/>
      <c r="S661" s="99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</row>
    <row r="662" spans="2:33" ht="18.75" customHeight="1">
      <c r="B662" s="14"/>
      <c r="C662" s="98"/>
      <c r="D662" s="98"/>
      <c r="E662" s="14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99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</row>
    <row r="663" spans="2:33" ht="18.75" customHeight="1">
      <c r="B663" s="14"/>
      <c r="C663" s="98"/>
      <c r="D663" s="98"/>
      <c r="E663" s="14"/>
      <c r="F663" s="99"/>
      <c r="G663" s="99"/>
      <c r="H663" s="99"/>
      <c r="I663" s="99"/>
      <c r="J663" s="99"/>
      <c r="K663" s="99"/>
      <c r="L663" s="99"/>
      <c r="M663" s="99"/>
      <c r="N663" s="99"/>
      <c r="O663" s="99"/>
      <c r="P663" s="99"/>
      <c r="Q663" s="99"/>
      <c r="R663" s="99"/>
      <c r="S663" s="99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</row>
    <row r="664" spans="2:33" ht="18.75" customHeight="1">
      <c r="B664" s="14"/>
      <c r="C664" s="98"/>
      <c r="D664" s="98"/>
      <c r="E664" s="14"/>
      <c r="F664" s="99"/>
      <c r="G664" s="99"/>
      <c r="H664" s="99"/>
      <c r="I664" s="99"/>
      <c r="J664" s="99"/>
      <c r="K664" s="99"/>
      <c r="L664" s="99"/>
      <c r="M664" s="99"/>
      <c r="N664" s="99"/>
      <c r="O664" s="99"/>
      <c r="P664" s="99"/>
      <c r="Q664" s="99"/>
      <c r="R664" s="99"/>
      <c r="S664" s="99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</row>
    <row r="665" spans="2:33" ht="18.75" customHeight="1">
      <c r="B665" s="14"/>
      <c r="C665" s="98"/>
      <c r="D665" s="98"/>
      <c r="E665" s="14"/>
      <c r="F665" s="99"/>
      <c r="G665" s="99"/>
      <c r="H665" s="99"/>
      <c r="I665" s="99"/>
      <c r="J665" s="99"/>
      <c r="K665" s="99"/>
      <c r="L665" s="99"/>
      <c r="M665" s="99"/>
      <c r="N665" s="99"/>
      <c r="O665" s="99"/>
      <c r="P665" s="99"/>
      <c r="Q665" s="99"/>
      <c r="R665" s="99"/>
      <c r="S665" s="99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</row>
    <row r="666" spans="2:33" ht="18.75" customHeight="1">
      <c r="B666" s="14"/>
      <c r="C666" s="98"/>
      <c r="D666" s="98"/>
      <c r="E666" s="14"/>
      <c r="F666" s="99"/>
      <c r="G666" s="99"/>
      <c r="H666" s="99"/>
      <c r="I666" s="99"/>
      <c r="J666" s="99"/>
      <c r="K666" s="99"/>
      <c r="L666" s="99"/>
      <c r="M666" s="99"/>
      <c r="N666" s="99"/>
      <c r="O666" s="99"/>
      <c r="P666" s="99"/>
      <c r="Q666" s="99"/>
      <c r="R666" s="99"/>
      <c r="S666" s="99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</row>
    <row r="667" spans="2:33" ht="18.75" customHeight="1">
      <c r="B667" s="14"/>
      <c r="C667" s="98"/>
      <c r="D667" s="98"/>
      <c r="E667" s="14"/>
      <c r="F667" s="99"/>
      <c r="G667" s="99"/>
      <c r="H667" s="99"/>
      <c r="I667" s="99"/>
      <c r="J667" s="99"/>
      <c r="K667" s="99"/>
      <c r="L667" s="99"/>
      <c r="M667" s="99"/>
      <c r="N667" s="99"/>
      <c r="O667" s="99"/>
      <c r="P667" s="99"/>
      <c r="Q667" s="99"/>
      <c r="R667" s="99"/>
      <c r="S667" s="99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</row>
    <row r="668" spans="2:33" ht="18.75" customHeight="1">
      <c r="B668" s="14"/>
      <c r="C668" s="98"/>
      <c r="D668" s="98"/>
      <c r="E668" s="14"/>
      <c r="F668" s="99"/>
      <c r="G668" s="99"/>
      <c r="H668" s="99"/>
      <c r="I668" s="99"/>
      <c r="J668" s="99"/>
      <c r="K668" s="99"/>
      <c r="L668" s="99"/>
      <c r="M668" s="99"/>
      <c r="N668" s="99"/>
      <c r="O668" s="99"/>
      <c r="P668" s="99"/>
      <c r="Q668" s="99"/>
      <c r="R668" s="99"/>
      <c r="S668" s="99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</row>
    <row r="669" spans="2:33" ht="18.75" customHeight="1">
      <c r="B669" s="14"/>
      <c r="C669" s="98"/>
      <c r="D669" s="98"/>
      <c r="E669" s="14"/>
      <c r="F669" s="99"/>
      <c r="G669" s="99"/>
      <c r="H669" s="99"/>
      <c r="I669" s="99"/>
      <c r="J669" s="99"/>
      <c r="K669" s="99"/>
      <c r="L669" s="99"/>
      <c r="M669" s="99"/>
      <c r="N669" s="99"/>
      <c r="O669" s="99"/>
      <c r="P669" s="99"/>
      <c r="Q669" s="99"/>
      <c r="R669" s="99"/>
      <c r="S669" s="99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</row>
    <row r="670" spans="2:33" ht="18.75" customHeight="1">
      <c r="B670" s="14"/>
      <c r="C670" s="98"/>
      <c r="D670" s="98"/>
      <c r="E670" s="14"/>
      <c r="F670" s="99"/>
      <c r="G670" s="99"/>
      <c r="H670" s="99"/>
      <c r="I670" s="99"/>
      <c r="J670" s="99"/>
      <c r="K670" s="99"/>
      <c r="L670" s="99"/>
      <c r="M670" s="99"/>
      <c r="N670" s="99"/>
      <c r="O670" s="99"/>
      <c r="P670" s="99"/>
      <c r="Q670" s="99"/>
      <c r="R670" s="99"/>
      <c r="S670" s="99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</row>
    <row r="671" spans="2:33" ht="18.75" customHeight="1">
      <c r="B671" s="14"/>
      <c r="C671" s="98"/>
      <c r="D671" s="98"/>
      <c r="E671" s="14"/>
      <c r="F671" s="99"/>
      <c r="G671" s="99"/>
      <c r="H671" s="99"/>
      <c r="I671" s="99"/>
      <c r="J671" s="99"/>
      <c r="K671" s="99"/>
      <c r="L671" s="99"/>
      <c r="M671" s="99"/>
      <c r="N671" s="99"/>
      <c r="O671" s="99"/>
      <c r="P671" s="99"/>
      <c r="Q671" s="99"/>
      <c r="R671" s="99"/>
      <c r="S671" s="99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</row>
    <row r="672" spans="2:33" ht="18.75" customHeight="1">
      <c r="B672" s="14"/>
      <c r="C672" s="98"/>
      <c r="D672" s="98"/>
      <c r="E672" s="14"/>
      <c r="F672" s="99"/>
      <c r="G672" s="99"/>
      <c r="H672" s="99"/>
      <c r="I672" s="99"/>
      <c r="J672" s="99"/>
      <c r="K672" s="99"/>
      <c r="L672" s="99"/>
      <c r="M672" s="99"/>
      <c r="N672" s="99"/>
      <c r="O672" s="99"/>
      <c r="P672" s="99"/>
      <c r="Q672" s="99"/>
      <c r="R672" s="99"/>
      <c r="S672" s="99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</row>
    <row r="673" spans="2:33" ht="18.75" customHeight="1">
      <c r="B673" s="14"/>
      <c r="C673" s="98"/>
      <c r="D673" s="98"/>
      <c r="E673" s="14"/>
      <c r="F673" s="99"/>
      <c r="G673" s="99"/>
      <c r="H673" s="99"/>
      <c r="I673" s="99"/>
      <c r="J673" s="99"/>
      <c r="K673" s="99"/>
      <c r="L673" s="99"/>
      <c r="M673" s="99"/>
      <c r="N673" s="99"/>
      <c r="O673" s="99"/>
      <c r="P673" s="99"/>
      <c r="Q673" s="99"/>
      <c r="R673" s="99"/>
      <c r="S673" s="99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</row>
    <row r="674" spans="2:33" ht="18.75" customHeight="1">
      <c r="B674" s="14"/>
      <c r="C674" s="98"/>
      <c r="D674" s="98"/>
      <c r="E674" s="14"/>
      <c r="F674" s="99"/>
      <c r="G674" s="99"/>
      <c r="H674" s="99"/>
      <c r="I674" s="99"/>
      <c r="J674" s="99"/>
      <c r="K674" s="99"/>
      <c r="L674" s="99"/>
      <c r="M674" s="99"/>
      <c r="N674" s="99"/>
      <c r="O674" s="99"/>
      <c r="P674" s="99"/>
      <c r="Q674" s="99"/>
      <c r="R674" s="99"/>
      <c r="S674" s="99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</row>
    <row r="675" spans="2:33" ht="18.75" customHeight="1">
      <c r="B675" s="14"/>
      <c r="C675" s="98"/>
      <c r="D675" s="98"/>
      <c r="E675" s="14"/>
      <c r="F675" s="99"/>
      <c r="G675" s="99"/>
      <c r="H675" s="99"/>
      <c r="I675" s="99"/>
      <c r="J675" s="99"/>
      <c r="K675" s="99"/>
      <c r="L675" s="99"/>
      <c r="M675" s="99"/>
      <c r="N675" s="99"/>
      <c r="O675" s="99"/>
      <c r="P675" s="99"/>
      <c r="Q675" s="99"/>
      <c r="R675" s="99"/>
      <c r="S675" s="99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</row>
    <row r="676" spans="2:33" ht="18.75" customHeight="1">
      <c r="B676" s="14"/>
      <c r="C676" s="98"/>
      <c r="D676" s="98"/>
      <c r="E676" s="14"/>
      <c r="F676" s="99"/>
      <c r="G676" s="99"/>
      <c r="H676" s="99"/>
      <c r="I676" s="99"/>
      <c r="J676" s="99"/>
      <c r="K676" s="99"/>
      <c r="L676" s="99"/>
      <c r="M676" s="99"/>
      <c r="N676" s="99"/>
      <c r="O676" s="99"/>
      <c r="P676" s="99"/>
      <c r="Q676" s="99"/>
      <c r="R676" s="99"/>
      <c r="S676" s="99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</row>
    <row r="677" spans="2:33" ht="18.75" customHeight="1">
      <c r="B677" s="14"/>
      <c r="C677" s="98"/>
      <c r="D677" s="98"/>
      <c r="E677" s="14"/>
      <c r="F677" s="99"/>
      <c r="G677" s="99"/>
      <c r="H677" s="99"/>
      <c r="I677" s="99"/>
      <c r="J677" s="99"/>
      <c r="K677" s="99"/>
      <c r="L677" s="99"/>
      <c r="M677" s="99"/>
      <c r="N677" s="99"/>
      <c r="O677" s="99"/>
      <c r="P677" s="99"/>
      <c r="Q677" s="99"/>
      <c r="R677" s="99"/>
      <c r="S677" s="99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</row>
    <row r="678" spans="2:33" ht="18.75" customHeight="1">
      <c r="B678" s="14"/>
      <c r="C678" s="98"/>
      <c r="D678" s="98"/>
      <c r="E678" s="14"/>
      <c r="F678" s="99"/>
      <c r="G678" s="99"/>
      <c r="H678" s="99"/>
      <c r="I678" s="99"/>
      <c r="J678" s="99"/>
      <c r="K678" s="99"/>
      <c r="L678" s="99"/>
      <c r="M678" s="99"/>
      <c r="N678" s="99"/>
      <c r="O678" s="99"/>
      <c r="P678" s="99"/>
      <c r="Q678" s="99"/>
      <c r="R678" s="99"/>
      <c r="S678" s="99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</row>
    <row r="679" spans="2:33" ht="18.75" customHeight="1">
      <c r="B679" s="14"/>
      <c r="C679" s="98"/>
      <c r="D679" s="98"/>
      <c r="E679" s="14"/>
      <c r="F679" s="99"/>
      <c r="G679" s="99"/>
      <c r="H679" s="99"/>
      <c r="I679" s="99"/>
      <c r="J679" s="99"/>
      <c r="K679" s="99"/>
      <c r="L679" s="99"/>
      <c r="M679" s="99"/>
      <c r="N679" s="99"/>
      <c r="O679" s="99"/>
      <c r="P679" s="99"/>
      <c r="Q679" s="99"/>
      <c r="R679" s="99"/>
      <c r="S679" s="99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</row>
    <row r="680" spans="2:33" ht="18.75" customHeight="1">
      <c r="B680" s="14"/>
      <c r="C680" s="98"/>
      <c r="D680" s="98"/>
      <c r="E680" s="14"/>
      <c r="F680" s="99"/>
      <c r="G680" s="99"/>
      <c r="H680" s="99"/>
      <c r="I680" s="99"/>
      <c r="J680" s="99"/>
      <c r="K680" s="99"/>
      <c r="L680" s="99"/>
      <c r="M680" s="99"/>
      <c r="N680" s="99"/>
      <c r="O680" s="99"/>
      <c r="P680" s="99"/>
      <c r="Q680" s="99"/>
      <c r="R680" s="99"/>
      <c r="S680" s="99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</row>
    <row r="681" spans="2:33" ht="18.75" customHeight="1">
      <c r="B681" s="14"/>
      <c r="C681" s="98"/>
      <c r="D681" s="98"/>
      <c r="E681" s="14"/>
      <c r="F681" s="99"/>
      <c r="G681" s="99"/>
      <c r="H681" s="99"/>
      <c r="I681" s="99"/>
      <c r="J681" s="99"/>
      <c r="K681" s="99"/>
      <c r="L681" s="99"/>
      <c r="M681" s="99"/>
      <c r="N681" s="99"/>
      <c r="O681" s="99"/>
      <c r="P681" s="99"/>
      <c r="Q681" s="99"/>
      <c r="R681" s="99"/>
      <c r="S681" s="99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</row>
    <row r="682" spans="2:33" ht="18.75" customHeight="1">
      <c r="B682" s="14"/>
      <c r="C682" s="98"/>
      <c r="D682" s="98"/>
      <c r="E682" s="14"/>
      <c r="F682" s="99"/>
      <c r="G682" s="99"/>
      <c r="H682" s="99"/>
      <c r="I682" s="99"/>
      <c r="J682" s="99"/>
      <c r="K682" s="99"/>
      <c r="L682" s="99"/>
      <c r="M682" s="99"/>
      <c r="N682" s="99"/>
      <c r="O682" s="99"/>
      <c r="P682" s="99"/>
      <c r="Q682" s="99"/>
      <c r="R682" s="99"/>
      <c r="S682" s="99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</row>
    <row r="683" spans="2:33" ht="18.75" customHeight="1">
      <c r="B683" s="14"/>
      <c r="C683" s="98"/>
      <c r="D683" s="98"/>
      <c r="E683" s="14"/>
      <c r="F683" s="99"/>
      <c r="G683" s="99"/>
      <c r="H683" s="99"/>
      <c r="I683" s="99"/>
      <c r="J683" s="99"/>
      <c r="K683" s="99"/>
      <c r="L683" s="99"/>
      <c r="M683" s="99"/>
      <c r="N683" s="99"/>
      <c r="O683" s="99"/>
      <c r="P683" s="99"/>
      <c r="Q683" s="99"/>
      <c r="R683" s="99"/>
      <c r="S683" s="99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</row>
    <row r="684" spans="2:33" ht="18.75" customHeight="1">
      <c r="B684" s="14"/>
      <c r="C684" s="98"/>
      <c r="D684" s="98"/>
      <c r="E684" s="14"/>
      <c r="F684" s="99"/>
      <c r="G684" s="99"/>
      <c r="H684" s="99"/>
      <c r="I684" s="99"/>
      <c r="J684" s="99"/>
      <c r="K684" s="99"/>
      <c r="L684" s="99"/>
      <c r="M684" s="99"/>
      <c r="N684" s="99"/>
      <c r="O684" s="99"/>
      <c r="P684" s="99"/>
      <c r="Q684" s="99"/>
      <c r="R684" s="99"/>
      <c r="S684" s="99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</row>
    <row r="685" spans="2:33" ht="18.75" customHeight="1">
      <c r="B685" s="14"/>
      <c r="C685" s="98"/>
      <c r="D685" s="98"/>
      <c r="E685" s="14"/>
      <c r="F685" s="99"/>
      <c r="G685" s="99"/>
      <c r="H685" s="99"/>
      <c r="I685" s="99"/>
      <c r="J685" s="99"/>
      <c r="K685" s="99"/>
      <c r="L685" s="99"/>
      <c r="M685" s="99"/>
      <c r="N685" s="99"/>
      <c r="O685" s="99"/>
      <c r="P685" s="99"/>
      <c r="Q685" s="99"/>
      <c r="R685" s="99"/>
      <c r="S685" s="99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</row>
    <row r="686" spans="2:33" ht="18.75" customHeight="1">
      <c r="B686" s="14"/>
      <c r="C686" s="98"/>
      <c r="D686" s="98"/>
      <c r="E686" s="14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99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</row>
    <row r="687" spans="2:33" ht="18.75" customHeight="1">
      <c r="B687" s="14"/>
      <c r="C687" s="98"/>
      <c r="D687" s="98"/>
      <c r="E687" s="14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99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</row>
    <row r="688" spans="2:33" ht="18.75" customHeight="1">
      <c r="B688" s="14"/>
      <c r="C688" s="98"/>
      <c r="D688" s="98"/>
      <c r="E688" s="14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99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</row>
    <row r="689" spans="2:33" ht="18.75" customHeight="1">
      <c r="B689" s="14"/>
      <c r="C689" s="98"/>
      <c r="D689" s="98"/>
      <c r="E689" s="14"/>
      <c r="F689" s="99"/>
      <c r="G689" s="99"/>
      <c r="H689" s="99"/>
      <c r="I689" s="99"/>
      <c r="J689" s="99"/>
      <c r="K689" s="99"/>
      <c r="L689" s="99"/>
      <c r="M689" s="99"/>
      <c r="N689" s="99"/>
      <c r="O689" s="99"/>
      <c r="P689" s="99"/>
      <c r="Q689" s="99"/>
      <c r="R689" s="99"/>
      <c r="S689" s="99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</row>
    <row r="690" spans="2:33" ht="18.75" customHeight="1">
      <c r="B690" s="14"/>
      <c r="C690" s="98"/>
      <c r="D690" s="98"/>
      <c r="E690" s="14"/>
      <c r="F690" s="99"/>
      <c r="G690" s="99"/>
      <c r="H690" s="99"/>
      <c r="I690" s="99"/>
      <c r="J690" s="99"/>
      <c r="K690" s="99"/>
      <c r="L690" s="99"/>
      <c r="M690" s="99"/>
      <c r="N690" s="99"/>
      <c r="O690" s="99"/>
      <c r="P690" s="99"/>
      <c r="Q690" s="99"/>
      <c r="R690" s="99"/>
      <c r="S690" s="99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</row>
    <row r="691" spans="2:33" ht="18.75" customHeight="1">
      <c r="B691" s="14"/>
      <c r="C691" s="98"/>
      <c r="D691" s="98"/>
      <c r="E691" s="14"/>
      <c r="F691" s="99"/>
      <c r="G691" s="99"/>
      <c r="H691" s="99"/>
      <c r="I691" s="99"/>
      <c r="J691" s="99"/>
      <c r="K691" s="99"/>
      <c r="L691" s="99"/>
      <c r="M691" s="99"/>
      <c r="N691" s="99"/>
      <c r="O691" s="99"/>
      <c r="P691" s="99"/>
      <c r="Q691" s="99"/>
      <c r="R691" s="99"/>
      <c r="S691" s="99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</row>
    <row r="692" spans="2:33" ht="18.75" customHeight="1">
      <c r="B692" s="14"/>
      <c r="C692" s="98"/>
      <c r="D692" s="98"/>
      <c r="E692" s="14"/>
      <c r="F692" s="99"/>
      <c r="G692" s="99"/>
      <c r="H692" s="99"/>
      <c r="I692" s="99"/>
      <c r="J692" s="99"/>
      <c r="K692" s="99"/>
      <c r="L692" s="99"/>
      <c r="M692" s="99"/>
      <c r="N692" s="99"/>
      <c r="O692" s="99"/>
      <c r="P692" s="99"/>
      <c r="Q692" s="99"/>
      <c r="R692" s="99"/>
      <c r="S692" s="99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</row>
    <row r="693" spans="2:33" ht="18.75" customHeight="1">
      <c r="B693" s="14"/>
      <c r="C693" s="98"/>
      <c r="D693" s="98"/>
      <c r="E693" s="14"/>
      <c r="F693" s="99"/>
      <c r="G693" s="99"/>
      <c r="H693" s="99"/>
      <c r="I693" s="99"/>
      <c r="J693" s="99"/>
      <c r="K693" s="99"/>
      <c r="L693" s="99"/>
      <c r="M693" s="99"/>
      <c r="N693" s="99"/>
      <c r="O693" s="99"/>
      <c r="P693" s="99"/>
      <c r="Q693" s="99"/>
      <c r="R693" s="99"/>
      <c r="S693" s="99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</row>
    <row r="694" spans="2:33" ht="18.75" customHeight="1">
      <c r="B694" s="14"/>
      <c r="C694" s="98"/>
      <c r="D694" s="98"/>
      <c r="E694" s="14"/>
      <c r="F694" s="99"/>
      <c r="G694" s="99"/>
      <c r="H694" s="99"/>
      <c r="I694" s="99"/>
      <c r="J694" s="99"/>
      <c r="K694" s="99"/>
      <c r="L694" s="99"/>
      <c r="M694" s="99"/>
      <c r="N694" s="99"/>
      <c r="O694" s="99"/>
      <c r="P694" s="99"/>
      <c r="Q694" s="99"/>
      <c r="R694" s="99"/>
      <c r="S694" s="99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</row>
    <row r="695" spans="2:33" ht="18.75" customHeight="1">
      <c r="B695" s="14"/>
      <c r="C695" s="98"/>
      <c r="D695" s="98"/>
      <c r="E695" s="14"/>
      <c r="F695" s="99"/>
      <c r="G695" s="99"/>
      <c r="H695" s="99"/>
      <c r="I695" s="99"/>
      <c r="J695" s="99"/>
      <c r="K695" s="99"/>
      <c r="L695" s="99"/>
      <c r="M695" s="99"/>
      <c r="N695" s="99"/>
      <c r="O695" s="99"/>
      <c r="P695" s="99"/>
      <c r="Q695" s="99"/>
      <c r="R695" s="99"/>
      <c r="S695" s="99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</row>
    <row r="696" spans="2:33" ht="18.75" customHeight="1">
      <c r="B696" s="14"/>
      <c r="C696" s="98"/>
      <c r="D696" s="98"/>
      <c r="E696" s="14"/>
      <c r="F696" s="99"/>
      <c r="G696" s="99"/>
      <c r="H696" s="99"/>
      <c r="I696" s="99"/>
      <c r="J696" s="99"/>
      <c r="K696" s="99"/>
      <c r="L696" s="99"/>
      <c r="M696" s="99"/>
      <c r="N696" s="99"/>
      <c r="O696" s="99"/>
      <c r="P696" s="99"/>
      <c r="Q696" s="99"/>
      <c r="R696" s="99"/>
      <c r="S696" s="99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</row>
    <row r="697" spans="2:33" ht="18.75" customHeight="1">
      <c r="B697" s="14"/>
      <c r="C697" s="98"/>
      <c r="D697" s="98"/>
      <c r="E697" s="14"/>
      <c r="F697" s="99"/>
      <c r="G697" s="99"/>
      <c r="H697" s="99"/>
      <c r="I697" s="99"/>
      <c r="J697" s="99"/>
      <c r="K697" s="99"/>
      <c r="L697" s="99"/>
      <c r="M697" s="99"/>
      <c r="N697" s="99"/>
      <c r="O697" s="99"/>
      <c r="P697" s="99"/>
      <c r="Q697" s="99"/>
      <c r="R697" s="99"/>
      <c r="S697" s="99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</row>
    <row r="698" spans="2:33" ht="18.75" customHeight="1">
      <c r="B698" s="14"/>
      <c r="C698" s="98"/>
      <c r="D698" s="98"/>
      <c r="E698" s="14"/>
      <c r="F698" s="99"/>
      <c r="G698" s="99"/>
      <c r="H698" s="99"/>
      <c r="I698" s="99"/>
      <c r="J698" s="99"/>
      <c r="K698" s="99"/>
      <c r="L698" s="99"/>
      <c r="M698" s="99"/>
      <c r="N698" s="99"/>
      <c r="O698" s="99"/>
      <c r="P698" s="99"/>
      <c r="Q698" s="99"/>
      <c r="R698" s="99"/>
      <c r="S698" s="99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</row>
    <row r="699" spans="2:33" ht="18.75" customHeight="1">
      <c r="B699" s="14"/>
      <c r="C699" s="98"/>
      <c r="D699" s="98"/>
      <c r="E699" s="14"/>
      <c r="F699" s="99"/>
      <c r="G699" s="99"/>
      <c r="H699" s="99"/>
      <c r="I699" s="99"/>
      <c r="J699" s="99"/>
      <c r="K699" s="99"/>
      <c r="L699" s="99"/>
      <c r="M699" s="99"/>
      <c r="N699" s="99"/>
      <c r="O699" s="99"/>
      <c r="P699" s="99"/>
      <c r="Q699" s="99"/>
      <c r="R699" s="99"/>
      <c r="S699" s="99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</row>
    <row r="700" spans="2:33" ht="18.75" customHeight="1">
      <c r="B700" s="14"/>
      <c r="C700" s="98"/>
      <c r="D700" s="98"/>
      <c r="E700" s="14"/>
      <c r="F700" s="99"/>
      <c r="G700" s="99"/>
      <c r="H700" s="99"/>
      <c r="I700" s="99"/>
      <c r="J700" s="99"/>
      <c r="K700" s="99"/>
      <c r="L700" s="99"/>
      <c r="M700" s="99"/>
      <c r="N700" s="99"/>
      <c r="O700" s="99"/>
      <c r="P700" s="99"/>
      <c r="Q700" s="99"/>
      <c r="R700" s="99"/>
      <c r="S700" s="99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</row>
    <row r="701" spans="2:33" ht="18.75" customHeight="1">
      <c r="B701" s="14"/>
      <c r="C701" s="98"/>
      <c r="D701" s="98"/>
      <c r="E701" s="14"/>
      <c r="F701" s="99"/>
      <c r="G701" s="99"/>
      <c r="H701" s="99"/>
      <c r="I701" s="99"/>
      <c r="J701" s="99"/>
      <c r="K701" s="99"/>
      <c r="L701" s="99"/>
      <c r="M701" s="99"/>
      <c r="N701" s="99"/>
      <c r="O701" s="99"/>
      <c r="P701" s="99"/>
      <c r="Q701" s="99"/>
      <c r="R701" s="99"/>
      <c r="S701" s="99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</row>
    <row r="702" spans="2:33" ht="18.75" customHeight="1">
      <c r="B702" s="14"/>
      <c r="C702" s="98"/>
      <c r="D702" s="98"/>
      <c r="E702" s="14"/>
      <c r="F702" s="99"/>
      <c r="G702" s="99"/>
      <c r="H702" s="99"/>
      <c r="I702" s="99"/>
      <c r="J702" s="99"/>
      <c r="K702" s="99"/>
      <c r="L702" s="99"/>
      <c r="M702" s="99"/>
      <c r="N702" s="99"/>
      <c r="O702" s="99"/>
      <c r="P702" s="99"/>
      <c r="Q702" s="99"/>
      <c r="R702" s="99"/>
      <c r="S702" s="99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</row>
    <row r="703" spans="2:33" ht="18.75" customHeight="1">
      <c r="B703" s="14"/>
      <c r="C703" s="98"/>
      <c r="D703" s="98"/>
      <c r="E703" s="14"/>
      <c r="F703" s="99"/>
      <c r="G703" s="99"/>
      <c r="H703" s="99"/>
      <c r="I703" s="99"/>
      <c r="J703" s="99"/>
      <c r="K703" s="99"/>
      <c r="L703" s="99"/>
      <c r="M703" s="99"/>
      <c r="N703" s="99"/>
      <c r="O703" s="99"/>
      <c r="P703" s="99"/>
      <c r="Q703" s="99"/>
      <c r="R703" s="99"/>
      <c r="S703" s="99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</row>
    <row r="704" spans="2:33" ht="18.75" customHeight="1">
      <c r="B704" s="14"/>
      <c r="C704" s="98"/>
      <c r="D704" s="98"/>
      <c r="E704" s="14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99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</row>
    <row r="705" spans="2:33" ht="18.75" customHeight="1">
      <c r="B705" s="14"/>
      <c r="C705" s="98"/>
      <c r="D705" s="98"/>
      <c r="E705" s="14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99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</row>
    <row r="706" spans="2:33" ht="18.75" customHeight="1">
      <c r="B706" s="14"/>
      <c r="C706" s="98"/>
      <c r="D706" s="98"/>
      <c r="E706" s="14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99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</row>
    <row r="707" spans="2:33" ht="18.75" customHeight="1">
      <c r="B707" s="14"/>
      <c r="C707" s="98"/>
      <c r="D707" s="98"/>
      <c r="E707" s="14"/>
      <c r="F707" s="99"/>
      <c r="G707" s="99"/>
      <c r="H707" s="99"/>
      <c r="I707" s="99"/>
      <c r="J707" s="99"/>
      <c r="K707" s="99"/>
      <c r="L707" s="99"/>
      <c r="M707" s="99"/>
      <c r="N707" s="99"/>
      <c r="O707" s="99"/>
      <c r="P707" s="99"/>
      <c r="Q707" s="99"/>
      <c r="R707" s="99"/>
      <c r="S707" s="99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</row>
    <row r="708" spans="2:33" ht="18.75" customHeight="1">
      <c r="B708" s="14"/>
      <c r="C708" s="98"/>
      <c r="D708" s="98"/>
      <c r="E708" s="14"/>
      <c r="F708" s="99"/>
      <c r="G708" s="99"/>
      <c r="H708" s="99"/>
      <c r="I708" s="99"/>
      <c r="J708" s="99"/>
      <c r="K708" s="99"/>
      <c r="L708" s="99"/>
      <c r="M708" s="99"/>
      <c r="N708" s="99"/>
      <c r="O708" s="99"/>
      <c r="P708" s="99"/>
      <c r="Q708" s="99"/>
      <c r="R708" s="99"/>
      <c r="S708" s="99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</row>
    <row r="709" spans="2:33" ht="18.75" customHeight="1">
      <c r="B709" s="14"/>
      <c r="C709" s="98"/>
      <c r="D709" s="98"/>
      <c r="E709" s="14"/>
      <c r="F709" s="99"/>
      <c r="G709" s="99"/>
      <c r="H709" s="99"/>
      <c r="I709" s="99"/>
      <c r="J709" s="99"/>
      <c r="K709" s="99"/>
      <c r="L709" s="99"/>
      <c r="M709" s="99"/>
      <c r="N709" s="99"/>
      <c r="O709" s="99"/>
      <c r="P709" s="99"/>
      <c r="Q709" s="99"/>
      <c r="R709" s="99"/>
      <c r="S709" s="99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</row>
    <row r="710" spans="2:33" ht="18.75" customHeight="1">
      <c r="B710" s="14"/>
      <c r="C710" s="98"/>
      <c r="D710" s="98"/>
      <c r="E710" s="14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99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</row>
    <row r="711" spans="2:33" ht="18.75" customHeight="1">
      <c r="B711" s="14"/>
      <c r="C711" s="98"/>
      <c r="D711" s="98"/>
      <c r="E711" s="14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99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</row>
    <row r="712" spans="2:33" ht="18.75" customHeight="1">
      <c r="B712" s="14"/>
      <c r="C712" s="98"/>
      <c r="D712" s="98"/>
      <c r="E712" s="14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99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</row>
    <row r="713" spans="2:33" ht="18.75" customHeight="1">
      <c r="B713" s="14"/>
      <c r="C713" s="98"/>
      <c r="D713" s="98"/>
      <c r="E713" s="14"/>
      <c r="F713" s="99"/>
      <c r="G713" s="99"/>
      <c r="H713" s="99"/>
      <c r="I713" s="99"/>
      <c r="J713" s="99"/>
      <c r="K713" s="99"/>
      <c r="L713" s="99"/>
      <c r="M713" s="99"/>
      <c r="N713" s="99"/>
      <c r="O713" s="99"/>
      <c r="P713" s="99"/>
      <c r="Q713" s="99"/>
      <c r="R713" s="99"/>
      <c r="S713" s="99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</row>
    <row r="714" spans="2:33" ht="18.75" customHeight="1">
      <c r="B714" s="14"/>
      <c r="C714" s="98"/>
      <c r="D714" s="98"/>
      <c r="E714" s="14"/>
      <c r="F714" s="99"/>
      <c r="G714" s="99"/>
      <c r="H714" s="99"/>
      <c r="I714" s="99"/>
      <c r="J714" s="99"/>
      <c r="K714" s="99"/>
      <c r="L714" s="99"/>
      <c r="M714" s="99"/>
      <c r="N714" s="99"/>
      <c r="O714" s="99"/>
      <c r="P714" s="99"/>
      <c r="Q714" s="99"/>
      <c r="R714" s="99"/>
      <c r="S714" s="99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</row>
    <row r="715" spans="2:33" ht="18.75" customHeight="1">
      <c r="B715" s="14"/>
      <c r="C715" s="98"/>
      <c r="D715" s="98"/>
      <c r="E715" s="14"/>
      <c r="F715" s="99"/>
      <c r="G715" s="99"/>
      <c r="H715" s="99"/>
      <c r="I715" s="99"/>
      <c r="J715" s="99"/>
      <c r="K715" s="99"/>
      <c r="L715" s="99"/>
      <c r="M715" s="99"/>
      <c r="N715" s="99"/>
      <c r="O715" s="99"/>
      <c r="P715" s="99"/>
      <c r="Q715" s="99"/>
      <c r="R715" s="99"/>
      <c r="S715" s="99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</row>
    <row r="716" spans="2:33" ht="18.75" customHeight="1">
      <c r="B716" s="14"/>
      <c r="C716" s="98"/>
      <c r="D716" s="98"/>
      <c r="E716" s="14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99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</row>
    <row r="717" spans="2:33" ht="18.75" customHeight="1">
      <c r="B717" s="14"/>
      <c r="C717" s="98"/>
      <c r="D717" s="98"/>
      <c r="E717" s="14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99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</row>
    <row r="718" spans="2:33" ht="18.75" customHeight="1">
      <c r="B718" s="14"/>
      <c r="C718" s="98"/>
      <c r="D718" s="98"/>
      <c r="E718" s="14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99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</row>
    <row r="719" spans="2:33" ht="18.75" customHeight="1">
      <c r="B719" s="14"/>
      <c r="C719" s="98"/>
      <c r="D719" s="98"/>
      <c r="E719" s="14"/>
      <c r="F719" s="99"/>
      <c r="G719" s="99"/>
      <c r="H719" s="99"/>
      <c r="I719" s="99"/>
      <c r="J719" s="99"/>
      <c r="K719" s="99"/>
      <c r="L719" s="99"/>
      <c r="M719" s="99"/>
      <c r="N719" s="99"/>
      <c r="O719" s="99"/>
      <c r="P719" s="99"/>
      <c r="Q719" s="99"/>
      <c r="R719" s="99"/>
      <c r="S719" s="99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</row>
    <row r="720" spans="2:33" ht="18.75" customHeight="1">
      <c r="B720" s="14"/>
      <c r="C720" s="98"/>
      <c r="D720" s="98"/>
      <c r="E720" s="14"/>
      <c r="F720" s="99"/>
      <c r="G720" s="99"/>
      <c r="H720" s="99"/>
      <c r="I720" s="99"/>
      <c r="J720" s="99"/>
      <c r="K720" s="99"/>
      <c r="L720" s="99"/>
      <c r="M720" s="99"/>
      <c r="N720" s="99"/>
      <c r="O720" s="99"/>
      <c r="P720" s="99"/>
      <c r="Q720" s="99"/>
      <c r="R720" s="99"/>
      <c r="S720" s="99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</row>
    <row r="721" spans="2:33" ht="18.75" customHeight="1">
      <c r="B721" s="14"/>
      <c r="C721" s="98"/>
      <c r="D721" s="98"/>
      <c r="E721" s="14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99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</row>
    <row r="722" spans="2:33" ht="18.75" customHeight="1">
      <c r="B722" s="14"/>
      <c r="C722" s="98"/>
      <c r="D722" s="98"/>
      <c r="E722" s="14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99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</row>
    <row r="723" spans="2:33" ht="18.75" customHeight="1">
      <c r="B723" s="14"/>
      <c r="C723" s="98"/>
      <c r="D723" s="98"/>
      <c r="E723" s="14"/>
      <c r="F723" s="99"/>
      <c r="G723" s="99"/>
      <c r="H723" s="99"/>
      <c r="I723" s="99"/>
      <c r="J723" s="99"/>
      <c r="K723" s="99"/>
      <c r="L723" s="99"/>
      <c r="M723" s="99"/>
      <c r="N723" s="99"/>
      <c r="O723" s="99"/>
      <c r="P723" s="99"/>
      <c r="Q723" s="99"/>
      <c r="R723" s="99"/>
      <c r="S723" s="99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</row>
    <row r="724" spans="2:33" ht="18.75" customHeight="1">
      <c r="B724" s="14"/>
      <c r="C724" s="98"/>
      <c r="D724" s="98"/>
      <c r="E724" s="14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99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</row>
    <row r="725" spans="2:33" ht="18.75" customHeight="1">
      <c r="B725" s="14"/>
      <c r="C725" s="98"/>
      <c r="D725" s="98"/>
      <c r="E725" s="14"/>
      <c r="F725" s="99"/>
      <c r="G725" s="99"/>
      <c r="H725" s="99"/>
      <c r="I725" s="99"/>
      <c r="J725" s="99"/>
      <c r="K725" s="99"/>
      <c r="L725" s="99"/>
      <c r="M725" s="99"/>
      <c r="N725" s="99"/>
      <c r="O725" s="99"/>
      <c r="P725" s="99"/>
      <c r="Q725" s="99"/>
      <c r="R725" s="99"/>
      <c r="S725" s="99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</row>
    <row r="726" spans="2:33" ht="18.75" customHeight="1">
      <c r="B726" s="14"/>
      <c r="C726" s="98"/>
      <c r="D726" s="98"/>
      <c r="E726" s="14"/>
      <c r="F726" s="99"/>
      <c r="G726" s="99"/>
      <c r="H726" s="99"/>
      <c r="I726" s="99"/>
      <c r="J726" s="99"/>
      <c r="K726" s="99"/>
      <c r="L726" s="99"/>
      <c r="M726" s="99"/>
      <c r="N726" s="99"/>
      <c r="O726" s="99"/>
      <c r="P726" s="99"/>
      <c r="Q726" s="99"/>
      <c r="R726" s="99"/>
      <c r="S726" s="99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</row>
    <row r="727" spans="2:33" ht="18.75" customHeight="1">
      <c r="B727" s="14"/>
      <c r="C727" s="98"/>
      <c r="D727" s="98"/>
      <c r="E727" s="14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99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</row>
    <row r="728" spans="2:33" ht="18.75" customHeight="1">
      <c r="B728" s="14"/>
      <c r="C728" s="98"/>
      <c r="D728" s="98"/>
      <c r="E728" s="14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99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</row>
    <row r="729" spans="2:33" ht="18.75" customHeight="1">
      <c r="B729" s="14"/>
      <c r="C729" s="98"/>
      <c r="D729" s="98"/>
      <c r="E729" s="14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99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</row>
    <row r="730" spans="2:33" ht="18.75" customHeight="1">
      <c r="B730" s="14"/>
      <c r="C730" s="98"/>
      <c r="D730" s="98"/>
      <c r="E730" s="14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99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</row>
    <row r="731" spans="2:33" ht="18.75" customHeight="1">
      <c r="B731" s="14"/>
      <c r="C731" s="98"/>
      <c r="D731" s="98"/>
      <c r="E731" s="14"/>
      <c r="F731" s="99"/>
      <c r="G731" s="99"/>
      <c r="H731" s="99"/>
      <c r="I731" s="99"/>
      <c r="J731" s="99"/>
      <c r="K731" s="99"/>
      <c r="L731" s="99"/>
      <c r="M731" s="99"/>
      <c r="N731" s="99"/>
      <c r="O731" s="99"/>
      <c r="P731" s="99"/>
      <c r="Q731" s="99"/>
      <c r="R731" s="99"/>
      <c r="S731" s="99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</row>
    <row r="732" spans="2:33" ht="18.75" customHeight="1">
      <c r="B732" s="14"/>
      <c r="C732" s="98"/>
      <c r="D732" s="98"/>
      <c r="E732" s="14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99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</row>
    <row r="733" spans="2:33" ht="18.75" customHeight="1">
      <c r="B733" s="14"/>
      <c r="C733" s="98"/>
      <c r="D733" s="98"/>
      <c r="E733" s="14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99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</row>
    <row r="734" spans="2:33" ht="18.75" customHeight="1">
      <c r="B734" s="14"/>
      <c r="C734" s="98"/>
      <c r="D734" s="98"/>
      <c r="E734" s="14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99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</row>
    <row r="735" spans="2:33" ht="18.75" customHeight="1">
      <c r="B735" s="14"/>
      <c r="C735" s="98"/>
      <c r="D735" s="98"/>
      <c r="E735" s="14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99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</row>
    <row r="736" spans="2:33" ht="18.75" customHeight="1">
      <c r="B736" s="14"/>
      <c r="C736" s="98"/>
      <c r="D736" s="98"/>
      <c r="E736" s="14"/>
      <c r="F736" s="99"/>
      <c r="G736" s="99"/>
      <c r="H736" s="99"/>
      <c r="I736" s="99"/>
      <c r="J736" s="99"/>
      <c r="K736" s="99"/>
      <c r="L736" s="99"/>
      <c r="M736" s="99"/>
      <c r="N736" s="99"/>
      <c r="O736" s="99"/>
      <c r="P736" s="99"/>
      <c r="Q736" s="99"/>
      <c r="R736" s="99"/>
      <c r="S736" s="99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</row>
    <row r="737" spans="2:33" ht="18.75" customHeight="1">
      <c r="B737" s="14"/>
      <c r="C737" s="98"/>
      <c r="D737" s="98"/>
      <c r="E737" s="14"/>
      <c r="F737" s="99"/>
      <c r="G737" s="99"/>
      <c r="H737" s="99"/>
      <c r="I737" s="99"/>
      <c r="J737" s="99"/>
      <c r="K737" s="99"/>
      <c r="L737" s="99"/>
      <c r="M737" s="99"/>
      <c r="N737" s="99"/>
      <c r="O737" s="99"/>
      <c r="P737" s="99"/>
      <c r="Q737" s="99"/>
      <c r="R737" s="99"/>
      <c r="S737" s="99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</row>
    <row r="738" spans="2:33" ht="18.75" customHeight="1">
      <c r="B738" s="14"/>
      <c r="C738" s="98"/>
      <c r="D738" s="98"/>
      <c r="E738" s="14"/>
      <c r="F738" s="99"/>
      <c r="G738" s="99"/>
      <c r="H738" s="99"/>
      <c r="I738" s="99"/>
      <c r="J738" s="99"/>
      <c r="K738" s="99"/>
      <c r="L738" s="99"/>
      <c r="M738" s="99"/>
      <c r="N738" s="99"/>
      <c r="O738" s="99"/>
      <c r="P738" s="99"/>
      <c r="Q738" s="99"/>
      <c r="R738" s="99"/>
      <c r="S738" s="99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</row>
    <row r="739" spans="2:33" ht="18.75" customHeight="1">
      <c r="B739" s="14"/>
      <c r="C739" s="98"/>
      <c r="D739" s="98"/>
      <c r="E739" s="14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99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</row>
    <row r="740" spans="2:33" ht="18.75" customHeight="1">
      <c r="B740" s="14"/>
      <c r="C740" s="98"/>
      <c r="D740" s="98"/>
      <c r="E740" s="14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99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</row>
    <row r="741" spans="2:33" ht="18.75" customHeight="1">
      <c r="B741" s="14"/>
      <c r="C741" s="98"/>
      <c r="D741" s="98"/>
      <c r="E741" s="14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99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</row>
    <row r="742" spans="2:33" ht="18.75" customHeight="1">
      <c r="B742" s="14"/>
      <c r="C742" s="98"/>
      <c r="D742" s="98"/>
      <c r="E742" s="14"/>
      <c r="F742" s="99"/>
      <c r="G742" s="99"/>
      <c r="H742" s="99"/>
      <c r="I742" s="99"/>
      <c r="J742" s="99"/>
      <c r="K742" s="99"/>
      <c r="L742" s="99"/>
      <c r="M742" s="99"/>
      <c r="N742" s="99"/>
      <c r="O742" s="99"/>
      <c r="P742" s="99"/>
      <c r="Q742" s="99"/>
      <c r="R742" s="99"/>
      <c r="S742" s="99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</row>
    <row r="743" spans="2:33" ht="18.75" customHeight="1">
      <c r="B743" s="14"/>
      <c r="C743" s="98"/>
      <c r="D743" s="98"/>
      <c r="E743" s="14"/>
      <c r="F743" s="99"/>
      <c r="G743" s="99"/>
      <c r="H743" s="99"/>
      <c r="I743" s="99"/>
      <c r="J743" s="99"/>
      <c r="K743" s="99"/>
      <c r="L743" s="99"/>
      <c r="M743" s="99"/>
      <c r="N743" s="99"/>
      <c r="O743" s="99"/>
      <c r="P743" s="99"/>
      <c r="Q743" s="99"/>
      <c r="R743" s="99"/>
      <c r="S743" s="99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</row>
    <row r="744" spans="2:33" ht="18.75" customHeight="1">
      <c r="B744" s="14"/>
      <c r="C744" s="98"/>
      <c r="D744" s="98"/>
      <c r="E744" s="14"/>
      <c r="F744" s="99"/>
      <c r="G744" s="99"/>
      <c r="H744" s="99"/>
      <c r="I744" s="99"/>
      <c r="J744" s="99"/>
      <c r="K744" s="99"/>
      <c r="L744" s="99"/>
      <c r="M744" s="99"/>
      <c r="N744" s="99"/>
      <c r="O744" s="99"/>
      <c r="P744" s="99"/>
      <c r="Q744" s="99"/>
      <c r="R744" s="99"/>
      <c r="S744" s="99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</row>
    <row r="745" spans="2:33" ht="18.75" customHeight="1">
      <c r="B745" s="14"/>
      <c r="C745" s="98"/>
      <c r="D745" s="98"/>
      <c r="E745" s="14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99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</row>
    <row r="746" spans="2:33" ht="18.75" customHeight="1">
      <c r="B746" s="14"/>
      <c r="C746" s="98"/>
      <c r="D746" s="98"/>
      <c r="E746" s="14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99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</row>
    <row r="747" spans="2:33" ht="18.75" customHeight="1">
      <c r="B747" s="14"/>
      <c r="C747" s="98"/>
      <c r="D747" s="98"/>
      <c r="E747" s="14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99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</row>
    <row r="748" spans="2:33" ht="18.75" customHeight="1">
      <c r="B748" s="14"/>
      <c r="C748" s="98"/>
      <c r="D748" s="98"/>
      <c r="E748" s="14"/>
      <c r="F748" s="99"/>
      <c r="G748" s="99"/>
      <c r="H748" s="99"/>
      <c r="I748" s="99"/>
      <c r="J748" s="99"/>
      <c r="K748" s="99"/>
      <c r="L748" s="99"/>
      <c r="M748" s="99"/>
      <c r="N748" s="99"/>
      <c r="O748" s="99"/>
      <c r="P748" s="99"/>
      <c r="Q748" s="99"/>
      <c r="R748" s="99"/>
      <c r="S748" s="99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</row>
    <row r="749" spans="2:33" ht="18.75" customHeight="1">
      <c r="B749" s="14"/>
      <c r="C749" s="98"/>
      <c r="D749" s="98"/>
      <c r="E749" s="14"/>
      <c r="F749" s="99"/>
      <c r="G749" s="99"/>
      <c r="H749" s="99"/>
      <c r="I749" s="99"/>
      <c r="J749" s="99"/>
      <c r="K749" s="99"/>
      <c r="L749" s="99"/>
      <c r="M749" s="99"/>
      <c r="N749" s="99"/>
      <c r="O749" s="99"/>
      <c r="P749" s="99"/>
      <c r="Q749" s="99"/>
      <c r="R749" s="99"/>
      <c r="S749" s="99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</row>
    <row r="750" spans="2:33" ht="18.75" customHeight="1">
      <c r="B750" s="14"/>
      <c r="C750" s="98"/>
      <c r="D750" s="98"/>
      <c r="E750" s="14"/>
      <c r="F750" s="99"/>
      <c r="G750" s="99"/>
      <c r="H750" s="99"/>
      <c r="I750" s="99"/>
      <c r="J750" s="99"/>
      <c r="K750" s="99"/>
      <c r="L750" s="99"/>
      <c r="M750" s="99"/>
      <c r="N750" s="99"/>
      <c r="O750" s="99"/>
      <c r="P750" s="99"/>
      <c r="Q750" s="99"/>
      <c r="R750" s="99"/>
      <c r="S750" s="99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</row>
    <row r="751" spans="2:33" ht="18.75" customHeight="1">
      <c r="B751" s="14"/>
      <c r="C751" s="98"/>
      <c r="D751" s="98"/>
      <c r="E751" s="14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99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</row>
    <row r="752" spans="2:33" ht="18.75" customHeight="1">
      <c r="B752" s="14"/>
      <c r="C752" s="98"/>
      <c r="D752" s="98"/>
      <c r="E752" s="14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99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</row>
    <row r="753" spans="2:33" ht="18.75" customHeight="1">
      <c r="B753" s="14"/>
      <c r="C753" s="98"/>
      <c r="D753" s="98"/>
      <c r="E753" s="14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99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</row>
    <row r="754" spans="2:33" ht="18.75" customHeight="1">
      <c r="B754" s="14"/>
      <c r="C754" s="98"/>
      <c r="D754" s="98"/>
      <c r="E754" s="14"/>
      <c r="F754" s="99"/>
      <c r="G754" s="99"/>
      <c r="H754" s="99"/>
      <c r="I754" s="99"/>
      <c r="J754" s="99"/>
      <c r="K754" s="99"/>
      <c r="L754" s="99"/>
      <c r="M754" s="99"/>
      <c r="N754" s="99"/>
      <c r="O754" s="99"/>
      <c r="P754" s="99"/>
      <c r="Q754" s="99"/>
      <c r="R754" s="99"/>
      <c r="S754" s="99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</row>
    <row r="755" spans="2:33" ht="18.75" customHeight="1">
      <c r="B755" s="14"/>
      <c r="C755" s="98"/>
      <c r="D755" s="98"/>
      <c r="E755" s="14"/>
      <c r="F755" s="99"/>
      <c r="G755" s="99"/>
      <c r="H755" s="99"/>
      <c r="I755" s="99"/>
      <c r="J755" s="99"/>
      <c r="K755" s="99"/>
      <c r="L755" s="99"/>
      <c r="M755" s="99"/>
      <c r="N755" s="99"/>
      <c r="O755" s="99"/>
      <c r="P755" s="99"/>
      <c r="Q755" s="99"/>
      <c r="R755" s="99"/>
      <c r="S755" s="99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</row>
    <row r="756" spans="2:33" ht="18.75" customHeight="1">
      <c r="B756" s="14"/>
      <c r="C756" s="98"/>
      <c r="D756" s="98"/>
      <c r="E756" s="14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99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</row>
    <row r="757" spans="2:33" ht="18.75" customHeight="1">
      <c r="B757" s="14"/>
      <c r="C757" s="98"/>
      <c r="D757" s="98"/>
      <c r="E757" s="14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99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</row>
    <row r="758" spans="2:33" ht="18.75" customHeight="1">
      <c r="B758" s="14"/>
      <c r="C758" s="98"/>
      <c r="D758" s="98"/>
      <c r="E758" s="14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99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</row>
    <row r="759" spans="2:33" ht="18.75" customHeight="1">
      <c r="B759" s="14"/>
      <c r="C759" s="98"/>
      <c r="D759" s="98"/>
      <c r="E759" s="14"/>
      <c r="F759" s="99"/>
      <c r="G759" s="99"/>
      <c r="H759" s="99"/>
      <c r="I759" s="99"/>
      <c r="J759" s="99"/>
      <c r="K759" s="99"/>
      <c r="L759" s="99"/>
      <c r="M759" s="99"/>
      <c r="N759" s="99"/>
      <c r="O759" s="99"/>
      <c r="P759" s="99"/>
      <c r="Q759" s="99"/>
      <c r="R759" s="99"/>
      <c r="S759" s="99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</row>
    <row r="760" spans="2:33" ht="18.75" customHeight="1">
      <c r="B760" s="14"/>
      <c r="C760" s="98"/>
      <c r="D760" s="98"/>
      <c r="E760" s="14"/>
      <c r="F760" s="99"/>
      <c r="G760" s="99"/>
      <c r="H760" s="99"/>
      <c r="I760" s="99"/>
      <c r="J760" s="99"/>
      <c r="K760" s="99"/>
      <c r="L760" s="99"/>
      <c r="M760" s="99"/>
      <c r="N760" s="99"/>
      <c r="O760" s="99"/>
      <c r="P760" s="99"/>
      <c r="Q760" s="99"/>
      <c r="R760" s="99"/>
      <c r="S760" s="99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</row>
    <row r="761" spans="2:33" ht="18.75" customHeight="1">
      <c r="B761" s="14"/>
      <c r="C761" s="98"/>
      <c r="D761" s="98"/>
      <c r="E761" s="14"/>
      <c r="F761" s="99"/>
      <c r="G761" s="99"/>
      <c r="H761" s="99"/>
      <c r="I761" s="99"/>
      <c r="J761" s="99"/>
      <c r="K761" s="99"/>
      <c r="L761" s="99"/>
      <c r="M761" s="99"/>
      <c r="N761" s="99"/>
      <c r="O761" s="99"/>
      <c r="P761" s="99"/>
      <c r="Q761" s="99"/>
      <c r="R761" s="99"/>
      <c r="S761" s="99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</row>
    <row r="762" spans="2:33" ht="18.75" customHeight="1">
      <c r="B762" s="14"/>
      <c r="C762" s="98"/>
      <c r="D762" s="98"/>
      <c r="E762" s="14"/>
      <c r="F762" s="99"/>
      <c r="G762" s="99"/>
      <c r="H762" s="99"/>
      <c r="I762" s="99"/>
      <c r="J762" s="99"/>
      <c r="K762" s="99"/>
      <c r="L762" s="99"/>
      <c r="M762" s="99"/>
      <c r="N762" s="99"/>
      <c r="O762" s="99"/>
      <c r="P762" s="99"/>
      <c r="Q762" s="99"/>
      <c r="R762" s="99"/>
      <c r="S762" s="99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</row>
    <row r="763" spans="2:33" ht="18.75" customHeight="1">
      <c r="B763" s="14"/>
      <c r="C763" s="98"/>
      <c r="D763" s="98"/>
      <c r="E763" s="14"/>
      <c r="F763" s="99"/>
      <c r="G763" s="99"/>
      <c r="H763" s="99"/>
      <c r="I763" s="99"/>
      <c r="J763" s="99"/>
      <c r="K763" s="99"/>
      <c r="L763" s="99"/>
      <c r="M763" s="99"/>
      <c r="N763" s="99"/>
      <c r="O763" s="99"/>
      <c r="P763" s="99"/>
      <c r="Q763" s="99"/>
      <c r="R763" s="99"/>
      <c r="S763" s="99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</row>
    <row r="764" spans="2:33" ht="18.75" customHeight="1">
      <c r="B764" s="14"/>
      <c r="C764" s="98"/>
      <c r="D764" s="98"/>
      <c r="E764" s="14"/>
      <c r="F764" s="99"/>
      <c r="G764" s="99"/>
      <c r="H764" s="99"/>
      <c r="I764" s="99"/>
      <c r="J764" s="99"/>
      <c r="K764" s="99"/>
      <c r="L764" s="99"/>
      <c r="M764" s="99"/>
      <c r="N764" s="99"/>
      <c r="O764" s="99"/>
      <c r="P764" s="99"/>
      <c r="Q764" s="99"/>
      <c r="R764" s="99"/>
      <c r="S764" s="99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</row>
    <row r="765" spans="2:33" ht="18.75" customHeight="1">
      <c r="B765" s="14"/>
      <c r="C765" s="98"/>
      <c r="D765" s="98"/>
      <c r="E765" s="14"/>
      <c r="F765" s="99"/>
      <c r="G765" s="99"/>
      <c r="H765" s="99"/>
      <c r="I765" s="99"/>
      <c r="J765" s="99"/>
      <c r="K765" s="99"/>
      <c r="L765" s="99"/>
      <c r="M765" s="99"/>
      <c r="N765" s="99"/>
      <c r="O765" s="99"/>
      <c r="P765" s="99"/>
      <c r="Q765" s="99"/>
      <c r="R765" s="99"/>
      <c r="S765" s="99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</row>
    <row r="766" spans="2:33" ht="18.75" customHeight="1">
      <c r="B766" s="14"/>
      <c r="C766" s="98"/>
      <c r="D766" s="98"/>
      <c r="E766" s="14"/>
      <c r="F766" s="99"/>
      <c r="G766" s="99"/>
      <c r="H766" s="99"/>
      <c r="I766" s="99"/>
      <c r="J766" s="99"/>
      <c r="K766" s="99"/>
      <c r="L766" s="99"/>
      <c r="M766" s="99"/>
      <c r="N766" s="99"/>
      <c r="O766" s="99"/>
      <c r="P766" s="99"/>
      <c r="Q766" s="99"/>
      <c r="R766" s="99"/>
      <c r="S766" s="99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</row>
    <row r="767" spans="2:33" ht="18.75" customHeight="1">
      <c r="B767" s="14"/>
      <c r="C767" s="98"/>
      <c r="D767" s="98"/>
      <c r="E767" s="14"/>
      <c r="F767" s="99"/>
      <c r="G767" s="99"/>
      <c r="H767" s="99"/>
      <c r="I767" s="99"/>
      <c r="J767" s="99"/>
      <c r="K767" s="99"/>
      <c r="L767" s="99"/>
      <c r="M767" s="99"/>
      <c r="N767" s="99"/>
      <c r="O767" s="99"/>
      <c r="P767" s="99"/>
      <c r="Q767" s="99"/>
      <c r="R767" s="99"/>
      <c r="S767" s="99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</row>
    <row r="768" spans="2:33" ht="18.75" customHeight="1">
      <c r="B768" s="14"/>
      <c r="C768" s="98"/>
      <c r="D768" s="98"/>
      <c r="E768" s="14"/>
      <c r="F768" s="99"/>
      <c r="G768" s="99"/>
      <c r="H768" s="99"/>
      <c r="I768" s="99"/>
      <c r="J768" s="99"/>
      <c r="K768" s="99"/>
      <c r="L768" s="99"/>
      <c r="M768" s="99"/>
      <c r="N768" s="99"/>
      <c r="O768" s="99"/>
      <c r="P768" s="99"/>
      <c r="Q768" s="99"/>
      <c r="R768" s="99"/>
      <c r="S768" s="99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</row>
    <row r="769" spans="2:33" ht="18.75" customHeight="1">
      <c r="B769" s="14"/>
      <c r="C769" s="98"/>
      <c r="D769" s="98"/>
      <c r="E769" s="14"/>
      <c r="F769" s="99"/>
      <c r="G769" s="99"/>
      <c r="H769" s="99"/>
      <c r="I769" s="99"/>
      <c r="J769" s="99"/>
      <c r="K769" s="99"/>
      <c r="L769" s="99"/>
      <c r="M769" s="99"/>
      <c r="N769" s="99"/>
      <c r="O769" s="99"/>
      <c r="P769" s="99"/>
      <c r="Q769" s="99"/>
      <c r="R769" s="99"/>
      <c r="S769" s="99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</row>
    <row r="770" spans="2:33" ht="18.75" customHeight="1">
      <c r="B770" s="14"/>
      <c r="C770" s="98"/>
      <c r="D770" s="98"/>
      <c r="E770" s="14"/>
      <c r="F770" s="99"/>
      <c r="G770" s="99"/>
      <c r="H770" s="99"/>
      <c r="I770" s="99"/>
      <c r="J770" s="99"/>
      <c r="K770" s="99"/>
      <c r="L770" s="99"/>
      <c r="M770" s="99"/>
      <c r="N770" s="99"/>
      <c r="O770" s="99"/>
      <c r="P770" s="99"/>
      <c r="Q770" s="99"/>
      <c r="R770" s="99"/>
      <c r="S770" s="99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</row>
    <row r="771" spans="2:33" ht="18.75" customHeight="1">
      <c r="B771" s="14"/>
      <c r="C771" s="98"/>
      <c r="D771" s="98"/>
      <c r="E771" s="14"/>
      <c r="F771" s="99"/>
      <c r="G771" s="99"/>
      <c r="H771" s="99"/>
      <c r="I771" s="99"/>
      <c r="J771" s="99"/>
      <c r="K771" s="99"/>
      <c r="L771" s="99"/>
      <c r="M771" s="99"/>
      <c r="N771" s="99"/>
      <c r="O771" s="99"/>
      <c r="P771" s="99"/>
      <c r="Q771" s="99"/>
      <c r="R771" s="99"/>
      <c r="S771" s="99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</row>
    <row r="772" spans="2:33" ht="18.75" customHeight="1">
      <c r="B772" s="14"/>
      <c r="C772" s="98"/>
      <c r="D772" s="98"/>
      <c r="E772" s="14"/>
      <c r="F772" s="99"/>
      <c r="G772" s="99"/>
      <c r="H772" s="99"/>
      <c r="I772" s="99"/>
      <c r="J772" s="99"/>
      <c r="K772" s="99"/>
      <c r="L772" s="99"/>
      <c r="M772" s="99"/>
      <c r="N772" s="99"/>
      <c r="O772" s="99"/>
      <c r="P772" s="99"/>
      <c r="Q772" s="99"/>
      <c r="R772" s="99"/>
      <c r="S772" s="99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</row>
    <row r="773" spans="2:33" ht="18.75" customHeight="1">
      <c r="B773" s="14"/>
      <c r="C773" s="98"/>
      <c r="D773" s="98"/>
      <c r="E773" s="14"/>
      <c r="F773" s="99"/>
      <c r="G773" s="99"/>
      <c r="H773" s="99"/>
      <c r="I773" s="99"/>
      <c r="J773" s="99"/>
      <c r="K773" s="99"/>
      <c r="L773" s="99"/>
      <c r="M773" s="99"/>
      <c r="N773" s="99"/>
      <c r="O773" s="99"/>
      <c r="P773" s="99"/>
      <c r="Q773" s="99"/>
      <c r="R773" s="99"/>
      <c r="S773" s="99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</row>
    <row r="774" spans="2:33" ht="18.75" customHeight="1">
      <c r="B774" s="14"/>
      <c r="C774" s="98"/>
      <c r="D774" s="98"/>
      <c r="E774" s="14"/>
      <c r="F774" s="99"/>
      <c r="G774" s="99"/>
      <c r="H774" s="99"/>
      <c r="I774" s="99"/>
      <c r="J774" s="99"/>
      <c r="K774" s="99"/>
      <c r="L774" s="99"/>
      <c r="M774" s="99"/>
      <c r="N774" s="99"/>
      <c r="O774" s="99"/>
      <c r="P774" s="99"/>
      <c r="Q774" s="99"/>
      <c r="R774" s="99"/>
      <c r="S774" s="99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</row>
    <row r="775" spans="2:33" ht="18.75" customHeight="1">
      <c r="B775" s="14"/>
      <c r="C775" s="98"/>
      <c r="D775" s="98"/>
      <c r="E775" s="14"/>
      <c r="F775" s="99"/>
      <c r="G775" s="99"/>
      <c r="H775" s="99"/>
      <c r="I775" s="99"/>
      <c r="J775" s="99"/>
      <c r="K775" s="99"/>
      <c r="L775" s="99"/>
      <c r="M775" s="99"/>
      <c r="N775" s="99"/>
      <c r="O775" s="99"/>
      <c r="P775" s="99"/>
      <c r="Q775" s="99"/>
      <c r="R775" s="99"/>
      <c r="S775" s="99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</row>
    <row r="776" spans="2:33" ht="18.75" customHeight="1">
      <c r="B776" s="14"/>
      <c r="C776" s="98"/>
      <c r="D776" s="98"/>
      <c r="E776" s="14"/>
      <c r="F776" s="99"/>
      <c r="G776" s="99"/>
      <c r="H776" s="99"/>
      <c r="I776" s="99"/>
      <c r="J776" s="99"/>
      <c r="K776" s="99"/>
      <c r="L776" s="99"/>
      <c r="M776" s="99"/>
      <c r="N776" s="99"/>
      <c r="O776" s="99"/>
      <c r="P776" s="99"/>
      <c r="Q776" s="99"/>
      <c r="R776" s="99"/>
      <c r="S776" s="99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</row>
    <row r="777" spans="2:33" ht="18.75" customHeight="1">
      <c r="B777" s="14"/>
      <c r="C777" s="98"/>
      <c r="D777" s="98"/>
      <c r="E777" s="14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99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</row>
    <row r="778" spans="2:33" ht="18.75" customHeight="1">
      <c r="B778" s="14"/>
      <c r="C778" s="98"/>
      <c r="D778" s="98"/>
      <c r="E778" s="14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99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</row>
    <row r="779" spans="2:33" ht="18.75" customHeight="1">
      <c r="B779" s="14"/>
      <c r="C779" s="98"/>
      <c r="D779" s="98"/>
      <c r="E779" s="14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99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</row>
    <row r="780" spans="2:33" ht="18.75" customHeight="1">
      <c r="B780" s="14"/>
      <c r="C780" s="98"/>
      <c r="D780" s="98"/>
      <c r="E780" s="14"/>
      <c r="F780" s="99"/>
      <c r="G780" s="99"/>
      <c r="H780" s="99"/>
      <c r="I780" s="99"/>
      <c r="J780" s="99"/>
      <c r="K780" s="99"/>
      <c r="L780" s="99"/>
      <c r="M780" s="99"/>
      <c r="N780" s="99"/>
      <c r="O780" s="99"/>
      <c r="P780" s="99"/>
      <c r="Q780" s="99"/>
      <c r="R780" s="99"/>
      <c r="S780" s="99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</row>
    <row r="781" spans="2:33" ht="18.75" customHeight="1">
      <c r="B781" s="14"/>
      <c r="C781" s="98"/>
      <c r="D781" s="98"/>
      <c r="E781" s="14"/>
      <c r="F781" s="99"/>
      <c r="G781" s="99"/>
      <c r="H781" s="99"/>
      <c r="I781" s="99"/>
      <c r="J781" s="99"/>
      <c r="K781" s="99"/>
      <c r="L781" s="99"/>
      <c r="M781" s="99"/>
      <c r="N781" s="99"/>
      <c r="O781" s="99"/>
      <c r="P781" s="99"/>
      <c r="Q781" s="99"/>
      <c r="R781" s="99"/>
      <c r="S781" s="99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</row>
    <row r="782" spans="2:33" ht="18.75" customHeight="1">
      <c r="B782" s="14"/>
      <c r="C782" s="98"/>
      <c r="D782" s="98"/>
      <c r="E782" s="14"/>
      <c r="F782" s="99"/>
      <c r="G782" s="99"/>
      <c r="H782" s="99"/>
      <c r="I782" s="99"/>
      <c r="J782" s="99"/>
      <c r="K782" s="99"/>
      <c r="L782" s="99"/>
      <c r="M782" s="99"/>
      <c r="N782" s="99"/>
      <c r="O782" s="99"/>
      <c r="P782" s="99"/>
      <c r="Q782" s="99"/>
      <c r="R782" s="99"/>
      <c r="S782" s="99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</row>
    <row r="783" spans="2:33" ht="18.75" customHeight="1">
      <c r="B783" s="14"/>
      <c r="C783" s="98"/>
      <c r="D783" s="98"/>
      <c r="E783" s="14"/>
      <c r="F783" s="99"/>
      <c r="G783" s="99"/>
      <c r="H783" s="99"/>
      <c r="I783" s="99"/>
      <c r="J783" s="99"/>
      <c r="K783" s="99"/>
      <c r="L783" s="99"/>
      <c r="M783" s="99"/>
      <c r="N783" s="99"/>
      <c r="O783" s="99"/>
      <c r="P783" s="99"/>
      <c r="Q783" s="99"/>
      <c r="R783" s="99"/>
      <c r="S783" s="99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</row>
    <row r="784" spans="2:33" ht="18.75" customHeight="1">
      <c r="B784" s="14"/>
      <c r="C784" s="98"/>
      <c r="D784" s="98"/>
      <c r="E784" s="14"/>
      <c r="F784" s="99"/>
      <c r="G784" s="99"/>
      <c r="H784" s="99"/>
      <c r="I784" s="99"/>
      <c r="J784" s="99"/>
      <c r="K784" s="99"/>
      <c r="L784" s="99"/>
      <c r="M784" s="99"/>
      <c r="N784" s="99"/>
      <c r="O784" s="99"/>
      <c r="P784" s="99"/>
      <c r="Q784" s="99"/>
      <c r="R784" s="99"/>
      <c r="S784" s="99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</row>
    <row r="785" spans="2:33" ht="18.75" customHeight="1">
      <c r="B785" s="14"/>
      <c r="C785" s="98"/>
      <c r="D785" s="98"/>
      <c r="E785" s="14"/>
      <c r="F785" s="99"/>
      <c r="G785" s="99"/>
      <c r="H785" s="99"/>
      <c r="I785" s="99"/>
      <c r="J785" s="99"/>
      <c r="K785" s="99"/>
      <c r="L785" s="99"/>
      <c r="M785" s="99"/>
      <c r="N785" s="99"/>
      <c r="O785" s="99"/>
      <c r="P785" s="99"/>
      <c r="Q785" s="99"/>
      <c r="R785" s="99"/>
      <c r="S785" s="99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</row>
    <row r="786" spans="2:33" ht="18.75" customHeight="1">
      <c r="B786" s="14"/>
      <c r="C786" s="98"/>
      <c r="D786" s="98"/>
      <c r="E786" s="14"/>
      <c r="F786" s="99"/>
      <c r="G786" s="99"/>
      <c r="H786" s="99"/>
      <c r="I786" s="99"/>
      <c r="J786" s="99"/>
      <c r="K786" s="99"/>
      <c r="L786" s="99"/>
      <c r="M786" s="99"/>
      <c r="N786" s="99"/>
      <c r="O786" s="99"/>
      <c r="P786" s="99"/>
      <c r="Q786" s="99"/>
      <c r="R786" s="99"/>
      <c r="S786" s="99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</row>
    <row r="787" spans="2:33" ht="18.75" customHeight="1">
      <c r="B787" s="14"/>
      <c r="C787" s="98"/>
      <c r="D787" s="98"/>
      <c r="E787" s="14"/>
      <c r="F787" s="99"/>
      <c r="G787" s="99"/>
      <c r="H787" s="99"/>
      <c r="I787" s="99"/>
      <c r="J787" s="99"/>
      <c r="K787" s="99"/>
      <c r="L787" s="99"/>
      <c r="M787" s="99"/>
      <c r="N787" s="99"/>
      <c r="O787" s="99"/>
      <c r="P787" s="99"/>
      <c r="Q787" s="99"/>
      <c r="R787" s="99"/>
      <c r="S787" s="99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</row>
    <row r="788" spans="2:33" ht="18.75" customHeight="1">
      <c r="B788" s="14"/>
      <c r="C788" s="98"/>
      <c r="D788" s="98"/>
      <c r="E788" s="14"/>
      <c r="F788" s="99"/>
      <c r="G788" s="99"/>
      <c r="H788" s="99"/>
      <c r="I788" s="99"/>
      <c r="J788" s="99"/>
      <c r="K788" s="99"/>
      <c r="L788" s="99"/>
      <c r="M788" s="99"/>
      <c r="N788" s="99"/>
      <c r="O788" s="99"/>
      <c r="P788" s="99"/>
      <c r="Q788" s="99"/>
      <c r="R788" s="99"/>
      <c r="S788" s="99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</row>
    <row r="789" spans="2:33" ht="18.75" customHeight="1">
      <c r="B789" s="14"/>
      <c r="C789" s="98"/>
      <c r="D789" s="98"/>
      <c r="E789" s="14"/>
      <c r="F789" s="99"/>
      <c r="G789" s="99"/>
      <c r="H789" s="99"/>
      <c r="I789" s="99"/>
      <c r="J789" s="99"/>
      <c r="K789" s="99"/>
      <c r="L789" s="99"/>
      <c r="M789" s="99"/>
      <c r="N789" s="99"/>
      <c r="O789" s="99"/>
      <c r="P789" s="99"/>
      <c r="Q789" s="99"/>
      <c r="R789" s="99"/>
      <c r="S789" s="99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</row>
    <row r="790" spans="2:33" ht="18.75" customHeight="1">
      <c r="B790" s="14"/>
      <c r="C790" s="98"/>
      <c r="D790" s="98"/>
      <c r="E790" s="14"/>
      <c r="F790" s="99"/>
      <c r="G790" s="99"/>
      <c r="H790" s="99"/>
      <c r="I790" s="99"/>
      <c r="J790" s="99"/>
      <c r="K790" s="99"/>
      <c r="L790" s="99"/>
      <c r="M790" s="99"/>
      <c r="N790" s="99"/>
      <c r="O790" s="99"/>
      <c r="P790" s="99"/>
      <c r="Q790" s="99"/>
      <c r="R790" s="99"/>
      <c r="S790" s="99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</row>
    <row r="791" spans="2:33" ht="18.75" customHeight="1">
      <c r="B791" s="14"/>
      <c r="C791" s="98"/>
      <c r="D791" s="98"/>
      <c r="E791" s="14"/>
      <c r="F791" s="99"/>
      <c r="G791" s="99"/>
      <c r="H791" s="99"/>
      <c r="I791" s="99"/>
      <c r="J791" s="99"/>
      <c r="K791" s="99"/>
      <c r="L791" s="99"/>
      <c r="M791" s="99"/>
      <c r="N791" s="99"/>
      <c r="O791" s="99"/>
      <c r="P791" s="99"/>
      <c r="Q791" s="99"/>
      <c r="R791" s="99"/>
      <c r="S791" s="99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</row>
    <row r="792" spans="2:33" ht="18.75" customHeight="1">
      <c r="B792" s="14"/>
      <c r="C792" s="98"/>
      <c r="D792" s="98"/>
      <c r="E792" s="14"/>
      <c r="F792" s="99"/>
      <c r="G792" s="99"/>
      <c r="H792" s="99"/>
      <c r="I792" s="99"/>
      <c r="J792" s="99"/>
      <c r="K792" s="99"/>
      <c r="L792" s="99"/>
      <c r="M792" s="99"/>
      <c r="N792" s="99"/>
      <c r="O792" s="99"/>
      <c r="P792" s="99"/>
      <c r="Q792" s="99"/>
      <c r="R792" s="99"/>
      <c r="S792" s="99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</row>
    <row r="793" spans="2:33" ht="18.75" customHeight="1">
      <c r="B793" s="14"/>
      <c r="C793" s="98"/>
      <c r="D793" s="98"/>
      <c r="E793" s="14"/>
      <c r="F793" s="99"/>
      <c r="G793" s="99"/>
      <c r="H793" s="99"/>
      <c r="I793" s="99"/>
      <c r="J793" s="99"/>
      <c r="K793" s="99"/>
      <c r="L793" s="99"/>
      <c r="M793" s="99"/>
      <c r="N793" s="99"/>
      <c r="O793" s="99"/>
      <c r="P793" s="99"/>
      <c r="Q793" s="99"/>
      <c r="R793" s="99"/>
      <c r="S793" s="99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</row>
    <row r="794" spans="2:33" ht="18.75" customHeight="1">
      <c r="B794" s="14"/>
      <c r="C794" s="98"/>
      <c r="D794" s="98"/>
      <c r="E794" s="14"/>
      <c r="F794" s="99"/>
      <c r="G794" s="99"/>
      <c r="H794" s="99"/>
      <c r="I794" s="99"/>
      <c r="J794" s="99"/>
      <c r="K794" s="99"/>
      <c r="L794" s="99"/>
      <c r="M794" s="99"/>
      <c r="N794" s="99"/>
      <c r="O794" s="99"/>
      <c r="P794" s="99"/>
      <c r="Q794" s="99"/>
      <c r="R794" s="99"/>
      <c r="S794" s="99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</row>
    <row r="795" spans="2:33" ht="18.75" customHeight="1">
      <c r="B795" s="14"/>
      <c r="C795" s="98"/>
      <c r="D795" s="98"/>
      <c r="E795" s="14"/>
      <c r="F795" s="99"/>
      <c r="G795" s="99"/>
      <c r="H795" s="99"/>
      <c r="I795" s="99"/>
      <c r="J795" s="99"/>
      <c r="K795" s="99"/>
      <c r="L795" s="99"/>
      <c r="M795" s="99"/>
      <c r="N795" s="99"/>
      <c r="O795" s="99"/>
      <c r="P795" s="99"/>
      <c r="Q795" s="99"/>
      <c r="R795" s="99"/>
      <c r="S795" s="99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</row>
    <row r="796" spans="2:33" ht="18.75" customHeight="1">
      <c r="B796" s="14"/>
      <c r="C796" s="98"/>
      <c r="D796" s="98"/>
      <c r="E796" s="14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99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</row>
    <row r="797" spans="2:33" ht="18.75" customHeight="1">
      <c r="B797" s="14"/>
      <c r="C797" s="98"/>
      <c r="D797" s="98"/>
      <c r="E797" s="14"/>
      <c r="F797" s="99"/>
      <c r="G797" s="99"/>
      <c r="H797" s="99"/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99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</row>
    <row r="798" spans="2:33" ht="18.75" customHeight="1">
      <c r="B798" s="14"/>
      <c r="C798" s="98"/>
      <c r="D798" s="98"/>
      <c r="E798" s="14"/>
      <c r="F798" s="99"/>
      <c r="G798" s="99"/>
      <c r="H798" s="99"/>
      <c r="I798" s="99"/>
      <c r="J798" s="99"/>
      <c r="K798" s="99"/>
      <c r="L798" s="99"/>
      <c r="M798" s="99"/>
      <c r="N798" s="99"/>
      <c r="O798" s="99"/>
      <c r="P798" s="99"/>
      <c r="Q798" s="99"/>
      <c r="R798" s="99"/>
      <c r="S798" s="99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</row>
    <row r="799" spans="2:33" ht="18.75" customHeight="1">
      <c r="B799" s="14"/>
      <c r="C799" s="98"/>
      <c r="D799" s="98"/>
      <c r="E799" s="14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99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</row>
    <row r="800" spans="2:33" ht="18.75" customHeight="1">
      <c r="B800" s="14"/>
      <c r="C800" s="98"/>
      <c r="D800" s="98"/>
      <c r="E800" s="14"/>
      <c r="F800" s="99"/>
      <c r="G800" s="99"/>
      <c r="H800" s="99"/>
      <c r="I800" s="99"/>
      <c r="J800" s="99"/>
      <c r="K800" s="99"/>
      <c r="L800" s="99"/>
      <c r="M800" s="99"/>
      <c r="N800" s="99"/>
      <c r="O800" s="99"/>
      <c r="P800" s="99"/>
      <c r="Q800" s="99"/>
      <c r="R800" s="99"/>
      <c r="S800" s="99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</row>
    <row r="801" spans="2:33" ht="18.75" customHeight="1">
      <c r="B801" s="14"/>
      <c r="C801" s="98"/>
      <c r="D801" s="98"/>
      <c r="E801" s="14"/>
      <c r="F801" s="99"/>
      <c r="G801" s="99"/>
      <c r="H801" s="99"/>
      <c r="I801" s="99"/>
      <c r="J801" s="99"/>
      <c r="K801" s="99"/>
      <c r="L801" s="99"/>
      <c r="M801" s="99"/>
      <c r="N801" s="99"/>
      <c r="O801" s="99"/>
      <c r="P801" s="99"/>
      <c r="Q801" s="99"/>
      <c r="R801" s="99"/>
      <c r="S801" s="99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</row>
    <row r="802" spans="2:33" ht="18.75" customHeight="1">
      <c r="B802" s="14"/>
      <c r="C802" s="98"/>
      <c r="D802" s="98"/>
      <c r="E802" s="14"/>
      <c r="F802" s="99"/>
      <c r="G802" s="99"/>
      <c r="H802" s="99"/>
      <c r="I802" s="99"/>
      <c r="J802" s="99"/>
      <c r="K802" s="99"/>
      <c r="L802" s="99"/>
      <c r="M802" s="99"/>
      <c r="N802" s="99"/>
      <c r="O802" s="99"/>
      <c r="P802" s="99"/>
      <c r="Q802" s="99"/>
      <c r="R802" s="99"/>
      <c r="S802" s="99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</row>
    <row r="803" spans="2:33" ht="18.75" customHeight="1">
      <c r="B803" s="14"/>
      <c r="C803" s="98"/>
      <c r="D803" s="98"/>
      <c r="E803" s="14"/>
      <c r="F803" s="99"/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99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</row>
    <row r="804" spans="2:33" ht="18.75" customHeight="1">
      <c r="B804" s="14"/>
      <c r="C804" s="98"/>
      <c r="D804" s="98"/>
      <c r="E804" s="14"/>
      <c r="F804" s="99"/>
      <c r="G804" s="99"/>
      <c r="H804" s="99"/>
      <c r="I804" s="99"/>
      <c r="J804" s="99"/>
      <c r="K804" s="99"/>
      <c r="L804" s="99"/>
      <c r="M804" s="99"/>
      <c r="N804" s="99"/>
      <c r="O804" s="99"/>
      <c r="P804" s="99"/>
      <c r="Q804" s="99"/>
      <c r="R804" s="99"/>
      <c r="S804" s="99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</row>
    <row r="805" spans="2:33" ht="18.75" customHeight="1">
      <c r="B805" s="14"/>
      <c r="C805" s="98"/>
      <c r="D805" s="98"/>
      <c r="E805" s="14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99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</row>
    <row r="806" spans="2:33" ht="18.75" customHeight="1">
      <c r="B806" s="14"/>
      <c r="C806" s="98"/>
      <c r="D806" s="98"/>
      <c r="E806" s="14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99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</row>
    <row r="807" spans="2:33" ht="18.75" customHeight="1">
      <c r="B807" s="14"/>
      <c r="C807" s="98"/>
      <c r="D807" s="98"/>
      <c r="E807" s="14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99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</row>
    <row r="808" spans="2:33" ht="18.75" customHeight="1">
      <c r="B808" s="14"/>
      <c r="C808" s="98"/>
      <c r="D808" s="98"/>
      <c r="E808" s="14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99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</row>
    <row r="809" spans="2:33" ht="18.75" customHeight="1">
      <c r="B809" s="14"/>
      <c r="C809" s="98"/>
      <c r="D809" s="98"/>
      <c r="E809" s="14"/>
      <c r="F809" s="99"/>
      <c r="G809" s="99"/>
      <c r="H809" s="99"/>
      <c r="I809" s="99"/>
      <c r="J809" s="99"/>
      <c r="K809" s="99"/>
      <c r="L809" s="99"/>
      <c r="M809" s="99"/>
      <c r="N809" s="99"/>
      <c r="O809" s="99"/>
      <c r="P809" s="99"/>
      <c r="Q809" s="99"/>
      <c r="R809" s="99"/>
      <c r="S809" s="99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</row>
    <row r="810" spans="2:33" ht="18.75" customHeight="1">
      <c r="B810" s="14"/>
      <c r="C810" s="98"/>
      <c r="D810" s="98"/>
      <c r="E810" s="14"/>
      <c r="F810" s="99"/>
      <c r="G810" s="99"/>
      <c r="H810" s="99"/>
      <c r="I810" s="99"/>
      <c r="J810" s="99"/>
      <c r="K810" s="99"/>
      <c r="L810" s="99"/>
      <c r="M810" s="99"/>
      <c r="N810" s="99"/>
      <c r="O810" s="99"/>
      <c r="P810" s="99"/>
      <c r="Q810" s="99"/>
      <c r="R810" s="99"/>
      <c r="S810" s="99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</row>
    <row r="811" spans="2:33" ht="18.75" customHeight="1">
      <c r="B811" s="14"/>
      <c r="C811" s="98"/>
      <c r="D811" s="98"/>
      <c r="E811" s="14"/>
      <c r="F811" s="99"/>
      <c r="G811" s="99"/>
      <c r="H811" s="99"/>
      <c r="I811" s="99"/>
      <c r="J811" s="99"/>
      <c r="K811" s="99"/>
      <c r="L811" s="99"/>
      <c r="M811" s="99"/>
      <c r="N811" s="99"/>
      <c r="O811" s="99"/>
      <c r="P811" s="99"/>
      <c r="Q811" s="99"/>
      <c r="R811" s="99"/>
      <c r="S811" s="99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</row>
    <row r="812" spans="2:33" ht="18.75" customHeight="1">
      <c r="B812" s="14"/>
      <c r="C812" s="98"/>
      <c r="D812" s="98"/>
      <c r="E812" s="14"/>
      <c r="F812" s="99"/>
      <c r="G812" s="99"/>
      <c r="H812" s="99"/>
      <c r="I812" s="99"/>
      <c r="J812" s="99"/>
      <c r="K812" s="99"/>
      <c r="L812" s="99"/>
      <c r="M812" s="99"/>
      <c r="N812" s="99"/>
      <c r="O812" s="99"/>
      <c r="P812" s="99"/>
      <c r="Q812" s="99"/>
      <c r="R812" s="99"/>
      <c r="S812" s="99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</row>
    <row r="813" spans="2:33" ht="18.75" customHeight="1">
      <c r="B813" s="14"/>
      <c r="C813" s="98"/>
      <c r="D813" s="98"/>
      <c r="E813" s="14"/>
      <c r="F813" s="99"/>
      <c r="G813" s="99"/>
      <c r="H813" s="99"/>
      <c r="I813" s="99"/>
      <c r="J813" s="99"/>
      <c r="K813" s="99"/>
      <c r="L813" s="99"/>
      <c r="M813" s="99"/>
      <c r="N813" s="99"/>
      <c r="O813" s="99"/>
      <c r="P813" s="99"/>
      <c r="Q813" s="99"/>
      <c r="R813" s="99"/>
      <c r="S813" s="99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</row>
    <row r="814" spans="2:33" ht="18.75" customHeight="1">
      <c r="B814" s="14"/>
      <c r="C814" s="98"/>
      <c r="D814" s="98"/>
      <c r="E814" s="14"/>
      <c r="F814" s="99"/>
      <c r="G814" s="99"/>
      <c r="H814" s="99"/>
      <c r="I814" s="99"/>
      <c r="J814" s="99"/>
      <c r="K814" s="99"/>
      <c r="L814" s="99"/>
      <c r="M814" s="99"/>
      <c r="N814" s="99"/>
      <c r="O814" s="99"/>
      <c r="P814" s="99"/>
      <c r="Q814" s="99"/>
      <c r="R814" s="99"/>
      <c r="S814" s="99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</row>
    <row r="815" spans="2:33" ht="18.75" customHeight="1">
      <c r="B815" s="14"/>
      <c r="C815" s="98"/>
      <c r="D815" s="98"/>
      <c r="E815" s="14"/>
      <c r="F815" s="99"/>
      <c r="G815" s="99"/>
      <c r="H815" s="99"/>
      <c r="I815" s="99"/>
      <c r="J815" s="99"/>
      <c r="K815" s="99"/>
      <c r="L815" s="99"/>
      <c r="M815" s="99"/>
      <c r="N815" s="99"/>
      <c r="O815" s="99"/>
      <c r="P815" s="99"/>
      <c r="Q815" s="99"/>
      <c r="R815" s="99"/>
      <c r="S815" s="99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</row>
    <row r="816" spans="2:33" ht="18.75" customHeight="1">
      <c r="B816" s="14"/>
      <c r="C816" s="98"/>
      <c r="D816" s="98"/>
      <c r="E816" s="14"/>
      <c r="F816" s="99"/>
      <c r="G816" s="99"/>
      <c r="H816" s="99"/>
      <c r="I816" s="99"/>
      <c r="J816" s="99"/>
      <c r="K816" s="99"/>
      <c r="L816" s="99"/>
      <c r="M816" s="99"/>
      <c r="N816" s="99"/>
      <c r="O816" s="99"/>
      <c r="P816" s="99"/>
      <c r="Q816" s="99"/>
      <c r="R816" s="99"/>
      <c r="S816" s="99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</row>
    <row r="817" spans="2:33" ht="18.75" customHeight="1">
      <c r="B817" s="14"/>
      <c r="C817" s="98"/>
      <c r="D817" s="98"/>
      <c r="E817" s="14"/>
      <c r="F817" s="99"/>
      <c r="G817" s="99"/>
      <c r="H817" s="99"/>
      <c r="I817" s="99"/>
      <c r="J817" s="99"/>
      <c r="K817" s="99"/>
      <c r="L817" s="99"/>
      <c r="M817" s="99"/>
      <c r="N817" s="99"/>
      <c r="O817" s="99"/>
      <c r="P817" s="99"/>
      <c r="Q817" s="99"/>
      <c r="R817" s="99"/>
      <c r="S817" s="99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</row>
    <row r="818" spans="2:33" ht="18.75" customHeight="1">
      <c r="B818" s="14"/>
      <c r="C818" s="98"/>
      <c r="D818" s="98"/>
      <c r="E818" s="14"/>
      <c r="F818" s="99"/>
      <c r="G818" s="99"/>
      <c r="H818" s="99"/>
      <c r="I818" s="99"/>
      <c r="J818" s="99"/>
      <c r="K818" s="99"/>
      <c r="L818" s="99"/>
      <c r="M818" s="99"/>
      <c r="N818" s="99"/>
      <c r="O818" s="99"/>
      <c r="P818" s="99"/>
      <c r="Q818" s="99"/>
      <c r="R818" s="99"/>
      <c r="S818" s="99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</row>
    <row r="819" spans="2:33" ht="18.75" customHeight="1">
      <c r="B819" s="14"/>
      <c r="C819" s="98"/>
      <c r="D819" s="98"/>
      <c r="E819" s="14"/>
      <c r="F819" s="99"/>
      <c r="G819" s="99"/>
      <c r="H819" s="99"/>
      <c r="I819" s="99"/>
      <c r="J819" s="99"/>
      <c r="K819" s="99"/>
      <c r="L819" s="99"/>
      <c r="M819" s="99"/>
      <c r="N819" s="99"/>
      <c r="O819" s="99"/>
      <c r="P819" s="99"/>
      <c r="Q819" s="99"/>
      <c r="R819" s="99"/>
      <c r="S819" s="99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</row>
    <row r="820" spans="2:33" ht="18.75" customHeight="1">
      <c r="B820" s="14"/>
      <c r="C820" s="98"/>
      <c r="D820" s="98"/>
      <c r="E820" s="14"/>
      <c r="F820" s="99"/>
      <c r="G820" s="99"/>
      <c r="H820" s="99"/>
      <c r="I820" s="99"/>
      <c r="J820" s="99"/>
      <c r="K820" s="99"/>
      <c r="L820" s="99"/>
      <c r="M820" s="99"/>
      <c r="N820" s="99"/>
      <c r="O820" s="99"/>
      <c r="P820" s="99"/>
      <c r="Q820" s="99"/>
      <c r="R820" s="99"/>
      <c r="S820" s="99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</row>
    <row r="821" spans="2:33" ht="18.75" customHeight="1">
      <c r="B821" s="14"/>
      <c r="C821" s="98"/>
      <c r="D821" s="98"/>
      <c r="E821" s="14"/>
      <c r="F821" s="99"/>
      <c r="G821" s="99"/>
      <c r="H821" s="99"/>
      <c r="I821" s="99"/>
      <c r="J821" s="99"/>
      <c r="K821" s="99"/>
      <c r="L821" s="99"/>
      <c r="M821" s="99"/>
      <c r="N821" s="99"/>
      <c r="O821" s="99"/>
      <c r="P821" s="99"/>
      <c r="Q821" s="99"/>
      <c r="R821" s="99"/>
      <c r="S821" s="99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</row>
    <row r="822" spans="2:33" ht="18.75" customHeight="1">
      <c r="B822" s="14"/>
      <c r="C822" s="98"/>
      <c r="D822" s="98"/>
      <c r="E822" s="14"/>
      <c r="F822" s="99"/>
      <c r="G822" s="99"/>
      <c r="H822" s="99"/>
      <c r="I822" s="99"/>
      <c r="J822" s="99"/>
      <c r="K822" s="99"/>
      <c r="L822" s="99"/>
      <c r="M822" s="99"/>
      <c r="N822" s="99"/>
      <c r="O822" s="99"/>
      <c r="P822" s="99"/>
      <c r="Q822" s="99"/>
      <c r="R822" s="99"/>
      <c r="S822" s="99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</row>
    <row r="823" spans="2:33" ht="18.75" customHeight="1">
      <c r="B823" s="14"/>
      <c r="C823" s="98"/>
      <c r="D823" s="98"/>
      <c r="E823" s="14"/>
      <c r="F823" s="99"/>
      <c r="G823" s="99"/>
      <c r="H823" s="99"/>
      <c r="I823" s="99"/>
      <c r="J823" s="99"/>
      <c r="K823" s="99"/>
      <c r="L823" s="99"/>
      <c r="M823" s="99"/>
      <c r="N823" s="99"/>
      <c r="O823" s="99"/>
      <c r="P823" s="99"/>
      <c r="Q823" s="99"/>
      <c r="R823" s="99"/>
      <c r="S823" s="99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</row>
    <row r="824" spans="2:33" ht="18.75" customHeight="1">
      <c r="B824" s="14"/>
      <c r="C824" s="98"/>
      <c r="D824" s="98"/>
      <c r="E824" s="14"/>
      <c r="F824" s="99"/>
      <c r="G824" s="99"/>
      <c r="H824" s="99"/>
      <c r="I824" s="99"/>
      <c r="J824" s="99"/>
      <c r="K824" s="99"/>
      <c r="L824" s="99"/>
      <c r="M824" s="99"/>
      <c r="N824" s="99"/>
      <c r="O824" s="99"/>
      <c r="P824" s="99"/>
      <c r="Q824" s="99"/>
      <c r="R824" s="99"/>
      <c r="S824" s="99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</row>
    <row r="825" spans="2:33" ht="18.75" customHeight="1">
      <c r="B825" s="14"/>
      <c r="C825" s="98"/>
      <c r="D825" s="98"/>
      <c r="E825" s="14"/>
      <c r="F825" s="99"/>
      <c r="G825" s="99"/>
      <c r="H825" s="99"/>
      <c r="I825" s="99"/>
      <c r="J825" s="99"/>
      <c r="K825" s="99"/>
      <c r="L825" s="99"/>
      <c r="M825" s="99"/>
      <c r="N825" s="99"/>
      <c r="O825" s="99"/>
      <c r="P825" s="99"/>
      <c r="Q825" s="99"/>
      <c r="R825" s="99"/>
      <c r="S825" s="99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</row>
    <row r="826" spans="2:33" ht="18.75" customHeight="1">
      <c r="B826" s="14"/>
      <c r="C826" s="98"/>
      <c r="D826" s="98"/>
      <c r="E826" s="14"/>
      <c r="F826" s="99"/>
      <c r="G826" s="99"/>
      <c r="H826" s="99"/>
      <c r="I826" s="99"/>
      <c r="J826" s="99"/>
      <c r="K826" s="99"/>
      <c r="L826" s="99"/>
      <c r="M826" s="99"/>
      <c r="N826" s="99"/>
      <c r="O826" s="99"/>
      <c r="P826" s="99"/>
      <c r="Q826" s="99"/>
      <c r="R826" s="99"/>
      <c r="S826" s="99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</row>
    <row r="827" spans="2:33" ht="18.75" customHeight="1">
      <c r="B827" s="14"/>
      <c r="C827" s="98"/>
      <c r="D827" s="98"/>
      <c r="E827" s="14"/>
      <c r="F827" s="99"/>
      <c r="G827" s="99"/>
      <c r="H827" s="99"/>
      <c r="I827" s="99"/>
      <c r="J827" s="99"/>
      <c r="K827" s="99"/>
      <c r="L827" s="99"/>
      <c r="M827" s="99"/>
      <c r="N827" s="99"/>
      <c r="O827" s="99"/>
      <c r="P827" s="99"/>
      <c r="Q827" s="99"/>
      <c r="R827" s="99"/>
      <c r="S827" s="99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</row>
    <row r="828" spans="2:33" ht="18.75" customHeight="1">
      <c r="B828" s="14"/>
      <c r="C828" s="98"/>
      <c r="D828" s="98"/>
      <c r="E828" s="14"/>
      <c r="F828" s="99"/>
      <c r="G828" s="99"/>
      <c r="H828" s="99"/>
      <c r="I828" s="99"/>
      <c r="J828" s="99"/>
      <c r="K828" s="99"/>
      <c r="L828" s="99"/>
      <c r="M828" s="99"/>
      <c r="N828" s="99"/>
      <c r="O828" s="99"/>
      <c r="P828" s="99"/>
      <c r="Q828" s="99"/>
      <c r="R828" s="99"/>
      <c r="S828" s="99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</row>
    <row r="829" spans="2:33" ht="18.75" customHeight="1">
      <c r="B829" s="14"/>
      <c r="C829" s="98"/>
      <c r="D829" s="98"/>
      <c r="E829" s="14"/>
      <c r="F829" s="99"/>
      <c r="G829" s="99"/>
      <c r="H829" s="99"/>
      <c r="I829" s="99"/>
      <c r="J829" s="99"/>
      <c r="K829" s="99"/>
      <c r="L829" s="99"/>
      <c r="M829" s="99"/>
      <c r="N829" s="99"/>
      <c r="O829" s="99"/>
      <c r="P829" s="99"/>
      <c r="Q829" s="99"/>
      <c r="R829" s="99"/>
      <c r="S829" s="99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</row>
    <row r="830" spans="2:33" ht="18.75" customHeight="1">
      <c r="B830" s="14"/>
      <c r="C830" s="98"/>
      <c r="D830" s="98"/>
      <c r="E830" s="14"/>
      <c r="F830" s="99"/>
      <c r="G830" s="99"/>
      <c r="H830" s="99"/>
      <c r="I830" s="99"/>
      <c r="J830" s="99"/>
      <c r="K830" s="99"/>
      <c r="L830" s="99"/>
      <c r="M830" s="99"/>
      <c r="N830" s="99"/>
      <c r="O830" s="99"/>
      <c r="P830" s="99"/>
      <c r="Q830" s="99"/>
      <c r="R830" s="99"/>
      <c r="S830" s="99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</row>
    <row r="831" spans="2:33" ht="18.75" customHeight="1">
      <c r="B831" s="14"/>
      <c r="C831" s="98"/>
      <c r="D831" s="98"/>
      <c r="E831" s="14"/>
      <c r="F831" s="99"/>
      <c r="G831" s="99"/>
      <c r="H831" s="99"/>
      <c r="I831" s="99"/>
      <c r="J831" s="99"/>
      <c r="K831" s="99"/>
      <c r="L831" s="99"/>
      <c r="M831" s="99"/>
      <c r="N831" s="99"/>
      <c r="O831" s="99"/>
      <c r="P831" s="99"/>
      <c r="Q831" s="99"/>
      <c r="R831" s="99"/>
      <c r="S831" s="99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</row>
    <row r="832" spans="2:33" ht="18.75" customHeight="1">
      <c r="B832" s="14"/>
      <c r="C832" s="98"/>
      <c r="D832" s="98"/>
      <c r="E832" s="14"/>
      <c r="F832" s="99"/>
      <c r="G832" s="99"/>
      <c r="H832" s="99"/>
      <c r="I832" s="99"/>
      <c r="J832" s="99"/>
      <c r="K832" s="99"/>
      <c r="L832" s="99"/>
      <c r="M832" s="99"/>
      <c r="N832" s="99"/>
      <c r="O832" s="99"/>
      <c r="P832" s="99"/>
      <c r="Q832" s="99"/>
      <c r="R832" s="99"/>
      <c r="S832" s="99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</row>
    <row r="833" spans="2:33" ht="18.75" customHeight="1">
      <c r="B833" s="14"/>
      <c r="C833" s="98"/>
      <c r="D833" s="98"/>
      <c r="E833" s="14"/>
      <c r="F833" s="99"/>
      <c r="G833" s="99"/>
      <c r="H833" s="99"/>
      <c r="I833" s="99"/>
      <c r="J833" s="99"/>
      <c r="K833" s="99"/>
      <c r="L833" s="99"/>
      <c r="M833" s="99"/>
      <c r="N833" s="99"/>
      <c r="O833" s="99"/>
      <c r="P833" s="99"/>
      <c r="Q833" s="99"/>
      <c r="R833" s="99"/>
      <c r="S833" s="99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</row>
    <row r="834" spans="2:33" ht="18.75" customHeight="1">
      <c r="B834" s="14"/>
      <c r="C834" s="98"/>
      <c r="D834" s="98"/>
      <c r="E834" s="14"/>
      <c r="F834" s="99"/>
      <c r="G834" s="99"/>
      <c r="H834" s="99"/>
      <c r="I834" s="99"/>
      <c r="J834" s="99"/>
      <c r="K834" s="99"/>
      <c r="L834" s="99"/>
      <c r="M834" s="99"/>
      <c r="N834" s="99"/>
      <c r="O834" s="99"/>
      <c r="P834" s="99"/>
      <c r="Q834" s="99"/>
      <c r="R834" s="99"/>
      <c r="S834" s="99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</row>
    <row r="835" spans="2:33" ht="18.75" customHeight="1">
      <c r="B835" s="14"/>
      <c r="C835" s="98"/>
      <c r="D835" s="98"/>
      <c r="E835" s="14"/>
      <c r="F835" s="99"/>
      <c r="G835" s="99"/>
      <c r="H835" s="99"/>
      <c r="I835" s="99"/>
      <c r="J835" s="99"/>
      <c r="K835" s="99"/>
      <c r="L835" s="99"/>
      <c r="M835" s="99"/>
      <c r="N835" s="99"/>
      <c r="O835" s="99"/>
      <c r="P835" s="99"/>
      <c r="Q835" s="99"/>
      <c r="R835" s="99"/>
      <c r="S835" s="99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</row>
    <row r="836" spans="2:33" ht="18.75" customHeight="1">
      <c r="B836" s="14"/>
      <c r="C836" s="98"/>
      <c r="D836" s="98"/>
      <c r="E836" s="14"/>
      <c r="F836" s="99"/>
      <c r="G836" s="99"/>
      <c r="H836" s="99"/>
      <c r="I836" s="99"/>
      <c r="J836" s="99"/>
      <c r="K836" s="99"/>
      <c r="L836" s="99"/>
      <c r="M836" s="99"/>
      <c r="N836" s="99"/>
      <c r="O836" s="99"/>
      <c r="P836" s="99"/>
      <c r="Q836" s="99"/>
      <c r="R836" s="99"/>
      <c r="S836" s="99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</row>
    <row r="837" spans="2:33" ht="18.75" customHeight="1">
      <c r="B837" s="14"/>
      <c r="C837" s="98"/>
      <c r="D837" s="98"/>
      <c r="E837" s="14"/>
      <c r="F837" s="99"/>
      <c r="G837" s="99"/>
      <c r="H837" s="99"/>
      <c r="I837" s="99"/>
      <c r="J837" s="99"/>
      <c r="K837" s="99"/>
      <c r="L837" s="99"/>
      <c r="M837" s="99"/>
      <c r="N837" s="99"/>
      <c r="O837" s="99"/>
      <c r="P837" s="99"/>
      <c r="Q837" s="99"/>
      <c r="R837" s="99"/>
      <c r="S837" s="99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</row>
    <row r="838" spans="2:33" ht="18.75" customHeight="1">
      <c r="B838" s="14"/>
      <c r="C838" s="98"/>
      <c r="D838" s="98"/>
      <c r="E838" s="14"/>
      <c r="F838" s="99"/>
      <c r="G838" s="99"/>
      <c r="H838" s="99"/>
      <c r="I838" s="99"/>
      <c r="J838" s="99"/>
      <c r="K838" s="99"/>
      <c r="L838" s="99"/>
      <c r="M838" s="99"/>
      <c r="N838" s="99"/>
      <c r="O838" s="99"/>
      <c r="P838" s="99"/>
      <c r="Q838" s="99"/>
      <c r="R838" s="99"/>
      <c r="S838" s="99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</row>
    <row r="839" spans="2:33" ht="18.75" customHeight="1">
      <c r="B839" s="14"/>
      <c r="C839" s="98"/>
      <c r="D839" s="98"/>
      <c r="E839" s="14"/>
      <c r="F839" s="99"/>
      <c r="G839" s="99"/>
      <c r="H839" s="99"/>
      <c r="I839" s="99"/>
      <c r="J839" s="99"/>
      <c r="K839" s="99"/>
      <c r="L839" s="99"/>
      <c r="M839" s="99"/>
      <c r="N839" s="99"/>
      <c r="O839" s="99"/>
      <c r="P839" s="99"/>
      <c r="Q839" s="99"/>
      <c r="R839" s="99"/>
      <c r="S839" s="99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</row>
    <row r="840" spans="2:33" ht="18.75" customHeight="1">
      <c r="B840" s="14"/>
      <c r="C840" s="98"/>
      <c r="D840" s="98"/>
      <c r="E840" s="14"/>
      <c r="F840" s="99"/>
      <c r="G840" s="99"/>
      <c r="H840" s="99"/>
      <c r="I840" s="99"/>
      <c r="J840" s="99"/>
      <c r="K840" s="99"/>
      <c r="L840" s="99"/>
      <c r="M840" s="99"/>
      <c r="N840" s="99"/>
      <c r="O840" s="99"/>
      <c r="P840" s="99"/>
      <c r="Q840" s="99"/>
      <c r="R840" s="99"/>
      <c r="S840" s="99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</row>
    <row r="841" spans="2:33" ht="18.75" customHeight="1">
      <c r="B841" s="14"/>
      <c r="C841" s="98"/>
      <c r="D841" s="98"/>
      <c r="E841" s="14"/>
      <c r="F841" s="99"/>
      <c r="G841" s="99"/>
      <c r="H841" s="99"/>
      <c r="I841" s="99"/>
      <c r="J841" s="99"/>
      <c r="K841" s="99"/>
      <c r="L841" s="99"/>
      <c r="M841" s="99"/>
      <c r="N841" s="99"/>
      <c r="O841" s="99"/>
      <c r="P841" s="99"/>
      <c r="Q841" s="99"/>
      <c r="R841" s="99"/>
      <c r="S841" s="99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</row>
    <row r="842" spans="2:33" ht="18.75" customHeight="1">
      <c r="B842" s="14"/>
      <c r="C842" s="98"/>
      <c r="D842" s="98"/>
      <c r="E842" s="14"/>
      <c r="F842" s="99"/>
      <c r="G842" s="99"/>
      <c r="H842" s="99"/>
      <c r="I842" s="99"/>
      <c r="J842" s="99"/>
      <c r="K842" s="99"/>
      <c r="L842" s="99"/>
      <c r="M842" s="99"/>
      <c r="N842" s="99"/>
      <c r="O842" s="99"/>
      <c r="P842" s="99"/>
      <c r="Q842" s="99"/>
      <c r="R842" s="99"/>
      <c r="S842" s="99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</row>
    <row r="843" spans="2:33" ht="18.75" customHeight="1">
      <c r="B843" s="14"/>
      <c r="C843" s="98"/>
      <c r="D843" s="98"/>
      <c r="E843" s="14"/>
      <c r="F843" s="99"/>
      <c r="G843" s="99"/>
      <c r="H843" s="99"/>
      <c r="I843" s="99"/>
      <c r="J843" s="99"/>
      <c r="K843" s="99"/>
      <c r="L843" s="99"/>
      <c r="M843" s="99"/>
      <c r="N843" s="99"/>
      <c r="O843" s="99"/>
      <c r="P843" s="99"/>
      <c r="Q843" s="99"/>
      <c r="R843" s="99"/>
      <c r="S843" s="99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</row>
    <row r="844" spans="2:33" ht="18.75" customHeight="1">
      <c r="B844" s="14"/>
      <c r="C844" s="98"/>
      <c r="D844" s="98"/>
      <c r="E844" s="14"/>
      <c r="F844" s="99"/>
      <c r="G844" s="99"/>
      <c r="H844" s="99"/>
      <c r="I844" s="99"/>
      <c r="J844" s="99"/>
      <c r="K844" s="99"/>
      <c r="L844" s="99"/>
      <c r="M844" s="99"/>
      <c r="N844" s="99"/>
      <c r="O844" s="99"/>
      <c r="P844" s="99"/>
      <c r="Q844" s="99"/>
      <c r="R844" s="99"/>
      <c r="S844" s="99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</row>
    <row r="845" spans="2:33" ht="18.75" customHeight="1">
      <c r="B845" s="14"/>
      <c r="C845" s="98"/>
      <c r="D845" s="98"/>
      <c r="E845" s="14"/>
      <c r="F845" s="99"/>
      <c r="G845" s="99"/>
      <c r="H845" s="99"/>
      <c r="I845" s="99"/>
      <c r="J845" s="99"/>
      <c r="K845" s="99"/>
      <c r="L845" s="99"/>
      <c r="M845" s="99"/>
      <c r="N845" s="99"/>
      <c r="O845" s="99"/>
      <c r="P845" s="99"/>
      <c r="Q845" s="99"/>
      <c r="R845" s="99"/>
      <c r="S845" s="99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</row>
    <row r="846" spans="2:33" ht="18.75" customHeight="1">
      <c r="B846" s="14"/>
      <c r="C846" s="98"/>
      <c r="D846" s="98"/>
      <c r="E846" s="14"/>
      <c r="F846" s="99"/>
      <c r="G846" s="99"/>
      <c r="H846" s="99"/>
      <c r="I846" s="99"/>
      <c r="J846" s="99"/>
      <c r="K846" s="99"/>
      <c r="L846" s="99"/>
      <c r="M846" s="99"/>
      <c r="N846" s="99"/>
      <c r="O846" s="99"/>
      <c r="P846" s="99"/>
      <c r="Q846" s="99"/>
      <c r="R846" s="99"/>
      <c r="S846" s="99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</row>
    <row r="847" spans="2:33" ht="18.75" customHeight="1">
      <c r="B847" s="14"/>
      <c r="C847" s="98"/>
      <c r="D847" s="98"/>
      <c r="E847" s="14"/>
      <c r="F847" s="99"/>
      <c r="G847" s="99"/>
      <c r="H847" s="99"/>
      <c r="I847" s="99"/>
      <c r="J847" s="99"/>
      <c r="K847" s="99"/>
      <c r="L847" s="99"/>
      <c r="M847" s="99"/>
      <c r="N847" s="99"/>
      <c r="O847" s="99"/>
      <c r="P847" s="99"/>
      <c r="Q847" s="99"/>
      <c r="R847" s="99"/>
      <c r="S847" s="99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</row>
    <row r="848" spans="2:33" ht="18.75" customHeight="1">
      <c r="B848" s="14"/>
      <c r="C848" s="98"/>
      <c r="D848" s="98"/>
      <c r="E848" s="14"/>
      <c r="F848" s="99"/>
      <c r="G848" s="99"/>
      <c r="H848" s="99"/>
      <c r="I848" s="99"/>
      <c r="J848" s="99"/>
      <c r="K848" s="99"/>
      <c r="L848" s="99"/>
      <c r="M848" s="99"/>
      <c r="N848" s="99"/>
      <c r="O848" s="99"/>
      <c r="P848" s="99"/>
      <c r="Q848" s="99"/>
      <c r="R848" s="99"/>
      <c r="S848" s="99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</row>
    <row r="849" spans="2:33" ht="18.75" customHeight="1">
      <c r="B849" s="14"/>
      <c r="C849" s="98"/>
      <c r="D849" s="98"/>
      <c r="E849" s="14"/>
      <c r="F849" s="99"/>
      <c r="G849" s="99"/>
      <c r="H849" s="99"/>
      <c r="I849" s="99"/>
      <c r="J849" s="99"/>
      <c r="K849" s="99"/>
      <c r="L849" s="99"/>
      <c r="M849" s="99"/>
      <c r="N849" s="99"/>
      <c r="O849" s="99"/>
      <c r="P849" s="99"/>
      <c r="Q849" s="99"/>
      <c r="R849" s="99"/>
      <c r="S849" s="99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</row>
    <row r="850" spans="2:33" ht="18.75" customHeight="1">
      <c r="B850" s="14"/>
      <c r="C850" s="98"/>
      <c r="D850" s="98"/>
      <c r="E850" s="14"/>
      <c r="F850" s="99"/>
      <c r="G850" s="99"/>
      <c r="H850" s="99"/>
      <c r="I850" s="99"/>
      <c r="J850" s="99"/>
      <c r="K850" s="99"/>
      <c r="L850" s="99"/>
      <c r="M850" s="99"/>
      <c r="N850" s="99"/>
      <c r="O850" s="99"/>
      <c r="P850" s="99"/>
      <c r="Q850" s="99"/>
      <c r="R850" s="99"/>
      <c r="S850" s="99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</row>
    <row r="851" spans="2:33" ht="18.75" customHeight="1">
      <c r="B851" s="14"/>
      <c r="C851" s="98"/>
      <c r="D851" s="98"/>
      <c r="E851" s="14"/>
      <c r="F851" s="99"/>
      <c r="G851" s="99"/>
      <c r="H851" s="99"/>
      <c r="I851" s="99"/>
      <c r="J851" s="99"/>
      <c r="K851" s="99"/>
      <c r="L851" s="99"/>
      <c r="M851" s="99"/>
      <c r="N851" s="99"/>
      <c r="O851" s="99"/>
      <c r="P851" s="99"/>
      <c r="Q851" s="99"/>
      <c r="R851" s="99"/>
      <c r="S851" s="99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</row>
    <row r="852" spans="2:33" ht="18.75" customHeight="1">
      <c r="B852" s="14"/>
      <c r="C852" s="98"/>
      <c r="D852" s="98"/>
      <c r="E852" s="14"/>
      <c r="F852" s="99"/>
      <c r="G852" s="99"/>
      <c r="H852" s="99"/>
      <c r="I852" s="99"/>
      <c r="J852" s="99"/>
      <c r="K852" s="99"/>
      <c r="L852" s="99"/>
      <c r="M852" s="99"/>
      <c r="N852" s="99"/>
      <c r="O852" s="99"/>
      <c r="P852" s="99"/>
      <c r="Q852" s="99"/>
      <c r="R852" s="99"/>
      <c r="S852" s="99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</row>
    <row r="853" spans="2:33" ht="18.75" customHeight="1">
      <c r="B853" s="14"/>
      <c r="C853" s="98"/>
      <c r="D853" s="98"/>
      <c r="E853" s="14"/>
      <c r="F853" s="99"/>
      <c r="G853" s="99"/>
      <c r="H853" s="99"/>
      <c r="I853" s="99"/>
      <c r="J853" s="99"/>
      <c r="K853" s="99"/>
      <c r="L853" s="99"/>
      <c r="M853" s="99"/>
      <c r="N853" s="99"/>
      <c r="O853" s="99"/>
      <c r="P853" s="99"/>
      <c r="Q853" s="99"/>
      <c r="R853" s="99"/>
      <c r="S853" s="99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</row>
    <row r="854" spans="2:33" ht="18.75" customHeight="1">
      <c r="B854" s="14"/>
      <c r="C854" s="98"/>
      <c r="D854" s="98"/>
      <c r="E854" s="14"/>
      <c r="F854" s="99"/>
      <c r="G854" s="99"/>
      <c r="H854" s="99"/>
      <c r="I854" s="99"/>
      <c r="J854" s="99"/>
      <c r="K854" s="99"/>
      <c r="L854" s="99"/>
      <c r="M854" s="99"/>
      <c r="N854" s="99"/>
      <c r="O854" s="99"/>
      <c r="P854" s="99"/>
      <c r="Q854" s="99"/>
      <c r="R854" s="99"/>
      <c r="S854" s="99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</row>
    <row r="855" spans="2:33" ht="18.75" customHeight="1">
      <c r="B855" s="14"/>
      <c r="C855" s="98"/>
      <c r="D855" s="98"/>
      <c r="E855" s="14"/>
      <c r="F855" s="99"/>
      <c r="G855" s="99"/>
      <c r="H855" s="99"/>
      <c r="I855" s="99"/>
      <c r="J855" s="99"/>
      <c r="K855" s="99"/>
      <c r="L855" s="99"/>
      <c r="M855" s="99"/>
      <c r="N855" s="99"/>
      <c r="O855" s="99"/>
      <c r="P855" s="99"/>
      <c r="Q855" s="99"/>
      <c r="R855" s="99"/>
      <c r="S855" s="99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</row>
    <row r="856" spans="2:33" ht="18.75" customHeight="1">
      <c r="B856" s="14"/>
      <c r="C856" s="98"/>
      <c r="D856" s="98"/>
      <c r="E856" s="14"/>
      <c r="F856" s="99"/>
      <c r="G856" s="99"/>
      <c r="H856" s="99"/>
      <c r="I856" s="99"/>
      <c r="J856" s="99"/>
      <c r="K856" s="99"/>
      <c r="L856" s="99"/>
      <c r="M856" s="99"/>
      <c r="N856" s="99"/>
      <c r="O856" s="99"/>
      <c r="P856" s="99"/>
      <c r="Q856" s="99"/>
      <c r="R856" s="99"/>
      <c r="S856" s="99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</row>
    <row r="857" spans="2:33" ht="18.75" customHeight="1">
      <c r="B857" s="14"/>
      <c r="C857" s="98"/>
      <c r="D857" s="98"/>
      <c r="E857" s="14"/>
      <c r="F857" s="99"/>
      <c r="G857" s="99"/>
      <c r="H857" s="99"/>
      <c r="I857" s="99"/>
      <c r="J857" s="99"/>
      <c r="K857" s="99"/>
      <c r="L857" s="99"/>
      <c r="M857" s="99"/>
      <c r="N857" s="99"/>
      <c r="O857" s="99"/>
      <c r="P857" s="99"/>
      <c r="Q857" s="99"/>
      <c r="R857" s="99"/>
      <c r="S857" s="99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</row>
    <row r="858" spans="2:33" ht="18.75" customHeight="1">
      <c r="B858" s="14"/>
      <c r="C858" s="98"/>
      <c r="D858" s="98"/>
      <c r="E858" s="14"/>
      <c r="F858" s="99"/>
      <c r="G858" s="99"/>
      <c r="H858" s="99"/>
      <c r="I858" s="99"/>
      <c r="J858" s="99"/>
      <c r="K858" s="99"/>
      <c r="L858" s="99"/>
      <c r="M858" s="99"/>
      <c r="N858" s="99"/>
      <c r="O858" s="99"/>
      <c r="P858" s="99"/>
      <c r="Q858" s="99"/>
      <c r="R858" s="99"/>
      <c r="S858" s="99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</row>
    <row r="859" spans="2:33" ht="18.75" customHeight="1">
      <c r="B859" s="14"/>
      <c r="C859" s="98"/>
      <c r="D859" s="98"/>
      <c r="E859" s="14"/>
      <c r="F859" s="99"/>
      <c r="G859" s="99"/>
      <c r="H859" s="99"/>
      <c r="I859" s="99"/>
      <c r="J859" s="99"/>
      <c r="K859" s="99"/>
      <c r="L859" s="99"/>
      <c r="M859" s="99"/>
      <c r="N859" s="99"/>
      <c r="O859" s="99"/>
      <c r="P859" s="99"/>
      <c r="Q859" s="99"/>
      <c r="R859" s="99"/>
      <c r="S859" s="99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</row>
    <row r="860" spans="2:33" ht="18.75" customHeight="1">
      <c r="B860" s="14"/>
      <c r="C860" s="98"/>
      <c r="D860" s="98"/>
      <c r="E860" s="14"/>
      <c r="F860" s="99"/>
      <c r="G860" s="99"/>
      <c r="H860" s="99"/>
      <c r="I860" s="99"/>
      <c r="J860" s="99"/>
      <c r="K860" s="99"/>
      <c r="L860" s="99"/>
      <c r="M860" s="99"/>
      <c r="N860" s="99"/>
      <c r="O860" s="99"/>
      <c r="P860" s="99"/>
      <c r="Q860" s="99"/>
      <c r="R860" s="99"/>
      <c r="S860" s="99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</row>
    <row r="861" spans="2:33" ht="18.75" customHeight="1">
      <c r="B861" s="14"/>
      <c r="C861" s="98"/>
      <c r="D861" s="98"/>
      <c r="E861" s="14"/>
      <c r="F861" s="99"/>
      <c r="G861" s="99"/>
      <c r="H861" s="99"/>
      <c r="I861" s="99"/>
      <c r="J861" s="99"/>
      <c r="K861" s="99"/>
      <c r="L861" s="99"/>
      <c r="M861" s="99"/>
      <c r="N861" s="99"/>
      <c r="O861" s="99"/>
      <c r="P861" s="99"/>
      <c r="Q861" s="99"/>
      <c r="R861" s="99"/>
      <c r="S861" s="99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</row>
    <row r="862" spans="2:33" ht="18.75" customHeight="1">
      <c r="B862" s="14"/>
      <c r="C862" s="98"/>
      <c r="D862" s="98"/>
      <c r="E862" s="14"/>
      <c r="F862" s="99"/>
      <c r="G862" s="99"/>
      <c r="H862" s="99"/>
      <c r="I862" s="99"/>
      <c r="J862" s="99"/>
      <c r="K862" s="99"/>
      <c r="L862" s="99"/>
      <c r="M862" s="99"/>
      <c r="N862" s="99"/>
      <c r="O862" s="99"/>
      <c r="P862" s="99"/>
      <c r="Q862" s="99"/>
      <c r="R862" s="99"/>
      <c r="S862" s="99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</row>
    <row r="863" spans="2:33" ht="18.75" customHeight="1">
      <c r="B863" s="14"/>
      <c r="C863" s="98"/>
      <c r="D863" s="98"/>
      <c r="E863" s="14"/>
      <c r="F863" s="99"/>
      <c r="G863" s="99"/>
      <c r="H863" s="99"/>
      <c r="I863" s="99"/>
      <c r="J863" s="99"/>
      <c r="K863" s="99"/>
      <c r="L863" s="99"/>
      <c r="M863" s="99"/>
      <c r="N863" s="99"/>
      <c r="O863" s="99"/>
      <c r="P863" s="99"/>
      <c r="Q863" s="99"/>
      <c r="R863" s="99"/>
      <c r="S863" s="99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</row>
    <row r="864" spans="2:33" ht="18.75" customHeight="1">
      <c r="B864" s="14"/>
      <c r="C864" s="98"/>
      <c r="D864" s="98"/>
      <c r="E864" s="14"/>
      <c r="F864" s="99"/>
      <c r="G864" s="99"/>
      <c r="H864" s="99"/>
      <c r="I864" s="99"/>
      <c r="J864" s="99"/>
      <c r="K864" s="99"/>
      <c r="L864" s="99"/>
      <c r="M864" s="99"/>
      <c r="N864" s="99"/>
      <c r="O864" s="99"/>
      <c r="P864" s="99"/>
      <c r="Q864" s="99"/>
      <c r="R864" s="99"/>
      <c r="S864" s="99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</row>
    <row r="865" spans="2:33" ht="18.75" customHeight="1">
      <c r="B865" s="14"/>
      <c r="C865" s="98"/>
      <c r="D865" s="98"/>
      <c r="E865" s="14"/>
      <c r="F865" s="99"/>
      <c r="G865" s="99"/>
      <c r="H865" s="99"/>
      <c r="I865" s="99"/>
      <c r="J865" s="99"/>
      <c r="K865" s="99"/>
      <c r="L865" s="99"/>
      <c r="M865" s="99"/>
      <c r="N865" s="99"/>
      <c r="O865" s="99"/>
      <c r="P865" s="99"/>
      <c r="Q865" s="99"/>
      <c r="R865" s="99"/>
      <c r="S865" s="99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</row>
    <row r="866" spans="2:33" ht="18.75" customHeight="1">
      <c r="B866" s="14"/>
      <c r="C866" s="98"/>
      <c r="D866" s="98"/>
      <c r="E866" s="14"/>
      <c r="F866" s="99"/>
      <c r="G866" s="99"/>
      <c r="H866" s="99"/>
      <c r="I866" s="99"/>
      <c r="J866" s="99"/>
      <c r="K866" s="99"/>
      <c r="L866" s="99"/>
      <c r="M866" s="99"/>
      <c r="N866" s="99"/>
      <c r="O866" s="99"/>
      <c r="P866" s="99"/>
      <c r="Q866" s="99"/>
      <c r="R866" s="99"/>
      <c r="S866" s="99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</row>
    <row r="867" spans="2:33" ht="18.75" customHeight="1">
      <c r="B867" s="14"/>
      <c r="C867" s="98"/>
      <c r="D867" s="98"/>
      <c r="E867" s="14"/>
      <c r="F867" s="99"/>
      <c r="G867" s="99"/>
      <c r="H867" s="99"/>
      <c r="I867" s="99"/>
      <c r="J867" s="99"/>
      <c r="K867" s="99"/>
      <c r="L867" s="99"/>
      <c r="M867" s="99"/>
      <c r="N867" s="99"/>
      <c r="O867" s="99"/>
      <c r="P867" s="99"/>
      <c r="Q867" s="99"/>
      <c r="R867" s="99"/>
      <c r="S867" s="99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</row>
    <row r="868" spans="2:33" ht="18.75" customHeight="1">
      <c r="B868" s="14"/>
      <c r="C868" s="98"/>
      <c r="D868" s="98"/>
      <c r="E868" s="14"/>
      <c r="F868" s="99"/>
      <c r="G868" s="99"/>
      <c r="H868" s="99"/>
      <c r="I868" s="99"/>
      <c r="J868" s="99"/>
      <c r="K868" s="99"/>
      <c r="L868" s="99"/>
      <c r="M868" s="99"/>
      <c r="N868" s="99"/>
      <c r="O868" s="99"/>
      <c r="P868" s="99"/>
      <c r="Q868" s="99"/>
      <c r="R868" s="99"/>
      <c r="S868" s="99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</row>
    <row r="869" spans="2:33" ht="18.75" customHeight="1">
      <c r="B869" s="14"/>
      <c r="C869" s="98"/>
      <c r="D869" s="98"/>
      <c r="E869" s="14"/>
      <c r="F869" s="99"/>
      <c r="G869" s="99"/>
      <c r="H869" s="99"/>
      <c r="I869" s="99"/>
      <c r="J869" s="99"/>
      <c r="K869" s="99"/>
      <c r="L869" s="99"/>
      <c r="M869" s="99"/>
      <c r="N869" s="99"/>
      <c r="O869" s="99"/>
      <c r="P869" s="99"/>
      <c r="Q869" s="99"/>
      <c r="R869" s="99"/>
      <c r="S869" s="99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</row>
    <row r="870" spans="2:33" ht="18.75" customHeight="1">
      <c r="B870" s="14"/>
      <c r="C870" s="98"/>
      <c r="D870" s="98"/>
      <c r="E870" s="14"/>
      <c r="F870" s="99"/>
      <c r="G870" s="99"/>
      <c r="H870" s="99"/>
      <c r="I870" s="99"/>
      <c r="J870" s="99"/>
      <c r="K870" s="99"/>
      <c r="L870" s="99"/>
      <c r="M870" s="99"/>
      <c r="N870" s="99"/>
      <c r="O870" s="99"/>
      <c r="P870" s="99"/>
      <c r="Q870" s="99"/>
      <c r="R870" s="99"/>
      <c r="S870" s="99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</row>
    <row r="871" spans="2:33" ht="18.75" customHeight="1">
      <c r="B871" s="14"/>
      <c r="C871" s="98"/>
      <c r="D871" s="98"/>
      <c r="E871" s="14"/>
      <c r="F871" s="99"/>
      <c r="G871" s="99"/>
      <c r="H871" s="99"/>
      <c r="I871" s="99"/>
      <c r="J871" s="99"/>
      <c r="K871" s="99"/>
      <c r="L871" s="99"/>
      <c r="M871" s="99"/>
      <c r="N871" s="99"/>
      <c r="O871" s="99"/>
      <c r="P871" s="99"/>
      <c r="Q871" s="99"/>
      <c r="R871" s="99"/>
      <c r="S871" s="99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</row>
    <row r="872" spans="2:33" ht="18.75" customHeight="1">
      <c r="B872" s="14"/>
      <c r="C872" s="98"/>
      <c r="D872" s="98"/>
      <c r="E872" s="14"/>
      <c r="F872" s="99"/>
      <c r="G872" s="99"/>
      <c r="H872" s="99"/>
      <c r="I872" s="99"/>
      <c r="J872" s="99"/>
      <c r="K872" s="99"/>
      <c r="L872" s="99"/>
      <c r="M872" s="99"/>
      <c r="N872" s="99"/>
      <c r="O872" s="99"/>
      <c r="P872" s="99"/>
      <c r="Q872" s="99"/>
      <c r="R872" s="99"/>
      <c r="S872" s="99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</row>
    <row r="873" spans="2:33" ht="18.75" customHeight="1">
      <c r="B873" s="14"/>
      <c r="C873" s="98"/>
      <c r="D873" s="98"/>
      <c r="E873" s="14"/>
      <c r="F873" s="99"/>
      <c r="G873" s="99"/>
      <c r="H873" s="99"/>
      <c r="I873" s="99"/>
      <c r="J873" s="99"/>
      <c r="K873" s="99"/>
      <c r="L873" s="99"/>
      <c r="M873" s="99"/>
      <c r="N873" s="99"/>
      <c r="O873" s="99"/>
      <c r="P873" s="99"/>
      <c r="Q873" s="99"/>
      <c r="R873" s="99"/>
      <c r="S873" s="99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</row>
    <row r="874" spans="2:33" ht="18.75" customHeight="1">
      <c r="B874" s="14"/>
      <c r="C874" s="98"/>
      <c r="D874" s="98"/>
      <c r="E874" s="14"/>
      <c r="F874" s="99"/>
      <c r="G874" s="99"/>
      <c r="H874" s="99"/>
      <c r="I874" s="99"/>
      <c r="J874" s="99"/>
      <c r="K874" s="99"/>
      <c r="L874" s="99"/>
      <c r="M874" s="99"/>
      <c r="N874" s="99"/>
      <c r="O874" s="99"/>
      <c r="P874" s="99"/>
      <c r="Q874" s="99"/>
      <c r="R874" s="99"/>
      <c r="S874" s="99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</row>
    <row r="875" spans="2:33" ht="18.75" customHeight="1">
      <c r="B875" s="14"/>
      <c r="C875" s="98"/>
      <c r="D875" s="98"/>
      <c r="E875" s="14"/>
      <c r="F875" s="99"/>
      <c r="G875" s="99"/>
      <c r="H875" s="99"/>
      <c r="I875" s="99"/>
      <c r="J875" s="99"/>
      <c r="K875" s="99"/>
      <c r="L875" s="99"/>
      <c r="M875" s="99"/>
      <c r="N875" s="99"/>
      <c r="O875" s="99"/>
      <c r="P875" s="99"/>
      <c r="Q875" s="99"/>
      <c r="R875" s="99"/>
      <c r="S875" s="99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</row>
    <row r="876" spans="2:33" ht="18.75" customHeight="1">
      <c r="B876" s="14"/>
      <c r="C876" s="98"/>
      <c r="D876" s="98"/>
      <c r="E876" s="14"/>
      <c r="F876" s="99"/>
      <c r="G876" s="99"/>
      <c r="H876" s="99"/>
      <c r="I876" s="99"/>
      <c r="J876" s="99"/>
      <c r="K876" s="99"/>
      <c r="L876" s="99"/>
      <c r="M876" s="99"/>
      <c r="N876" s="99"/>
      <c r="O876" s="99"/>
      <c r="P876" s="99"/>
      <c r="Q876" s="99"/>
      <c r="R876" s="99"/>
      <c r="S876" s="99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</row>
    <row r="877" spans="2:33" ht="18.75" customHeight="1">
      <c r="B877" s="14"/>
      <c r="C877" s="98"/>
      <c r="D877" s="98"/>
      <c r="E877" s="14"/>
      <c r="F877" s="99"/>
      <c r="G877" s="99"/>
      <c r="H877" s="99"/>
      <c r="I877" s="99"/>
      <c r="J877" s="99"/>
      <c r="K877" s="99"/>
      <c r="L877" s="99"/>
      <c r="M877" s="99"/>
      <c r="N877" s="99"/>
      <c r="O877" s="99"/>
      <c r="P877" s="99"/>
      <c r="Q877" s="99"/>
      <c r="R877" s="99"/>
      <c r="S877" s="99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</row>
    <row r="878" spans="2:33" ht="18.75" customHeight="1">
      <c r="B878" s="14"/>
      <c r="C878" s="98"/>
      <c r="D878" s="98"/>
      <c r="E878" s="14"/>
      <c r="F878" s="99"/>
      <c r="G878" s="99"/>
      <c r="H878" s="99"/>
      <c r="I878" s="99"/>
      <c r="J878" s="99"/>
      <c r="K878" s="99"/>
      <c r="L878" s="99"/>
      <c r="M878" s="99"/>
      <c r="N878" s="99"/>
      <c r="O878" s="99"/>
      <c r="P878" s="99"/>
      <c r="Q878" s="99"/>
      <c r="R878" s="99"/>
      <c r="S878" s="99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</row>
    <row r="879" spans="2:33" ht="18.75" customHeight="1">
      <c r="B879" s="14"/>
      <c r="C879" s="98"/>
      <c r="D879" s="98"/>
      <c r="E879" s="14"/>
      <c r="F879" s="99"/>
      <c r="G879" s="99"/>
      <c r="H879" s="99"/>
      <c r="I879" s="99"/>
      <c r="J879" s="99"/>
      <c r="K879" s="99"/>
      <c r="L879" s="99"/>
      <c r="M879" s="99"/>
      <c r="N879" s="99"/>
      <c r="O879" s="99"/>
      <c r="P879" s="99"/>
      <c r="Q879" s="99"/>
      <c r="R879" s="99"/>
      <c r="S879" s="99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</row>
    <row r="880" spans="2:33" ht="18.75" customHeight="1">
      <c r="B880" s="14"/>
      <c r="C880" s="98"/>
      <c r="D880" s="98"/>
      <c r="E880" s="14"/>
      <c r="F880" s="99"/>
      <c r="G880" s="99"/>
      <c r="H880" s="99"/>
      <c r="I880" s="99"/>
      <c r="J880" s="99"/>
      <c r="K880" s="99"/>
      <c r="L880" s="99"/>
      <c r="M880" s="99"/>
      <c r="N880" s="99"/>
      <c r="O880" s="99"/>
      <c r="P880" s="99"/>
      <c r="Q880" s="99"/>
      <c r="R880" s="99"/>
      <c r="S880" s="99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</row>
    <row r="881" spans="2:33" ht="18.75" customHeight="1">
      <c r="B881" s="14"/>
      <c r="C881" s="98"/>
      <c r="D881" s="98"/>
      <c r="E881" s="14"/>
      <c r="F881" s="99"/>
      <c r="G881" s="99"/>
      <c r="H881" s="99"/>
      <c r="I881" s="99"/>
      <c r="J881" s="99"/>
      <c r="K881" s="99"/>
      <c r="L881" s="99"/>
      <c r="M881" s="99"/>
      <c r="N881" s="99"/>
      <c r="O881" s="99"/>
      <c r="P881" s="99"/>
      <c r="Q881" s="99"/>
      <c r="R881" s="99"/>
      <c r="S881" s="99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</row>
    <row r="882" spans="2:33" ht="18.75" customHeight="1">
      <c r="B882" s="14"/>
      <c r="C882" s="98"/>
      <c r="D882" s="98"/>
      <c r="E882" s="14"/>
      <c r="F882" s="99"/>
      <c r="G882" s="99"/>
      <c r="H882" s="99"/>
      <c r="I882" s="99"/>
      <c r="J882" s="99"/>
      <c r="K882" s="99"/>
      <c r="L882" s="99"/>
      <c r="M882" s="99"/>
      <c r="N882" s="99"/>
      <c r="O882" s="99"/>
      <c r="P882" s="99"/>
      <c r="Q882" s="99"/>
      <c r="R882" s="99"/>
      <c r="S882" s="99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</row>
    <row r="883" spans="2:33" ht="18.75" customHeight="1">
      <c r="B883" s="14"/>
      <c r="C883" s="98"/>
      <c r="D883" s="98"/>
      <c r="E883" s="14"/>
      <c r="F883" s="99"/>
      <c r="G883" s="99"/>
      <c r="H883" s="99"/>
      <c r="I883" s="99"/>
      <c r="J883" s="99"/>
      <c r="K883" s="99"/>
      <c r="L883" s="99"/>
      <c r="M883" s="99"/>
      <c r="N883" s="99"/>
      <c r="O883" s="99"/>
      <c r="P883" s="99"/>
      <c r="Q883" s="99"/>
      <c r="R883" s="99"/>
      <c r="S883" s="99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</row>
    <row r="884" spans="2:33" ht="18.75" customHeight="1">
      <c r="B884" s="14"/>
      <c r="C884" s="98"/>
      <c r="D884" s="98"/>
      <c r="E884" s="14"/>
      <c r="F884" s="99"/>
      <c r="G884" s="99"/>
      <c r="H884" s="99"/>
      <c r="I884" s="99"/>
      <c r="J884" s="99"/>
      <c r="K884" s="99"/>
      <c r="L884" s="99"/>
      <c r="M884" s="99"/>
      <c r="N884" s="99"/>
      <c r="O884" s="99"/>
      <c r="P884" s="99"/>
      <c r="Q884" s="99"/>
      <c r="R884" s="99"/>
      <c r="S884" s="99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</row>
    <row r="885" spans="2:33" ht="18.75" customHeight="1">
      <c r="B885" s="14"/>
      <c r="C885" s="98"/>
      <c r="D885" s="98"/>
      <c r="E885" s="14"/>
      <c r="F885" s="99"/>
      <c r="G885" s="99"/>
      <c r="H885" s="99"/>
      <c r="I885" s="99"/>
      <c r="J885" s="99"/>
      <c r="K885" s="99"/>
      <c r="L885" s="99"/>
      <c r="M885" s="99"/>
      <c r="N885" s="99"/>
      <c r="O885" s="99"/>
      <c r="P885" s="99"/>
      <c r="Q885" s="99"/>
      <c r="R885" s="99"/>
      <c r="S885" s="99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</row>
    <row r="886" spans="2:33" ht="18.75" customHeight="1">
      <c r="B886" s="14"/>
      <c r="C886" s="98"/>
      <c r="D886" s="98"/>
      <c r="E886" s="14"/>
      <c r="F886" s="99"/>
      <c r="G886" s="99"/>
      <c r="H886" s="99"/>
      <c r="I886" s="99"/>
      <c r="J886" s="99"/>
      <c r="K886" s="99"/>
      <c r="L886" s="99"/>
      <c r="M886" s="99"/>
      <c r="N886" s="99"/>
      <c r="O886" s="99"/>
      <c r="P886" s="99"/>
      <c r="Q886" s="99"/>
      <c r="R886" s="99"/>
      <c r="S886" s="99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</row>
    <row r="887" spans="2:33" ht="18.75" customHeight="1">
      <c r="B887" s="14"/>
      <c r="C887" s="98"/>
      <c r="D887" s="98"/>
      <c r="E887" s="14"/>
      <c r="F887" s="99"/>
      <c r="G887" s="99"/>
      <c r="H887" s="99"/>
      <c r="I887" s="99"/>
      <c r="J887" s="99"/>
      <c r="K887" s="99"/>
      <c r="L887" s="99"/>
      <c r="M887" s="99"/>
      <c r="N887" s="99"/>
      <c r="O887" s="99"/>
      <c r="P887" s="99"/>
      <c r="Q887" s="99"/>
      <c r="R887" s="99"/>
      <c r="S887" s="99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</row>
    <row r="888" spans="2:33" ht="18.75" customHeight="1">
      <c r="B888" s="14"/>
      <c r="C888" s="98"/>
      <c r="D888" s="98"/>
      <c r="E888" s="14"/>
      <c r="F888" s="99"/>
      <c r="G888" s="99"/>
      <c r="H888" s="99"/>
      <c r="I888" s="99"/>
      <c r="J888" s="99"/>
      <c r="K888" s="99"/>
      <c r="L888" s="99"/>
      <c r="M888" s="99"/>
      <c r="N888" s="99"/>
      <c r="O888" s="99"/>
      <c r="P888" s="99"/>
      <c r="Q888" s="99"/>
      <c r="R888" s="99"/>
      <c r="S888" s="99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</row>
    <row r="889" spans="2:33" ht="18.75" customHeight="1">
      <c r="B889" s="14"/>
      <c r="C889" s="98"/>
      <c r="D889" s="98"/>
      <c r="E889" s="14"/>
      <c r="F889" s="99"/>
      <c r="G889" s="99"/>
      <c r="H889" s="99"/>
      <c r="I889" s="99"/>
      <c r="J889" s="99"/>
      <c r="K889" s="99"/>
      <c r="L889" s="99"/>
      <c r="M889" s="99"/>
      <c r="N889" s="99"/>
      <c r="O889" s="99"/>
      <c r="P889" s="99"/>
      <c r="Q889" s="99"/>
      <c r="R889" s="99"/>
      <c r="S889" s="99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</row>
    <row r="890" spans="2:33" ht="18.75" customHeight="1">
      <c r="B890" s="14"/>
      <c r="C890" s="98"/>
      <c r="D890" s="98"/>
      <c r="E890" s="14"/>
      <c r="F890" s="99"/>
      <c r="G890" s="99"/>
      <c r="H890" s="99"/>
      <c r="I890" s="99"/>
      <c r="J890" s="99"/>
      <c r="K890" s="99"/>
      <c r="L890" s="99"/>
      <c r="M890" s="99"/>
      <c r="N890" s="99"/>
      <c r="O890" s="99"/>
      <c r="P890" s="99"/>
      <c r="Q890" s="99"/>
      <c r="R890" s="99"/>
      <c r="S890" s="99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</row>
    <row r="891" spans="2:33" ht="18.75" customHeight="1">
      <c r="B891" s="14"/>
      <c r="C891" s="98"/>
      <c r="D891" s="98"/>
      <c r="E891" s="14"/>
      <c r="F891" s="99"/>
      <c r="G891" s="99"/>
      <c r="H891" s="99"/>
      <c r="I891" s="99"/>
      <c r="J891" s="99"/>
      <c r="K891" s="99"/>
      <c r="L891" s="99"/>
      <c r="M891" s="99"/>
      <c r="N891" s="99"/>
      <c r="O891" s="99"/>
      <c r="P891" s="99"/>
      <c r="Q891" s="99"/>
      <c r="R891" s="99"/>
      <c r="S891" s="99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</row>
    <row r="892" spans="2:33" ht="18.75" customHeight="1">
      <c r="B892" s="14"/>
      <c r="C892" s="98"/>
      <c r="D892" s="98"/>
      <c r="E892" s="14"/>
      <c r="F892" s="99"/>
      <c r="G892" s="99"/>
      <c r="H892" s="99"/>
      <c r="I892" s="99"/>
      <c r="J892" s="99"/>
      <c r="K892" s="99"/>
      <c r="L892" s="99"/>
      <c r="M892" s="99"/>
      <c r="N892" s="99"/>
      <c r="O892" s="99"/>
      <c r="P892" s="99"/>
      <c r="Q892" s="99"/>
      <c r="R892" s="99"/>
      <c r="S892" s="99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</row>
    <row r="893" spans="2:33" ht="18.75" customHeight="1">
      <c r="B893" s="14"/>
      <c r="C893" s="98"/>
      <c r="D893" s="98"/>
      <c r="E893" s="14"/>
      <c r="F893" s="99"/>
      <c r="G893" s="99"/>
      <c r="H893" s="99"/>
      <c r="I893" s="99"/>
      <c r="J893" s="99"/>
      <c r="K893" s="99"/>
      <c r="L893" s="99"/>
      <c r="M893" s="99"/>
      <c r="N893" s="99"/>
      <c r="O893" s="99"/>
      <c r="P893" s="99"/>
      <c r="Q893" s="99"/>
      <c r="R893" s="99"/>
      <c r="S893" s="99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</row>
    <row r="894" spans="2:33" ht="18.75" customHeight="1">
      <c r="B894" s="14"/>
      <c r="C894" s="98"/>
      <c r="D894" s="98"/>
      <c r="E894" s="14"/>
      <c r="F894" s="99"/>
      <c r="G894" s="99"/>
      <c r="H894" s="99"/>
      <c r="I894" s="99"/>
      <c r="J894" s="99"/>
      <c r="K894" s="99"/>
      <c r="L894" s="99"/>
      <c r="M894" s="99"/>
      <c r="N894" s="99"/>
      <c r="O894" s="99"/>
      <c r="P894" s="99"/>
      <c r="Q894" s="99"/>
      <c r="R894" s="99"/>
      <c r="S894" s="99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</row>
    <row r="895" spans="2:33" ht="18.75" customHeight="1">
      <c r="B895" s="14"/>
      <c r="C895" s="98"/>
      <c r="D895" s="98"/>
      <c r="E895" s="14"/>
      <c r="F895" s="99"/>
      <c r="G895" s="99"/>
      <c r="H895" s="99"/>
      <c r="I895" s="99"/>
      <c r="J895" s="99"/>
      <c r="K895" s="99"/>
      <c r="L895" s="99"/>
      <c r="M895" s="99"/>
      <c r="N895" s="99"/>
      <c r="O895" s="99"/>
      <c r="P895" s="99"/>
      <c r="Q895" s="99"/>
      <c r="R895" s="99"/>
      <c r="S895" s="99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</row>
    <row r="896" spans="2:33" ht="18.75" customHeight="1">
      <c r="B896" s="14"/>
      <c r="C896" s="98"/>
      <c r="D896" s="98"/>
      <c r="E896" s="14"/>
      <c r="F896" s="99"/>
      <c r="G896" s="99"/>
      <c r="H896" s="99"/>
      <c r="I896" s="99"/>
      <c r="J896" s="99"/>
      <c r="K896" s="99"/>
      <c r="L896" s="99"/>
      <c r="M896" s="99"/>
      <c r="N896" s="99"/>
      <c r="O896" s="99"/>
      <c r="P896" s="99"/>
      <c r="Q896" s="99"/>
      <c r="R896" s="99"/>
      <c r="S896" s="99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</row>
    <row r="897" spans="2:33" ht="18.75" customHeight="1">
      <c r="B897" s="14"/>
      <c r="C897" s="98"/>
      <c r="D897" s="98"/>
      <c r="E897" s="14"/>
      <c r="F897" s="99"/>
      <c r="G897" s="99"/>
      <c r="H897" s="99"/>
      <c r="I897" s="99"/>
      <c r="J897" s="99"/>
      <c r="K897" s="99"/>
      <c r="L897" s="99"/>
      <c r="M897" s="99"/>
      <c r="N897" s="99"/>
      <c r="O897" s="99"/>
      <c r="P897" s="99"/>
      <c r="Q897" s="99"/>
      <c r="R897" s="99"/>
      <c r="S897" s="99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</row>
    <row r="898" spans="2:33" ht="18.75" customHeight="1">
      <c r="B898" s="14"/>
      <c r="C898" s="98"/>
      <c r="D898" s="98"/>
      <c r="E898" s="14"/>
      <c r="F898" s="99"/>
      <c r="G898" s="99"/>
      <c r="H898" s="99"/>
      <c r="I898" s="99"/>
      <c r="J898" s="99"/>
      <c r="K898" s="99"/>
      <c r="L898" s="99"/>
      <c r="M898" s="99"/>
      <c r="N898" s="99"/>
      <c r="O898" s="99"/>
      <c r="P898" s="99"/>
      <c r="Q898" s="99"/>
      <c r="R898" s="99"/>
      <c r="S898" s="99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</row>
    <row r="899" spans="2:33" ht="18.75" customHeight="1">
      <c r="B899" s="14"/>
      <c r="C899" s="98"/>
      <c r="D899" s="98"/>
      <c r="E899" s="14"/>
      <c r="F899" s="99"/>
      <c r="G899" s="99"/>
      <c r="H899" s="99"/>
      <c r="I899" s="99"/>
      <c r="J899" s="99"/>
      <c r="K899" s="99"/>
      <c r="L899" s="99"/>
      <c r="M899" s="99"/>
      <c r="N899" s="99"/>
      <c r="O899" s="99"/>
      <c r="P899" s="99"/>
      <c r="Q899" s="99"/>
      <c r="R899" s="99"/>
      <c r="S899" s="99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</row>
    <row r="900" spans="2:33" ht="18.75" customHeight="1">
      <c r="B900" s="14"/>
      <c r="C900" s="98"/>
      <c r="D900" s="98"/>
      <c r="E900" s="14"/>
      <c r="F900" s="99"/>
      <c r="G900" s="99"/>
      <c r="H900" s="99"/>
      <c r="I900" s="99"/>
      <c r="J900" s="99"/>
      <c r="K900" s="99"/>
      <c r="L900" s="99"/>
      <c r="M900" s="99"/>
      <c r="N900" s="99"/>
      <c r="O900" s="99"/>
      <c r="P900" s="99"/>
      <c r="Q900" s="99"/>
      <c r="R900" s="99"/>
      <c r="S900" s="99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</row>
    <row r="901" spans="2:33" ht="18.75" customHeight="1">
      <c r="B901" s="14"/>
      <c r="C901" s="98"/>
      <c r="D901" s="98"/>
      <c r="E901" s="14"/>
      <c r="F901" s="99"/>
      <c r="G901" s="99"/>
      <c r="H901" s="99"/>
      <c r="I901" s="99"/>
      <c r="J901" s="99"/>
      <c r="K901" s="99"/>
      <c r="L901" s="99"/>
      <c r="M901" s="99"/>
      <c r="N901" s="99"/>
      <c r="O901" s="99"/>
      <c r="P901" s="99"/>
      <c r="Q901" s="99"/>
      <c r="R901" s="99"/>
      <c r="S901" s="99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</row>
    <row r="902" spans="2:33" ht="18.75" customHeight="1">
      <c r="B902" s="14"/>
      <c r="C902" s="98"/>
      <c r="D902" s="98"/>
      <c r="E902" s="14"/>
      <c r="F902" s="99"/>
      <c r="G902" s="99"/>
      <c r="H902" s="99"/>
      <c r="I902" s="99"/>
      <c r="J902" s="99"/>
      <c r="K902" s="99"/>
      <c r="L902" s="99"/>
      <c r="M902" s="99"/>
      <c r="N902" s="99"/>
      <c r="O902" s="99"/>
      <c r="P902" s="99"/>
      <c r="Q902" s="99"/>
      <c r="R902" s="99"/>
      <c r="S902" s="99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</row>
    <row r="903" spans="2:33" ht="18.75" customHeight="1">
      <c r="B903" s="14"/>
      <c r="C903" s="98"/>
      <c r="D903" s="98"/>
      <c r="E903" s="14"/>
      <c r="F903" s="99"/>
      <c r="G903" s="99"/>
      <c r="H903" s="99"/>
      <c r="I903" s="99"/>
      <c r="J903" s="99"/>
      <c r="K903" s="99"/>
      <c r="L903" s="99"/>
      <c r="M903" s="99"/>
      <c r="N903" s="99"/>
      <c r="O903" s="99"/>
      <c r="P903" s="99"/>
      <c r="Q903" s="99"/>
      <c r="R903" s="99"/>
      <c r="S903" s="99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</row>
    <row r="904" spans="2:33" ht="18.75" customHeight="1">
      <c r="B904" s="14"/>
      <c r="C904" s="98"/>
      <c r="D904" s="98"/>
      <c r="E904" s="14"/>
      <c r="F904" s="99"/>
      <c r="G904" s="99"/>
      <c r="H904" s="99"/>
      <c r="I904" s="99"/>
      <c r="J904" s="99"/>
      <c r="K904" s="99"/>
      <c r="L904" s="99"/>
      <c r="M904" s="99"/>
      <c r="N904" s="99"/>
      <c r="O904" s="99"/>
      <c r="P904" s="99"/>
      <c r="Q904" s="99"/>
      <c r="R904" s="99"/>
      <c r="S904" s="99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</row>
    <row r="905" spans="2:33" ht="18.75" customHeight="1">
      <c r="B905" s="14"/>
      <c r="C905" s="98"/>
      <c r="D905" s="98"/>
      <c r="E905" s="14"/>
      <c r="F905" s="99"/>
      <c r="G905" s="99"/>
      <c r="H905" s="99"/>
      <c r="I905" s="99"/>
      <c r="J905" s="99"/>
      <c r="K905" s="99"/>
      <c r="L905" s="99"/>
      <c r="M905" s="99"/>
      <c r="N905" s="99"/>
      <c r="O905" s="99"/>
      <c r="P905" s="99"/>
      <c r="Q905" s="99"/>
      <c r="R905" s="99"/>
      <c r="S905" s="99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</row>
    <row r="906" spans="2:33" ht="18.75" customHeight="1">
      <c r="B906" s="14"/>
      <c r="C906" s="98"/>
      <c r="D906" s="98"/>
      <c r="E906" s="14"/>
      <c r="F906" s="99"/>
      <c r="G906" s="99"/>
      <c r="H906" s="99"/>
      <c r="I906" s="99"/>
      <c r="J906" s="99"/>
      <c r="K906" s="99"/>
      <c r="L906" s="99"/>
      <c r="M906" s="99"/>
      <c r="N906" s="99"/>
      <c r="O906" s="99"/>
      <c r="P906" s="99"/>
      <c r="Q906" s="99"/>
      <c r="R906" s="99"/>
      <c r="S906" s="99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</row>
    <row r="907" spans="2:33" ht="18.75" customHeight="1">
      <c r="B907" s="14"/>
      <c r="C907" s="98"/>
      <c r="D907" s="98"/>
      <c r="E907" s="14"/>
      <c r="F907" s="99"/>
      <c r="G907" s="99"/>
      <c r="H907" s="99"/>
      <c r="I907" s="99"/>
      <c r="J907" s="99"/>
      <c r="K907" s="99"/>
      <c r="L907" s="99"/>
      <c r="M907" s="99"/>
      <c r="N907" s="99"/>
      <c r="O907" s="99"/>
      <c r="P907" s="99"/>
      <c r="Q907" s="99"/>
      <c r="R907" s="99"/>
      <c r="S907" s="99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</row>
    <row r="908" spans="2:33" ht="18.75" customHeight="1">
      <c r="B908" s="14"/>
      <c r="C908" s="98"/>
      <c r="D908" s="98"/>
      <c r="E908" s="14"/>
      <c r="F908" s="99"/>
      <c r="G908" s="99"/>
      <c r="H908" s="99"/>
      <c r="I908" s="99"/>
      <c r="J908" s="99"/>
      <c r="K908" s="99"/>
      <c r="L908" s="99"/>
      <c r="M908" s="99"/>
      <c r="N908" s="99"/>
      <c r="O908" s="99"/>
      <c r="P908" s="99"/>
      <c r="Q908" s="99"/>
      <c r="R908" s="99"/>
      <c r="S908" s="99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</row>
    <row r="909" spans="2:33" ht="18.75" customHeight="1">
      <c r="B909" s="14"/>
      <c r="C909" s="98"/>
      <c r="D909" s="98"/>
      <c r="E909" s="14"/>
      <c r="F909" s="99"/>
      <c r="G909" s="99"/>
      <c r="H909" s="99"/>
      <c r="I909" s="99"/>
      <c r="J909" s="99"/>
      <c r="K909" s="99"/>
      <c r="L909" s="99"/>
      <c r="M909" s="99"/>
      <c r="N909" s="99"/>
      <c r="O909" s="99"/>
      <c r="P909" s="99"/>
      <c r="Q909" s="99"/>
      <c r="R909" s="99"/>
      <c r="S909" s="99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</row>
    <row r="910" spans="2:33" ht="18.75" customHeight="1">
      <c r="B910" s="14"/>
      <c r="C910" s="98"/>
      <c r="D910" s="98"/>
      <c r="E910" s="14"/>
      <c r="F910" s="99"/>
      <c r="G910" s="99"/>
      <c r="H910" s="99"/>
      <c r="I910" s="99"/>
      <c r="J910" s="99"/>
      <c r="K910" s="99"/>
      <c r="L910" s="99"/>
      <c r="M910" s="99"/>
      <c r="N910" s="99"/>
      <c r="O910" s="99"/>
      <c r="P910" s="99"/>
      <c r="Q910" s="99"/>
      <c r="R910" s="99"/>
      <c r="S910" s="99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</row>
    <row r="911" spans="2:33" ht="18.75" customHeight="1">
      <c r="B911" s="14"/>
      <c r="C911" s="98"/>
      <c r="D911" s="98"/>
      <c r="E911" s="14"/>
      <c r="F911" s="99"/>
      <c r="G911" s="99"/>
      <c r="H911" s="99"/>
      <c r="I911" s="99"/>
      <c r="J911" s="99"/>
      <c r="K911" s="99"/>
      <c r="L911" s="99"/>
      <c r="M911" s="99"/>
      <c r="N911" s="99"/>
      <c r="O911" s="99"/>
      <c r="P911" s="99"/>
      <c r="Q911" s="99"/>
      <c r="R911" s="99"/>
      <c r="S911" s="99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</row>
    <row r="912" spans="2:33" ht="18.75" customHeight="1">
      <c r="B912" s="14"/>
      <c r="C912" s="98"/>
      <c r="D912" s="98"/>
      <c r="E912" s="14"/>
      <c r="F912" s="99"/>
      <c r="G912" s="99"/>
      <c r="H912" s="99"/>
      <c r="I912" s="99"/>
      <c r="J912" s="99"/>
      <c r="K912" s="99"/>
      <c r="L912" s="99"/>
      <c r="M912" s="99"/>
      <c r="N912" s="99"/>
      <c r="O912" s="99"/>
      <c r="P912" s="99"/>
      <c r="Q912" s="99"/>
      <c r="R912" s="99"/>
      <c r="S912" s="99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</row>
    <row r="913" spans="2:33" ht="18.75" customHeight="1">
      <c r="B913" s="14"/>
      <c r="C913" s="98"/>
      <c r="D913" s="98"/>
      <c r="E913" s="14"/>
      <c r="F913" s="99"/>
      <c r="G913" s="99"/>
      <c r="H913" s="99"/>
      <c r="I913" s="99"/>
      <c r="J913" s="99"/>
      <c r="K913" s="99"/>
      <c r="L913" s="99"/>
      <c r="M913" s="99"/>
      <c r="N913" s="99"/>
      <c r="O913" s="99"/>
      <c r="P913" s="99"/>
      <c r="Q913" s="99"/>
      <c r="R913" s="99"/>
      <c r="S913" s="99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</row>
    <row r="914" spans="2:33" ht="18.75" customHeight="1">
      <c r="B914" s="14"/>
      <c r="C914" s="98"/>
      <c r="D914" s="98"/>
      <c r="E914" s="14"/>
      <c r="F914" s="99"/>
      <c r="G914" s="99"/>
      <c r="H914" s="99"/>
      <c r="I914" s="99"/>
      <c r="J914" s="99"/>
      <c r="K914" s="99"/>
      <c r="L914" s="99"/>
      <c r="M914" s="99"/>
      <c r="N914" s="99"/>
      <c r="O914" s="99"/>
      <c r="P914" s="99"/>
      <c r="Q914" s="99"/>
      <c r="R914" s="99"/>
      <c r="S914" s="99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</row>
    <row r="915" spans="2:33" ht="18.75" customHeight="1">
      <c r="B915" s="14"/>
      <c r="C915" s="98"/>
      <c r="D915" s="98"/>
      <c r="E915" s="14"/>
      <c r="F915" s="99"/>
      <c r="G915" s="99"/>
      <c r="H915" s="99"/>
      <c r="I915" s="99"/>
      <c r="J915" s="99"/>
      <c r="K915" s="99"/>
      <c r="L915" s="99"/>
      <c r="M915" s="99"/>
      <c r="N915" s="99"/>
      <c r="O915" s="99"/>
      <c r="P915" s="99"/>
      <c r="Q915" s="99"/>
      <c r="R915" s="99"/>
      <c r="S915" s="99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</row>
    <row r="916" spans="2:33" ht="18.75" customHeight="1">
      <c r="B916" s="14"/>
      <c r="C916" s="98"/>
      <c r="D916" s="98"/>
      <c r="E916" s="14"/>
      <c r="F916" s="99"/>
      <c r="G916" s="99"/>
      <c r="H916" s="99"/>
      <c r="I916" s="99"/>
      <c r="J916" s="99"/>
      <c r="K916" s="99"/>
      <c r="L916" s="99"/>
      <c r="M916" s="99"/>
      <c r="N916" s="99"/>
      <c r="O916" s="99"/>
      <c r="P916" s="99"/>
      <c r="Q916" s="99"/>
      <c r="R916" s="99"/>
      <c r="S916" s="99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</row>
    <row r="917" spans="2:33" ht="18.75" customHeight="1">
      <c r="B917" s="14"/>
      <c r="C917" s="98"/>
      <c r="D917" s="98"/>
      <c r="E917" s="14"/>
      <c r="F917" s="99"/>
      <c r="G917" s="99"/>
      <c r="H917" s="99"/>
      <c r="I917" s="99"/>
      <c r="J917" s="99"/>
      <c r="K917" s="99"/>
      <c r="L917" s="99"/>
      <c r="M917" s="99"/>
      <c r="N917" s="99"/>
      <c r="O917" s="99"/>
      <c r="P917" s="99"/>
      <c r="Q917" s="99"/>
      <c r="R917" s="99"/>
      <c r="S917" s="99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</row>
    <row r="918" spans="2:33" ht="18.75" customHeight="1">
      <c r="B918" s="14"/>
      <c r="C918" s="98"/>
      <c r="D918" s="98"/>
      <c r="E918" s="14"/>
      <c r="F918" s="99"/>
      <c r="G918" s="99"/>
      <c r="H918" s="99"/>
      <c r="I918" s="99"/>
      <c r="J918" s="99"/>
      <c r="K918" s="99"/>
      <c r="L918" s="99"/>
      <c r="M918" s="99"/>
      <c r="N918" s="99"/>
      <c r="O918" s="99"/>
      <c r="P918" s="99"/>
      <c r="Q918" s="99"/>
      <c r="R918" s="99"/>
      <c r="S918" s="99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</row>
    <row r="919" spans="2:33" ht="18.75" customHeight="1">
      <c r="B919" s="14"/>
      <c r="C919" s="98"/>
      <c r="D919" s="98"/>
      <c r="E919" s="14"/>
      <c r="F919" s="99"/>
      <c r="G919" s="99"/>
      <c r="H919" s="99"/>
      <c r="I919" s="99"/>
      <c r="J919" s="99"/>
      <c r="K919" s="99"/>
      <c r="L919" s="99"/>
      <c r="M919" s="99"/>
      <c r="N919" s="99"/>
      <c r="O919" s="99"/>
      <c r="P919" s="99"/>
      <c r="Q919" s="99"/>
      <c r="R919" s="99"/>
      <c r="S919" s="99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</row>
    <row r="920" spans="2:33" ht="18.75" customHeight="1">
      <c r="B920" s="14"/>
      <c r="C920" s="98"/>
      <c r="D920" s="98"/>
      <c r="E920" s="14"/>
      <c r="F920" s="99"/>
      <c r="G920" s="99"/>
      <c r="H920" s="99"/>
      <c r="I920" s="99"/>
      <c r="J920" s="99"/>
      <c r="K920" s="99"/>
      <c r="L920" s="99"/>
      <c r="M920" s="99"/>
      <c r="N920" s="99"/>
      <c r="O920" s="99"/>
      <c r="P920" s="99"/>
      <c r="Q920" s="99"/>
      <c r="R920" s="99"/>
      <c r="S920" s="99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</row>
    <row r="921" spans="2:33" ht="18.75" customHeight="1">
      <c r="B921" s="14"/>
      <c r="C921" s="98"/>
      <c r="D921" s="98"/>
      <c r="E921" s="14"/>
      <c r="F921" s="99"/>
      <c r="G921" s="99"/>
      <c r="H921" s="99"/>
      <c r="I921" s="99"/>
      <c r="J921" s="99"/>
      <c r="K921" s="99"/>
      <c r="L921" s="99"/>
      <c r="M921" s="99"/>
      <c r="N921" s="99"/>
      <c r="O921" s="99"/>
      <c r="P921" s="99"/>
      <c r="Q921" s="99"/>
      <c r="R921" s="99"/>
      <c r="S921" s="99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</row>
    <row r="922" spans="2:33" ht="18.75" customHeight="1">
      <c r="B922" s="14"/>
      <c r="C922" s="98"/>
      <c r="D922" s="98"/>
      <c r="E922" s="14"/>
      <c r="F922" s="99"/>
      <c r="G922" s="99"/>
      <c r="H922" s="99"/>
      <c r="I922" s="99"/>
      <c r="J922" s="99"/>
      <c r="K922" s="99"/>
      <c r="L922" s="99"/>
      <c r="M922" s="99"/>
      <c r="N922" s="99"/>
      <c r="O922" s="99"/>
      <c r="P922" s="99"/>
      <c r="Q922" s="99"/>
      <c r="R922" s="99"/>
      <c r="S922" s="99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</row>
    <row r="923" spans="2:33" ht="18.75" customHeight="1">
      <c r="B923" s="14"/>
      <c r="C923" s="98"/>
      <c r="D923" s="98"/>
      <c r="E923" s="14"/>
      <c r="F923" s="99"/>
      <c r="G923" s="99"/>
      <c r="H923" s="99"/>
      <c r="I923" s="99"/>
      <c r="J923" s="99"/>
      <c r="K923" s="99"/>
      <c r="L923" s="99"/>
      <c r="M923" s="99"/>
      <c r="N923" s="99"/>
      <c r="O923" s="99"/>
      <c r="P923" s="99"/>
      <c r="Q923" s="99"/>
      <c r="R923" s="99"/>
      <c r="S923" s="99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</row>
    <row r="924" spans="2:33" ht="18.75" customHeight="1">
      <c r="B924" s="14"/>
      <c r="C924" s="98"/>
      <c r="D924" s="98"/>
      <c r="E924" s="14"/>
      <c r="F924" s="99"/>
      <c r="G924" s="99"/>
      <c r="H924" s="99"/>
      <c r="I924" s="99"/>
      <c r="J924" s="99"/>
      <c r="K924" s="99"/>
      <c r="L924" s="99"/>
      <c r="M924" s="99"/>
      <c r="N924" s="99"/>
      <c r="O924" s="99"/>
      <c r="P924" s="99"/>
      <c r="Q924" s="99"/>
      <c r="R924" s="99"/>
      <c r="S924" s="99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</row>
    <row r="925" spans="2:33" ht="18.75" customHeight="1">
      <c r="B925" s="14"/>
      <c r="C925" s="98"/>
      <c r="D925" s="98"/>
      <c r="E925" s="14"/>
      <c r="F925" s="99"/>
      <c r="G925" s="99"/>
      <c r="H925" s="99"/>
      <c r="I925" s="99"/>
      <c r="J925" s="99"/>
      <c r="K925" s="99"/>
      <c r="L925" s="99"/>
      <c r="M925" s="99"/>
      <c r="N925" s="99"/>
      <c r="O925" s="99"/>
      <c r="P925" s="99"/>
      <c r="Q925" s="99"/>
      <c r="R925" s="99"/>
      <c r="S925" s="99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</row>
    <row r="926" spans="2:33" ht="18.75" customHeight="1">
      <c r="B926" s="14"/>
      <c r="C926" s="98"/>
      <c r="D926" s="98"/>
      <c r="E926" s="14"/>
      <c r="F926" s="99"/>
      <c r="G926" s="99"/>
      <c r="H926" s="99"/>
      <c r="I926" s="99"/>
      <c r="J926" s="99"/>
      <c r="K926" s="99"/>
      <c r="L926" s="99"/>
      <c r="M926" s="99"/>
      <c r="N926" s="99"/>
      <c r="O926" s="99"/>
      <c r="P926" s="99"/>
      <c r="Q926" s="99"/>
      <c r="R926" s="99"/>
      <c r="S926" s="99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</row>
    <row r="927" spans="2:33" ht="18.75" customHeight="1">
      <c r="B927" s="14"/>
      <c r="C927" s="98"/>
      <c r="D927" s="98"/>
      <c r="E927" s="14"/>
      <c r="F927" s="99"/>
      <c r="G927" s="99"/>
      <c r="H927" s="99"/>
      <c r="I927" s="99"/>
      <c r="J927" s="99"/>
      <c r="K927" s="99"/>
      <c r="L927" s="99"/>
      <c r="M927" s="99"/>
      <c r="N927" s="99"/>
      <c r="O927" s="99"/>
      <c r="P927" s="99"/>
      <c r="Q927" s="99"/>
      <c r="R927" s="99"/>
      <c r="S927" s="99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</row>
    <row r="928" spans="2:33" ht="18.75" customHeight="1">
      <c r="B928" s="14"/>
      <c r="C928" s="98"/>
      <c r="D928" s="98"/>
      <c r="E928" s="14"/>
      <c r="F928" s="99"/>
      <c r="G928" s="99"/>
      <c r="H928" s="99"/>
      <c r="I928" s="99"/>
      <c r="J928" s="99"/>
      <c r="K928" s="99"/>
      <c r="L928" s="99"/>
      <c r="M928" s="99"/>
      <c r="N928" s="99"/>
      <c r="O928" s="99"/>
      <c r="P928" s="99"/>
      <c r="Q928" s="99"/>
      <c r="R928" s="99"/>
      <c r="S928" s="99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</row>
    <row r="929" spans="2:33" ht="18.75" customHeight="1">
      <c r="B929" s="14"/>
      <c r="C929" s="98"/>
      <c r="D929" s="98"/>
      <c r="E929" s="14"/>
      <c r="F929" s="99"/>
      <c r="G929" s="99"/>
      <c r="H929" s="99"/>
      <c r="I929" s="99"/>
      <c r="J929" s="99"/>
      <c r="K929" s="99"/>
      <c r="L929" s="99"/>
      <c r="M929" s="99"/>
      <c r="N929" s="99"/>
      <c r="O929" s="99"/>
      <c r="P929" s="99"/>
      <c r="Q929" s="99"/>
      <c r="R929" s="99"/>
      <c r="S929" s="99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</row>
    <row r="930" spans="2:33" ht="18.75" customHeight="1">
      <c r="B930" s="14"/>
      <c r="C930" s="98"/>
      <c r="D930" s="98"/>
      <c r="E930" s="14"/>
      <c r="F930" s="99"/>
      <c r="G930" s="99"/>
      <c r="H930" s="99"/>
      <c r="I930" s="99"/>
      <c r="J930" s="99"/>
      <c r="K930" s="99"/>
      <c r="L930" s="99"/>
      <c r="M930" s="99"/>
      <c r="N930" s="99"/>
      <c r="O930" s="99"/>
      <c r="P930" s="99"/>
      <c r="Q930" s="99"/>
      <c r="R930" s="99"/>
      <c r="S930" s="99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</row>
    <row r="931" spans="2:33" ht="18.75" customHeight="1">
      <c r="B931" s="14"/>
      <c r="C931" s="98"/>
      <c r="D931" s="98"/>
      <c r="E931" s="14"/>
      <c r="F931" s="99"/>
      <c r="G931" s="99"/>
      <c r="H931" s="99"/>
      <c r="I931" s="99"/>
      <c r="J931" s="99"/>
      <c r="K931" s="99"/>
      <c r="L931" s="99"/>
      <c r="M931" s="99"/>
      <c r="N931" s="99"/>
      <c r="O931" s="99"/>
      <c r="P931" s="99"/>
      <c r="Q931" s="99"/>
      <c r="R931" s="99"/>
      <c r="S931" s="99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</row>
    <row r="932" spans="2:33" ht="18.75" customHeight="1">
      <c r="B932" s="14"/>
      <c r="C932" s="98"/>
      <c r="D932" s="98"/>
      <c r="E932" s="14"/>
      <c r="F932" s="99"/>
      <c r="G932" s="99"/>
      <c r="H932" s="99"/>
      <c r="I932" s="99"/>
      <c r="J932" s="99"/>
      <c r="K932" s="99"/>
      <c r="L932" s="99"/>
      <c r="M932" s="99"/>
      <c r="N932" s="99"/>
      <c r="O932" s="99"/>
      <c r="P932" s="99"/>
      <c r="Q932" s="99"/>
      <c r="R932" s="99"/>
      <c r="S932" s="99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</row>
    <row r="933" spans="2:33" ht="18.75" customHeight="1">
      <c r="B933" s="14"/>
      <c r="C933" s="98"/>
      <c r="D933" s="98"/>
      <c r="E933" s="14"/>
      <c r="F933" s="99"/>
      <c r="G933" s="99"/>
      <c r="H933" s="99"/>
      <c r="I933" s="99"/>
      <c r="J933" s="99"/>
      <c r="K933" s="99"/>
      <c r="L933" s="99"/>
      <c r="M933" s="99"/>
      <c r="N933" s="99"/>
      <c r="O933" s="99"/>
      <c r="P933" s="99"/>
      <c r="Q933" s="99"/>
      <c r="R933" s="99"/>
      <c r="S933" s="99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</row>
    <row r="934" spans="2:33" ht="18.75" customHeight="1">
      <c r="B934" s="14"/>
      <c r="C934" s="98"/>
      <c r="D934" s="98"/>
      <c r="E934" s="14"/>
      <c r="F934" s="99"/>
      <c r="G934" s="99"/>
      <c r="H934" s="99"/>
      <c r="I934" s="99"/>
      <c r="J934" s="99"/>
      <c r="K934" s="99"/>
      <c r="L934" s="99"/>
      <c r="M934" s="99"/>
      <c r="N934" s="99"/>
      <c r="O934" s="99"/>
      <c r="P934" s="99"/>
      <c r="Q934" s="99"/>
      <c r="R934" s="99"/>
      <c r="S934" s="99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</row>
    <row r="935" spans="2:33" ht="18.75" customHeight="1">
      <c r="B935" s="14"/>
      <c r="C935" s="98"/>
      <c r="D935" s="98"/>
      <c r="E935" s="14"/>
      <c r="F935" s="99"/>
      <c r="G935" s="99"/>
      <c r="H935" s="99"/>
      <c r="I935" s="99"/>
      <c r="J935" s="99"/>
      <c r="K935" s="99"/>
      <c r="L935" s="99"/>
      <c r="M935" s="99"/>
      <c r="N935" s="99"/>
      <c r="O935" s="99"/>
      <c r="P935" s="99"/>
      <c r="Q935" s="99"/>
      <c r="R935" s="99"/>
      <c r="S935" s="99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</row>
    <row r="936" spans="2:33" ht="18.75" customHeight="1">
      <c r="B936" s="14"/>
      <c r="C936" s="98"/>
      <c r="D936" s="98"/>
      <c r="E936" s="14"/>
      <c r="F936" s="99"/>
      <c r="G936" s="99"/>
      <c r="H936" s="99"/>
      <c r="I936" s="99"/>
      <c r="J936" s="99"/>
      <c r="K936" s="99"/>
      <c r="L936" s="99"/>
      <c r="M936" s="99"/>
      <c r="N936" s="99"/>
      <c r="O936" s="99"/>
      <c r="P936" s="99"/>
      <c r="Q936" s="99"/>
      <c r="R936" s="99"/>
      <c r="S936" s="99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</row>
    <row r="937" spans="2:33" ht="18.75" customHeight="1">
      <c r="B937" s="14"/>
      <c r="C937" s="98"/>
      <c r="D937" s="98"/>
      <c r="E937" s="14"/>
      <c r="F937" s="99"/>
      <c r="G937" s="99"/>
      <c r="H937" s="99"/>
      <c r="I937" s="99"/>
      <c r="J937" s="99"/>
      <c r="K937" s="99"/>
      <c r="L937" s="99"/>
      <c r="M937" s="99"/>
      <c r="N937" s="99"/>
      <c r="O937" s="99"/>
      <c r="P937" s="99"/>
      <c r="Q937" s="99"/>
      <c r="R937" s="99"/>
      <c r="S937" s="99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</row>
    <row r="938" spans="2:33" ht="18.75" customHeight="1">
      <c r="B938" s="14"/>
      <c r="C938" s="98"/>
      <c r="D938" s="98"/>
      <c r="E938" s="14"/>
      <c r="F938" s="99"/>
      <c r="G938" s="99"/>
      <c r="H938" s="99"/>
      <c r="I938" s="99"/>
      <c r="J938" s="99"/>
      <c r="K938" s="99"/>
      <c r="L938" s="99"/>
      <c r="M938" s="99"/>
      <c r="N938" s="99"/>
      <c r="O938" s="99"/>
      <c r="P938" s="99"/>
      <c r="Q938" s="99"/>
      <c r="R938" s="99"/>
      <c r="S938" s="99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</row>
    <row r="939" spans="2:33" ht="18.75" customHeight="1">
      <c r="B939" s="14"/>
      <c r="C939" s="98"/>
      <c r="D939" s="98"/>
      <c r="E939" s="14"/>
      <c r="F939" s="99"/>
      <c r="G939" s="99"/>
      <c r="H939" s="99"/>
      <c r="I939" s="99"/>
      <c r="J939" s="99"/>
      <c r="K939" s="99"/>
      <c r="L939" s="99"/>
      <c r="M939" s="99"/>
      <c r="N939" s="99"/>
      <c r="O939" s="99"/>
      <c r="P939" s="99"/>
      <c r="Q939" s="99"/>
      <c r="R939" s="99"/>
      <c r="S939" s="99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</row>
    <row r="940" spans="2:33" ht="18.75" customHeight="1">
      <c r="B940" s="14"/>
      <c r="C940" s="98"/>
      <c r="D940" s="98"/>
      <c r="E940" s="14"/>
      <c r="F940" s="99"/>
      <c r="G940" s="99"/>
      <c r="H940" s="99"/>
      <c r="I940" s="99"/>
      <c r="J940" s="99"/>
      <c r="K940" s="99"/>
      <c r="L940" s="99"/>
      <c r="M940" s="99"/>
      <c r="N940" s="99"/>
      <c r="O940" s="99"/>
      <c r="P940" s="99"/>
      <c r="Q940" s="99"/>
      <c r="R940" s="99"/>
      <c r="S940" s="99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</row>
    <row r="941" spans="2:33" ht="18.75" customHeight="1">
      <c r="B941" s="14"/>
      <c r="C941" s="98"/>
      <c r="D941" s="98"/>
      <c r="E941" s="14"/>
      <c r="F941" s="99"/>
      <c r="G941" s="99"/>
      <c r="H941" s="99"/>
      <c r="I941" s="99"/>
      <c r="J941" s="99"/>
      <c r="K941" s="99"/>
      <c r="L941" s="99"/>
      <c r="M941" s="99"/>
      <c r="N941" s="99"/>
      <c r="O941" s="99"/>
      <c r="P941" s="99"/>
      <c r="Q941" s="99"/>
      <c r="R941" s="99"/>
      <c r="S941" s="99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</row>
    <row r="942" spans="2:33" ht="18.75" customHeight="1">
      <c r="B942" s="14"/>
      <c r="C942" s="98"/>
      <c r="D942" s="98"/>
      <c r="E942" s="14"/>
      <c r="F942" s="99"/>
      <c r="G942" s="99"/>
      <c r="H942" s="99"/>
      <c r="I942" s="99"/>
      <c r="J942" s="99"/>
      <c r="K942" s="99"/>
      <c r="L942" s="99"/>
      <c r="M942" s="99"/>
      <c r="N942" s="99"/>
      <c r="O942" s="99"/>
      <c r="P942" s="99"/>
      <c r="Q942" s="99"/>
      <c r="R942" s="99"/>
      <c r="S942" s="99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</row>
    <row r="943" spans="2:33" ht="18.75" customHeight="1">
      <c r="B943" s="14"/>
      <c r="C943" s="98"/>
      <c r="D943" s="98"/>
      <c r="E943" s="14"/>
      <c r="F943" s="99"/>
      <c r="G943" s="99"/>
      <c r="H943" s="99"/>
      <c r="I943" s="99"/>
      <c r="J943" s="99"/>
      <c r="K943" s="99"/>
      <c r="L943" s="99"/>
      <c r="M943" s="99"/>
      <c r="N943" s="99"/>
      <c r="O943" s="99"/>
      <c r="P943" s="99"/>
      <c r="Q943" s="99"/>
      <c r="R943" s="99"/>
      <c r="S943" s="99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</row>
    <row r="944" spans="2:33" ht="18.75" customHeight="1">
      <c r="B944" s="14"/>
      <c r="C944" s="98"/>
      <c r="D944" s="98"/>
      <c r="E944" s="14"/>
      <c r="F944" s="99"/>
      <c r="G944" s="99"/>
      <c r="H944" s="99"/>
      <c r="I944" s="99"/>
      <c r="J944" s="99"/>
      <c r="K944" s="99"/>
      <c r="L944" s="99"/>
      <c r="M944" s="99"/>
      <c r="N944" s="99"/>
      <c r="O944" s="99"/>
      <c r="P944" s="99"/>
      <c r="Q944" s="99"/>
      <c r="R944" s="99"/>
      <c r="S944" s="99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</row>
    <row r="945" spans="2:33" ht="18.75" customHeight="1">
      <c r="B945" s="14"/>
      <c r="C945" s="98"/>
      <c r="D945" s="98"/>
      <c r="E945" s="14"/>
      <c r="F945" s="99"/>
      <c r="G945" s="99"/>
      <c r="H945" s="99"/>
      <c r="I945" s="99"/>
      <c r="J945" s="99"/>
      <c r="K945" s="99"/>
      <c r="L945" s="99"/>
      <c r="M945" s="99"/>
      <c r="N945" s="99"/>
      <c r="O945" s="99"/>
      <c r="P945" s="99"/>
      <c r="Q945" s="99"/>
      <c r="R945" s="99"/>
      <c r="S945" s="99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</row>
    <row r="946" spans="2:33" ht="18.75" customHeight="1">
      <c r="B946" s="14"/>
      <c r="C946" s="98"/>
      <c r="D946" s="98"/>
      <c r="E946" s="14"/>
      <c r="F946" s="99"/>
      <c r="G946" s="99"/>
      <c r="H946" s="99"/>
      <c r="I946" s="99"/>
      <c r="J946" s="99"/>
      <c r="K946" s="99"/>
      <c r="L946" s="99"/>
      <c r="M946" s="99"/>
      <c r="N946" s="99"/>
      <c r="O946" s="99"/>
      <c r="P946" s="99"/>
      <c r="Q946" s="99"/>
      <c r="R946" s="99"/>
      <c r="S946" s="99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</row>
    <row r="947" spans="2:33" ht="18.75" customHeight="1">
      <c r="B947" s="14"/>
      <c r="C947" s="98"/>
      <c r="D947" s="98"/>
      <c r="E947" s="14"/>
      <c r="F947" s="99"/>
      <c r="G947" s="99"/>
      <c r="H947" s="99"/>
      <c r="I947" s="99"/>
      <c r="J947" s="99"/>
      <c r="K947" s="99"/>
      <c r="L947" s="99"/>
      <c r="M947" s="99"/>
      <c r="N947" s="99"/>
      <c r="O947" s="99"/>
      <c r="P947" s="99"/>
      <c r="Q947" s="99"/>
      <c r="R947" s="99"/>
      <c r="S947" s="99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</row>
    <row r="948" spans="2:33" ht="18.75" customHeight="1">
      <c r="B948" s="14"/>
      <c r="C948" s="98"/>
      <c r="D948" s="98"/>
      <c r="E948" s="14"/>
      <c r="F948" s="99"/>
      <c r="G948" s="99"/>
      <c r="H948" s="99"/>
      <c r="I948" s="99"/>
      <c r="J948" s="99"/>
      <c r="K948" s="99"/>
      <c r="L948" s="99"/>
      <c r="M948" s="99"/>
      <c r="N948" s="99"/>
      <c r="O948" s="99"/>
      <c r="P948" s="99"/>
      <c r="Q948" s="99"/>
      <c r="R948" s="99"/>
      <c r="S948" s="99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</row>
    <row r="949" spans="2:33" ht="18.75" customHeight="1">
      <c r="B949" s="14"/>
      <c r="C949" s="98"/>
      <c r="D949" s="98"/>
      <c r="E949" s="14"/>
      <c r="F949" s="99"/>
      <c r="G949" s="99"/>
      <c r="H949" s="99"/>
      <c r="I949" s="99"/>
      <c r="J949" s="99"/>
      <c r="K949" s="99"/>
      <c r="L949" s="99"/>
      <c r="M949" s="99"/>
      <c r="N949" s="99"/>
      <c r="O949" s="99"/>
      <c r="P949" s="99"/>
      <c r="Q949" s="99"/>
      <c r="R949" s="99"/>
      <c r="S949" s="99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</row>
    <row r="950" spans="2:33" ht="18.75" customHeight="1">
      <c r="B950" s="14"/>
      <c r="C950" s="98"/>
      <c r="D950" s="98"/>
      <c r="E950" s="14"/>
      <c r="F950" s="99"/>
      <c r="G950" s="99"/>
      <c r="H950" s="99"/>
      <c r="I950" s="99"/>
      <c r="J950" s="99"/>
      <c r="K950" s="99"/>
      <c r="L950" s="99"/>
      <c r="M950" s="99"/>
      <c r="N950" s="99"/>
      <c r="O950" s="99"/>
      <c r="P950" s="99"/>
      <c r="Q950" s="99"/>
      <c r="R950" s="99"/>
      <c r="S950" s="99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</row>
    <row r="951" spans="2:33" ht="18.75" customHeight="1">
      <c r="B951" s="14"/>
      <c r="C951" s="98"/>
      <c r="D951" s="98"/>
      <c r="E951" s="14"/>
      <c r="F951" s="99"/>
      <c r="G951" s="99"/>
      <c r="H951" s="99"/>
      <c r="I951" s="99"/>
      <c r="J951" s="99"/>
      <c r="K951" s="99"/>
      <c r="L951" s="99"/>
      <c r="M951" s="99"/>
      <c r="N951" s="99"/>
      <c r="O951" s="99"/>
      <c r="P951" s="99"/>
      <c r="Q951" s="99"/>
      <c r="R951" s="99"/>
      <c r="S951" s="99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</row>
    <row r="952" spans="2:33" ht="18.75" customHeight="1">
      <c r="B952" s="14"/>
      <c r="C952" s="98"/>
      <c r="D952" s="98"/>
      <c r="E952" s="14"/>
      <c r="F952" s="99"/>
      <c r="G952" s="99"/>
      <c r="H952" s="99"/>
      <c r="I952" s="99"/>
      <c r="J952" s="99"/>
      <c r="K952" s="99"/>
      <c r="L952" s="99"/>
      <c r="M952" s="99"/>
      <c r="N952" s="99"/>
      <c r="O952" s="99"/>
      <c r="P952" s="99"/>
      <c r="Q952" s="99"/>
      <c r="R952" s="99"/>
      <c r="S952" s="99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</row>
    <row r="953" spans="2:33" ht="18.75" customHeight="1">
      <c r="B953" s="14"/>
      <c r="C953" s="98"/>
      <c r="D953" s="98"/>
      <c r="E953" s="14"/>
      <c r="F953" s="99"/>
      <c r="G953" s="99"/>
      <c r="H953" s="99"/>
      <c r="I953" s="99"/>
      <c r="J953" s="99"/>
      <c r="K953" s="99"/>
      <c r="L953" s="99"/>
      <c r="M953" s="99"/>
      <c r="N953" s="99"/>
      <c r="O953" s="99"/>
      <c r="P953" s="99"/>
      <c r="Q953" s="99"/>
      <c r="R953" s="99"/>
      <c r="S953" s="99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</row>
    <row r="954" spans="2:33" ht="18.75" customHeight="1">
      <c r="B954" s="14"/>
      <c r="C954" s="98"/>
      <c r="D954" s="98"/>
      <c r="E954" s="14"/>
      <c r="F954" s="99"/>
      <c r="G954" s="99"/>
      <c r="H954" s="99"/>
      <c r="I954" s="99"/>
      <c r="J954" s="99"/>
      <c r="K954" s="99"/>
      <c r="L954" s="99"/>
      <c r="M954" s="99"/>
      <c r="N954" s="99"/>
      <c r="O954" s="99"/>
      <c r="P954" s="99"/>
      <c r="Q954" s="99"/>
      <c r="R954" s="99"/>
      <c r="S954" s="99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</row>
    <row r="955" spans="2:33" ht="18.75" customHeight="1">
      <c r="B955" s="14"/>
      <c r="C955" s="98"/>
      <c r="D955" s="98"/>
      <c r="E955" s="14"/>
      <c r="F955" s="99"/>
      <c r="G955" s="99"/>
      <c r="H955" s="99"/>
      <c r="I955" s="99"/>
      <c r="J955" s="99"/>
      <c r="K955" s="99"/>
      <c r="L955" s="99"/>
      <c r="M955" s="99"/>
      <c r="N955" s="99"/>
      <c r="O955" s="99"/>
      <c r="P955" s="99"/>
      <c r="Q955" s="99"/>
      <c r="R955" s="99"/>
      <c r="S955" s="99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</row>
    <row r="956" spans="2:33" ht="18.75" customHeight="1">
      <c r="B956" s="14"/>
      <c r="C956" s="98"/>
      <c r="D956" s="98"/>
      <c r="E956" s="14"/>
      <c r="F956" s="99"/>
      <c r="G956" s="99"/>
      <c r="H956" s="99"/>
      <c r="I956" s="99"/>
      <c r="J956" s="99"/>
      <c r="K956" s="99"/>
      <c r="L956" s="99"/>
      <c r="M956" s="99"/>
      <c r="N956" s="99"/>
      <c r="O956" s="99"/>
      <c r="P956" s="99"/>
      <c r="Q956" s="99"/>
      <c r="R956" s="99"/>
      <c r="S956" s="99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</row>
    <row r="957" spans="2:33" ht="18.75" customHeight="1">
      <c r="B957" s="14"/>
      <c r="C957" s="98"/>
      <c r="D957" s="98"/>
      <c r="E957" s="14"/>
      <c r="F957" s="99"/>
      <c r="G957" s="99"/>
      <c r="H957" s="99"/>
      <c r="I957" s="99"/>
      <c r="J957" s="99"/>
      <c r="K957" s="99"/>
      <c r="L957" s="99"/>
      <c r="M957" s="99"/>
      <c r="N957" s="99"/>
      <c r="O957" s="99"/>
      <c r="P957" s="99"/>
      <c r="Q957" s="99"/>
      <c r="R957" s="99"/>
      <c r="S957" s="99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</row>
    <row r="958" spans="2:33" ht="18.75" customHeight="1">
      <c r="B958" s="14"/>
      <c r="C958" s="98"/>
      <c r="D958" s="98"/>
      <c r="E958" s="14"/>
      <c r="F958" s="99"/>
      <c r="G958" s="99"/>
      <c r="H958" s="99"/>
      <c r="I958" s="99"/>
      <c r="J958" s="99"/>
      <c r="K958" s="99"/>
      <c r="L958" s="99"/>
      <c r="M958" s="99"/>
      <c r="N958" s="99"/>
      <c r="O958" s="99"/>
      <c r="P958" s="99"/>
      <c r="Q958" s="99"/>
      <c r="R958" s="99"/>
      <c r="S958" s="99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</row>
    <row r="959" spans="2:33" ht="18.75" customHeight="1">
      <c r="B959" s="14"/>
      <c r="C959" s="98"/>
      <c r="D959" s="98"/>
      <c r="E959" s="14"/>
      <c r="F959" s="99"/>
      <c r="G959" s="99"/>
      <c r="H959" s="99"/>
      <c r="I959" s="99"/>
      <c r="J959" s="99"/>
      <c r="K959" s="99"/>
      <c r="L959" s="99"/>
      <c r="M959" s="99"/>
      <c r="N959" s="99"/>
      <c r="O959" s="99"/>
      <c r="P959" s="99"/>
      <c r="Q959" s="99"/>
      <c r="R959" s="99"/>
      <c r="S959" s="99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</row>
    <row r="960" spans="2:33" ht="18.75" customHeight="1">
      <c r="B960" s="14"/>
      <c r="C960" s="98"/>
      <c r="D960" s="98"/>
      <c r="E960" s="14"/>
      <c r="F960" s="99"/>
      <c r="G960" s="99"/>
      <c r="H960" s="99"/>
      <c r="I960" s="99"/>
      <c r="J960" s="99"/>
      <c r="K960" s="99"/>
      <c r="L960" s="99"/>
      <c r="M960" s="99"/>
      <c r="N960" s="99"/>
      <c r="O960" s="99"/>
      <c r="P960" s="99"/>
      <c r="Q960" s="99"/>
      <c r="R960" s="99"/>
      <c r="S960" s="99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</row>
    <row r="961" spans="2:33" ht="18.75" customHeight="1">
      <c r="B961" s="14"/>
      <c r="C961" s="98"/>
      <c r="D961" s="98"/>
      <c r="E961" s="14"/>
      <c r="F961" s="99"/>
      <c r="G961" s="99"/>
      <c r="H961" s="99"/>
      <c r="I961" s="99"/>
      <c r="J961" s="99"/>
      <c r="K961" s="99"/>
      <c r="L961" s="99"/>
      <c r="M961" s="99"/>
      <c r="N961" s="99"/>
      <c r="O961" s="99"/>
      <c r="P961" s="99"/>
      <c r="Q961" s="99"/>
      <c r="R961" s="99"/>
      <c r="S961" s="99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</row>
    <row r="962" spans="2:33" ht="18.75" customHeight="1">
      <c r="B962" s="14"/>
      <c r="C962" s="98"/>
      <c r="D962" s="98"/>
      <c r="E962" s="14"/>
      <c r="F962" s="99"/>
      <c r="G962" s="99"/>
      <c r="H962" s="99"/>
      <c r="I962" s="99"/>
      <c r="J962" s="99"/>
      <c r="K962" s="99"/>
      <c r="L962" s="99"/>
      <c r="M962" s="99"/>
      <c r="N962" s="99"/>
      <c r="O962" s="99"/>
      <c r="P962" s="99"/>
      <c r="Q962" s="99"/>
      <c r="R962" s="99"/>
      <c r="S962" s="99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</row>
    <row r="963" spans="2:33" ht="18.75" customHeight="1">
      <c r="B963" s="14"/>
      <c r="C963" s="98"/>
      <c r="D963" s="98"/>
      <c r="E963" s="14"/>
      <c r="F963" s="99"/>
      <c r="G963" s="99"/>
      <c r="H963" s="99"/>
      <c r="I963" s="99"/>
      <c r="J963" s="99"/>
      <c r="K963" s="99"/>
      <c r="L963" s="99"/>
      <c r="M963" s="99"/>
      <c r="N963" s="99"/>
      <c r="O963" s="99"/>
      <c r="P963" s="99"/>
      <c r="Q963" s="99"/>
      <c r="R963" s="99"/>
      <c r="S963" s="99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</row>
    <row r="964" spans="2:33" ht="18.75" customHeight="1">
      <c r="B964" s="14"/>
      <c r="C964" s="98"/>
      <c r="D964" s="98"/>
      <c r="E964" s="14"/>
      <c r="F964" s="99"/>
      <c r="G964" s="99"/>
      <c r="H964" s="99"/>
      <c r="I964" s="99"/>
      <c r="J964" s="99"/>
      <c r="K964" s="99"/>
      <c r="L964" s="99"/>
      <c r="M964" s="99"/>
      <c r="N964" s="99"/>
      <c r="O964" s="99"/>
      <c r="P964" s="99"/>
      <c r="Q964" s="99"/>
      <c r="R964" s="99"/>
      <c r="S964" s="99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</row>
    <row r="965" spans="2:33" ht="18.75" customHeight="1">
      <c r="B965" s="14"/>
      <c r="C965" s="98"/>
      <c r="D965" s="98"/>
      <c r="E965" s="14"/>
      <c r="F965" s="99"/>
      <c r="G965" s="99"/>
      <c r="H965" s="99"/>
      <c r="I965" s="99"/>
      <c r="J965" s="99"/>
      <c r="K965" s="99"/>
      <c r="L965" s="99"/>
      <c r="M965" s="99"/>
      <c r="N965" s="99"/>
      <c r="O965" s="99"/>
      <c r="P965" s="99"/>
      <c r="Q965" s="99"/>
      <c r="R965" s="99"/>
      <c r="S965" s="99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</row>
    <row r="966" spans="2:33" ht="18.75" customHeight="1">
      <c r="B966" s="14"/>
      <c r="C966" s="98"/>
      <c r="D966" s="98"/>
      <c r="E966" s="14"/>
      <c r="F966" s="99"/>
      <c r="G966" s="99"/>
      <c r="H966" s="99"/>
      <c r="I966" s="99"/>
      <c r="J966" s="99"/>
      <c r="K966" s="99"/>
      <c r="L966" s="99"/>
      <c r="M966" s="99"/>
      <c r="N966" s="99"/>
      <c r="O966" s="99"/>
      <c r="P966" s="99"/>
      <c r="Q966" s="99"/>
      <c r="R966" s="99"/>
      <c r="S966" s="99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</row>
    <row r="967" spans="2:33" ht="18.75" customHeight="1">
      <c r="B967" s="14"/>
      <c r="C967" s="98"/>
      <c r="D967" s="98"/>
      <c r="E967" s="14"/>
      <c r="F967" s="99"/>
      <c r="G967" s="99"/>
      <c r="H967" s="99"/>
      <c r="I967" s="99"/>
      <c r="J967" s="99"/>
      <c r="K967" s="99"/>
      <c r="L967" s="99"/>
      <c r="M967" s="99"/>
      <c r="N967" s="99"/>
      <c r="O967" s="99"/>
      <c r="P967" s="99"/>
      <c r="Q967" s="99"/>
      <c r="R967" s="99"/>
      <c r="S967" s="99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</row>
    <row r="968" spans="2:33" ht="18.75" customHeight="1">
      <c r="B968" s="14"/>
      <c r="C968" s="98"/>
      <c r="D968" s="98"/>
      <c r="E968" s="14"/>
      <c r="F968" s="99"/>
      <c r="G968" s="99"/>
      <c r="H968" s="99"/>
      <c r="I968" s="99"/>
      <c r="J968" s="99"/>
      <c r="K968" s="99"/>
      <c r="L968" s="99"/>
      <c r="M968" s="99"/>
      <c r="N968" s="99"/>
      <c r="O968" s="99"/>
      <c r="P968" s="99"/>
      <c r="Q968" s="99"/>
      <c r="R968" s="99"/>
      <c r="S968" s="99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</row>
    <row r="969" spans="2:33" ht="18.75" customHeight="1">
      <c r="B969" s="14"/>
      <c r="C969" s="98"/>
      <c r="D969" s="98"/>
      <c r="E969" s="14"/>
      <c r="F969" s="99"/>
      <c r="G969" s="99"/>
      <c r="H969" s="99"/>
      <c r="I969" s="99"/>
      <c r="J969" s="99"/>
      <c r="K969" s="99"/>
      <c r="L969" s="99"/>
      <c r="M969" s="99"/>
      <c r="N969" s="99"/>
      <c r="O969" s="99"/>
      <c r="P969" s="99"/>
      <c r="Q969" s="99"/>
      <c r="R969" s="99"/>
      <c r="S969" s="99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</row>
    <row r="970" spans="2:33" ht="18.75" customHeight="1">
      <c r="B970" s="14"/>
      <c r="C970" s="98"/>
      <c r="D970" s="98"/>
      <c r="E970" s="14"/>
      <c r="F970" s="99"/>
      <c r="G970" s="99"/>
      <c r="H970" s="99"/>
      <c r="I970" s="99"/>
      <c r="J970" s="99"/>
      <c r="K970" s="99"/>
      <c r="L970" s="99"/>
      <c r="M970" s="99"/>
      <c r="N970" s="99"/>
      <c r="O970" s="99"/>
      <c r="P970" s="99"/>
      <c r="Q970" s="99"/>
      <c r="R970" s="99"/>
      <c r="S970" s="99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</row>
    <row r="971" spans="2:33" ht="18.75" customHeight="1">
      <c r="B971" s="14"/>
      <c r="C971" s="98"/>
      <c r="D971" s="98"/>
      <c r="E971" s="14"/>
      <c r="F971" s="99"/>
      <c r="G971" s="99"/>
      <c r="H971" s="99"/>
      <c r="I971" s="99"/>
      <c r="J971" s="99"/>
      <c r="K971" s="99"/>
      <c r="L971" s="99"/>
      <c r="M971" s="99"/>
      <c r="N971" s="99"/>
      <c r="O971" s="99"/>
      <c r="P971" s="99"/>
      <c r="Q971" s="99"/>
      <c r="R971" s="99"/>
      <c r="S971" s="99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</row>
    <row r="972" spans="2:33" ht="18.75" customHeight="1">
      <c r="B972" s="14"/>
      <c r="C972" s="98"/>
      <c r="D972" s="98"/>
      <c r="E972" s="14"/>
      <c r="F972" s="99"/>
      <c r="G972" s="99"/>
      <c r="H972" s="99"/>
      <c r="I972" s="99"/>
      <c r="J972" s="99"/>
      <c r="K972" s="99"/>
      <c r="L972" s="99"/>
      <c r="M972" s="99"/>
      <c r="N972" s="99"/>
      <c r="O972" s="99"/>
      <c r="P972" s="99"/>
      <c r="Q972" s="99"/>
      <c r="R972" s="99"/>
      <c r="S972" s="99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</row>
    <row r="973" spans="2:33" ht="18.75" customHeight="1">
      <c r="B973" s="14"/>
      <c r="C973" s="98"/>
      <c r="D973" s="98"/>
      <c r="E973" s="14"/>
      <c r="F973" s="99"/>
      <c r="G973" s="99"/>
      <c r="H973" s="99"/>
      <c r="I973" s="99"/>
      <c r="J973" s="99"/>
      <c r="K973" s="99"/>
      <c r="L973" s="99"/>
      <c r="M973" s="99"/>
      <c r="N973" s="99"/>
      <c r="O973" s="99"/>
      <c r="P973" s="99"/>
      <c r="Q973" s="99"/>
      <c r="R973" s="99"/>
      <c r="S973" s="99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</row>
    <row r="974" spans="2:33" ht="18.75" customHeight="1">
      <c r="B974" s="14"/>
      <c r="C974" s="98"/>
      <c r="D974" s="98"/>
      <c r="E974" s="14"/>
      <c r="F974" s="99"/>
      <c r="G974" s="99"/>
      <c r="H974" s="99"/>
      <c r="I974" s="99"/>
      <c r="J974" s="99"/>
      <c r="K974" s="99"/>
      <c r="L974" s="99"/>
      <c r="M974" s="99"/>
      <c r="N974" s="99"/>
      <c r="O974" s="99"/>
      <c r="P974" s="99"/>
      <c r="Q974" s="99"/>
      <c r="R974" s="99"/>
      <c r="S974" s="99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</row>
    <row r="975" spans="2:33" ht="18.75" customHeight="1">
      <c r="B975" s="14"/>
      <c r="C975" s="98"/>
      <c r="D975" s="98"/>
      <c r="E975" s="14"/>
      <c r="F975" s="99"/>
      <c r="G975" s="99"/>
      <c r="H975" s="99"/>
      <c r="I975" s="99"/>
      <c r="J975" s="99"/>
      <c r="K975" s="99"/>
      <c r="L975" s="99"/>
      <c r="M975" s="99"/>
      <c r="N975" s="99"/>
      <c r="O975" s="99"/>
      <c r="P975" s="99"/>
      <c r="Q975" s="99"/>
      <c r="R975" s="99"/>
      <c r="S975" s="99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</row>
    <row r="976" spans="2:33" ht="18.75" customHeight="1">
      <c r="B976" s="14"/>
      <c r="C976" s="98"/>
      <c r="D976" s="98"/>
      <c r="E976" s="14"/>
      <c r="F976" s="99"/>
      <c r="G976" s="99"/>
      <c r="H976" s="99"/>
      <c r="I976" s="99"/>
      <c r="J976" s="99"/>
      <c r="K976" s="99"/>
      <c r="L976" s="99"/>
      <c r="M976" s="99"/>
      <c r="N976" s="99"/>
      <c r="O976" s="99"/>
      <c r="P976" s="99"/>
      <c r="Q976" s="99"/>
      <c r="R976" s="99"/>
      <c r="S976" s="99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</row>
    <row r="977" spans="2:33" ht="18.75" customHeight="1">
      <c r="B977" s="14"/>
      <c r="C977" s="98"/>
      <c r="D977" s="98"/>
      <c r="E977" s="14"/>
      <c r="F977" s="99"/>
      <c r="G977" s="99"/>
      <c r="H977" s="99"/>
      <c r="I977" s="99"/>
      <c r="J977" s="99"/>
      <c r="K977" s="99"/>
      <c r="L977" s="99"/>
      <c r="M977" s="99"/>
      <c r="N977" s="99"/>
      <c r="O977" s="99"/>
      <c r="P977" s="99"/>
      <c r="Q977" s="99"/>
      <c r="R977" s="99"/>
      <c r="S977" s="99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</row>
    <row r="978" spans="2:33" ht="18.75" customHeight="1">
      <c r="B978" s="14"/>
      <c r="C978" s="98"/>
      <c r="D978" s="98"/>
      <c r="E978" s="14"/>
      <c r="F978" s="99"/>
      <c r="G978" s="99"/>
      <c r="H978" s="99"/>
      <c r="I978" s="99"/>
      <c r="J978" s="99"/>
      <c r="K978" s="99"/>
      <c r="L978" s="99"/>
      <c r="M978" s="99"/>
      <c r="N978" s="99"/>
      <c r="O978" s="99"/>
      <c r="P978" s="99"/>
      <c r="Q978" s="99"/>
      <c r="R978" s="99"/>
      <c r="S978" s="99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</row>
    <row r="979" spans="2:33" ht="18.75" customHeight="1">
      <c r="B979" s="14"/>
      <c r="C979" s="98"/>
      <c r="D979" s="98"/>
      <c r="E979" s="14"/>
      <c r="F979" s="99"/>
      <c r="G979" s="99"/>
      <c r="H979" s="99"/>
      <c r="I979" s="99"/>
      <c r="J979" s="99"/>
      <c r="K979" s="99"/>
      <c r="L979" s="99"/>
      <c r="M979" s="99"/>
      <c r="N979" s="99"/>
      <c r="O979" s="99"/>
      <c r="P979" s="99"/>
      <c r="Q979" s="99"/>
      <c r="R979" s="99"/>
      <c r="S979" s="99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</row>
    <row r="980" spans="2:33" ht="18.75" customHeight="1">
      <c r="B980" s="14"/>
      <c r="C980" s="98"/>
      <c r="D980" s="98"/>
      <c r="E980" s="14"/>
      <c r="F980" s="99"/>
      <c r="G980" s="99"/>
      <c r="H980" s="99"/>
      <c r="I980" s="99"/>
      <c r="J980" s="99"/>
      <c r="K980" s="99"/>
      <c r="L980" s="99"/>
      <c r="M980" s="99"/>
      <c r="N980" s="99"/>
      <c r="O980" s="99"/>
      <c r="P980" s="99"/>
      <c r="Q980" s="99"/>
      <c r="R980" s="99"/>
      <c r="S980" s="99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</row>
    <row r="981" spans="2:33" ht="18.75" customHeight="1">
      <c r="B981" s="14"/>
      <c r="C981" s="98"/>
      <c r="D981" s="98"/>
      <c r="E981" s="14"/>
      <c r="F981" s="99"/>
      <c r="G981" s="99"/>
      <c r="H981" s="99"/>
      <c r="I981" s="99"/>
      <c r="J981" s="99"/>
      <c r="K981" s="99"/>
      <c r="L981" s="99"/>
      <c r="M981" s="99"/>
      <c r="N981" s="99"/>
      <c r="O981" s="99"/>
      <c r="P981" s="99"/>
      <c r="Q981" s="99"/>
      <c r="R981" s="99"/>
      <c r="S981" s="99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</row>
    <row r="982" spans="2:33" ht="18.75" customHeight="1">
      <c r="B982" s="14"/>
      <c r="C982" s="98"/>
      <c r="D982" s="98"/>
      <c r="E982" s="14"/>
      <c r="F982" s="99"/>
      <c r="G982" s="99"/>
      <c r="H982" s="99"/>
      <c r="I982" s="99"/>
      <c r="J982" s="99"/>
      <c r="K982" s="99"/>
      <c r="L982" s="99"/>
      <c r="M982" s="99"/>
      <c r="N982" s="99"/>
      <c r="O982" s="99"/>
      <c r="P982" s="99"/>
      <c r="Q982" s="99"/>
      <c r="R982" s="99"/>
      <c r="S982" s="99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</row>
    <row r="983" spans="2:33" ht="18.75" customHeight="1">
      <c r="B983" s="14"/>
      <c r="C983" s="98"/>
      <c r="D983" s="98"/>
      <c r="E983" s="14"/>
      <c r="F983" s="99"/>
      <c r="G983" s="99"/>
      <c r="H983" s="99"/>
      <c r="I983" s="99"/>
      <c r="J983" s="99"/>
      <c r="K983" s="99"/>
      <c r="L983" s="99"/>
      <c r="M983" s="99"/>
      <c r="N983" s="99"/>
      <c r="O983" s="99"/>
      <c r="P983" s="99"/>
      <c r="Q983" s="99"/>
      <c r="R983" s="99"/>
      <c r="S983" s="99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</row>
    <row r="984" spans="2:33" ht="18.75" customHeight="1">
      <c r="B984" s="14"/>
      <c r="C984" s="98"/>
      <c r="D984" s="98"/>
      <c r="E984" s="14"/>
      <c r="F984" s="99"/>
      <c r="G984" s="99"/>
      <c r="H984" s="99"/>
      <c r="I984" s="99"/>
      <c r="J984" s="99"/>
      <c r="K984" s="99"/>
      <c r="L984" s="99"/>
      <c r="M984" s="99"/>
      <c r="N984" s="99"/>
      <c r="O984" s="99"/>
      <c r="P984" s="99"/>
      <c r="Q984" s="99"/>
      <c r="R984" s="99"/>
      <c r="S984" s="99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</row>
    <row r="985" spans="2:33" ht="18.75" customHeight="1">
      <c r="B985" s="14"/>
      <c r="C985" s="98"/>
      <c r="D985" s="98"/>
      <c r="E985" s="14"/>
      <c r="F985" s="99"/>
      <c r="G985" s="99"/>
      <c r="H985" s="99"/>
      <c r="I985" s="99"/>
      <c r="J985" s="99"/>
      <c r="K985" s="99"/>
      <c r="L985" s="99"/>
      <c r="M985" s="99"/>
      <c r="N985" s="99"/>
      <c r="O985" s="99"/>
      <c r="P985" s="99"/>
      <c r="Q985" s="99"/>
      <c r="R985" s="99"/>
      <c r="S985" s="99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</row>
    <row r="986" spans="2:33" ht="18.75" customHeight="1">
      <c r="B986" s="14"/>
      <c r="C986" s="98"/>
      <c r="D986" s="98"/>
      <c r="E986" s="14"/>
      <c r="F986" s="99"/>
      <c r="G986" s="99"/>
      <c r="H986" s="99"/>
      <c r="I986" s="99"/>
      <c r="J986" s="99"/>
      <c r="K986" s="99"/>
      <c r="L986" s="99"/>
      <c r="M986" s="99"/>
      <c r="N986" s="99"/>
      <c r="O986" s="99"/>
      <c r="P986" s="99"/>
      <c r="Q986" s="99"/>
      <c r="R986" s="99"/>
      <c r="S986" s="99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</row>
    <row r="987" spans="2:33" ht="18.75" customHeight="1">
      <c r="B987" s="14"/>
      <c r="C987" s="98"/>
      <c r="D987" s="98"/>
      <c r="E987" s="14"/>
      <c r="F987" s="99"/>
      <c r="G987" s="99"/>
      <c r="H987" s="99"/>
      <c r="I987" s="99"/>
      <c r="J987" s="99"/>
      <c r="K987" s="99"/>
      <c r="L987" s="99"/>
      <c r="M987" s="99"/>
      <c r="N987" s="99"/>
      <c r="O987" s="99"/>
      <c r="P987" s="99"/>
      <c r="Q987" s="99"/>
      <c r="R987" s="99"/>
      <c r="S987" s="99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</row>
    <row r="988" spans="2:33" ht="18.75" customHeight="1">
      <c r="B988" s="14"/>
      <c r="C988" s="98"/>
      <c r="D988" s="98"/>
      <c r="E988" s="14"/>
      <c r="F988" s="99"/>
      <c r="G988" s="99"/>
      <c r="H988" s="99"/>
      <c r="I988" s="99"/>
      <c r="J988" s="99"/>
      <c r="K988" s="99"/>
      <c r="L988" s="99"/>
      <c r="M988" s="99"/>
      <c r="N988" s="99"/>
      <c r="O988" s="99"/>
      <c r="P988" s="99"/>
      <c r="Q988" s="99"/>
      <c r="R988" s="99"/>
      <c r="S988" s="99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</row>
    <row r="989" spans="2:33" ht="18.75" customHeight="1">
      <c r="B989" s="14"/>
      <c r="C989" s="98"/>
      <c r="D989" s="98"/>
      <c r="E989" s="14"/>
      <c r="F989" s="99"/>
      <c r="G989" s="99"/>
      <c r="H989" s="99"/>
      <c r="I989" s="99"/>
      <c r="J989" s="99"/>
      <c r="K989" s="99"/>
      <c r="L989" s="99"/>
      <c r="M989" s="99"/>
      <c r="N989" s="99"/>
      <c r="O989" s="99"/>
      <c r="P989" s="99"/>
      <c r="Q989" s="99"/>
      <c r="R989" s="99"/>
      <c r="S989" s="99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</row>
    <row r="990" spans="2:33" ht="18.75" customHeight="1">
      <c r="B990" s="14"/>
      <c r="C990" s="98"/>
      <c r="D990" s="98"/>
      <c r="E990" s="14"/>
      <c r="F990" s="99"/>
      <c r="G990" s="99"/>
      <c r="H990" s="99"/>
      <c r="I990" s="99"/>
      <c r="J990" s="99"/>
      <c r="K990" s="99"/>
      <c r="L990" s="99"/>
      <c r="M990" s="99"/>
      <c r="N990" s="99"/>
      <c r="O990" s="99"/>
      <c r="P990" s="99"/>
      <c r="Q990" s="99"/>
      <c r="R990" s="99"/>
      <c r="S990" s="99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</row>
    <row r="991" spans="2:33" ht="18.75" customHeight="1">
      <c r="B991" s="14"/>
      <c r="C991" s="98"/>
      <c r="D991" s="98"/>
      <c r="E991" s="14"/>
      <c r="F991" s="99"/>
      <c r="G991" s="99"/>
      <c r="H991" s="99"/>
      <c r="I991" s="99"/>
      <c r="J991" s="99"/>
      <c r="K991" s="99"/>
      <c r="L991" s="99"/>
      <c r="M991" s="99"/>
      <c r="N991" s="99"/>
      <c r="O991" s="99"/>
      <c r="P991" s="99"/>
      <c r="Q991" s="99"/>
      <c r="R991" s="99"/>
      <c r="S991" s="99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</row>
    <row r="992" spans="2:33" ht="18.75" customHeight="1">
      <c r="B992" s="14"/>
      <c r="C992" s="98"/>
      <c r="D992" s="98"/>
      <c r="E992" s="14"/>
      <c r="F992" s="99"/>
      <c r="G992" s="99"/>
      <c r="H992" s="99"/>
      <c r="I992" s="99"/>
      <c r="J992" s="99"/>
      <c r="K992" s="99"/>
      <c r="L992" s="99"/>
      <c r="M992" s="99"/>
      <c r="N992" s="99"/>
      <c r="O992" s="99"/>
      <c r="P992" s="99"/>
      <c r="Q992" s="99"/>
      <c r="R992" s="99"/>
      <c r="S992" s="99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</row>
    <row r="993" spans="2:33" ht="18.75" customHeight="1">
      <c r="B993" s="14"/>
      <c r="C993" s="98"/>
      <c r="D993" s="98"/>
      <c r="E993" s="14"/>
      <c r="F993" s="99"/>
      <c r="G993" s="99"/>
      <c r="H993" s="99"/>
      <c r="I993" s="99"/>
      <c r="J993" s="99"/>
      <c r="K993" s="99"/>
      <c r="L993" s="99"/>
      <c r="M993" s="99"/>
      <c r="N993" s="99"/>
      <c r="O993" s="99"/>
      <c r="P993" s="99"/>
      <c r="Q993" s="99"/>
      <c r="R993" s="99"/>
      <c r="S993" s="99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</row>
    <row r="994" spans="2:33" ht="18.75" customHeight="1">
      <c r="B994" s="14"/>
      <c r="C994" s="98"/>
      <c r="D994" s="98"/>
      <c r="E994" s="14"/>
      <c r="F994" s="99"/>
      <c r="G994" s="99"/>
      <c r="H994" s="99"/>
      <c r="I994" s="99"/>
      <c r="J994" s="99"/>
      <c r="K994" s="99"/>
      <c r="L994" s="99"/>
      <c r="M994" s="99"/>
      <c r="N994" s="99"/>
      <c r="O994" s="99"/>
      <c r="P994" s="99"/>
      <c r="Q994" s="99"/>
      <c r="R994" s="99"/>
      <c r="S994" s="99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</row>
    <row r="995" spans="2:33" ht="18.75" customHeight="1">
      <c r="B995" s="14"/>
      <c r="C995" s="98"/>
      <c r="D995" s="98"/>
      <c r="E995" s="14"/>
      <c r="F995" s="99"/>
      <c r="G995" s="99"/>
      <c r="H995" s="99"/>
      <c r="I995" s="99"/>
      <c r="J995" s="99"/>
      <c r="K995" s="99"/>
      <c r="L995" s="99"/>
      <c r="M995" s="99"/>
      <c r="N995" s="99"/>
      <c r="O995" s="99"/>
      <c r="P995" s="99"/>
      <c r="Q995" s="99"/>
      <c r="R995" s="99"/>
      <c r="S995" s="99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</row>
    <row r="996" spans="2:33" ht="18.75" customHeight="1">
      <c r="B996" s="14"/>
      <c r="C996" s="98"/>
      <c r="D996" s="98"/>
      <c r="E996" s="14"/>
      <c r="F996" s="99"/>
      <c r="G996" s="99"/>
      <c r="H996" s="99"/>
      <c r="I996" s="99"/>
      <c r="J996" s="99"/>
      <c r="K996" s="99"/>
      <c r="L996" s="99"/>
      <c r="M996" s="99"/>
      <c r="N996" s="99"/>
      <c r="O996" s="99"/>
      <c r="P996" s="99"/>
      <c r="Q996" s="99"/>
      <c r="R996" s="99"/>
      <c r="S996" s="99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</row>
    <row r="997" spans="2:33" ht="18.75" customHeight="1">
      <c r="B997" s="14"/>
      <c r="C997" s="98"/>
      <c r="D997" s="98"/>
      <c r="E997" s="14"/>
      <c r="F997" s="99"/>
      <c r="G997" s="99"/>
      <c r="H997" s="99"/>
      <c r="I997" s="99"/>
      <c r="J997" s="99"/>
      <c r="K997" s="99"/>
      <c r="L997" s="99"/>
      <c r="M997" s="99"/>
      <c r="N997" s="99"/>
      <c r="O997" s="99"/>
      <c r="P997" s="99"/>
      <c r="Q997" s="99"/>
      <c r="R997" s="99"/>
      <c r="S997" s="99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</row>
    <row r="998" spans="2:33" ht="18.75" customHeight="1">
      <c r="B998" s="14"/>
      <c r="C998" s="98"/>
      <c r="D998" s="98"/>
      <c r="E998" s="14"/>
      <c r="F998" s="99"/>
      <c r="G998" s="99"/>
      <c r="H998" s="99"/>
      <c r="I998" s="99"/>
      <c r="J998" s="99"/>
      <c r="K998" s="99"/>
      <c r="L998" s="99"/>
      <c r="M998" s="99"/>
      <c r="N998" s="99"/>
      <c r="O998" s="99"/>
      <c r="P998" s="99"/>
      <c r="Q998" s="99"/>
      <c r="R998" s="99"/>
      <c r="S998" s="99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</row>
    <row r="999" spans="2:33" ht="18.75" customHeight="1">
      <c r="B999" s="14"/>
      <c r="C999" s="98"/>
      <c r="D999" s="98"/>
      <c r="E999" s="14"/>
      <c r="F999" s="99"/>
      <c r="G999" s="99"/>
      <c r="H999" s="99"/>
      <c r="I999" s="99"/>
      <c r="J999" s="99"/>
      <c r="K999" s="99"/>
      <c r="L999" s="99"/>
      <c r="M999" s="99"/>
      <c r="N999" s="99"/>
      <c r="O999" s="99"/>
      <c r="P999" s="99"/>
      <c r="Q999" s="99"/>
      <c r="R999" s="99"/>
      <c r="S999" s="99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</row>
    <row r="1000" spans="2:33" ht="18.75" customHeight="1">
      <c r="B1000" s="14"/>
      <c r="C1000" s="98"/>
      <c r="D1000" s="98"/>
      <c r="E1000" s="14"/>
      <c r="F1000" s="99"/>
      <c r="G1000" s="99"/>
      <c r="H1000" s="99"/>
      <c r="I1000" s="99"/>
      <c r="J1000" s="99"/>
      <c r="K1000" s="99"/>
      <c r="L1000" s="99"/>
      <c r="M1000" s="99"/>
      <c r="N1000" s="99"/>
      <c r="O1000" s="99"/>
      <c r="P1000" s="99"/>
      <c r="Q1000" s="99"/>
      <c r="R1000" s="99"/>
      <c r="S1000" s="99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</row>
    <row r="1001" spans="2:33" ht="18.75" customHeight="1">
      <c r="B1001" s="14"/>
      <c r="C1001" s="98"/>
      <c r="D1001" s="98"/>
      <c r="E1001" s="14"/>
      <c r="F1001" s="99"/>
      <c r="G1001" s="99"/>
      <c r="H1001" s="99"/>
      <c r="I1001" s="99"/>
      <c r="J1001" s="99"/>
      <c r="K1001" s="99"/>
      <c r="L1001" s="99"/>
      <c r="M1001" s="99"/>
      <c r="N1001" s="99"/>
      <c r="O1001" s="99"/>
      <c r="P1001" s="99"/>
      <c r="Q1001" s="99"/>
      <c r="R1001" s="99"/>
      <c r="S1001" s="99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</row>
    <row r="1002" spans="2:33" ht="18.75" customHeight="1">
      <c r="B1002" s="14"/>
      <c r="C1002" s="98"/>
      <c r="D1002" s="98"/>
      <c r="E1002" s="14"/>
      <c r="F1002" s="99"/>
      <c r="G1002" s="99"/>
      <c r="H1002" s="99"/>
      <c r="I1002" s="99"/>
      <c r="J1002" s="99"/>
      <c r="K1002" s="99"/>
      <c r="L1002" s="99"/>
      <c r="M1002" s="99"/>
      <c r="N1002" s="99"/>
      <c r="O1002" s="99"/>
      <c r="P1002" s="99"/>
      <c r="Q1002" s="99"/>
      <c r="R1002" s="99"/>
      <c r="S1002" s="99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</row>
    <row r="1003" spans="2:33" ht="18.75" customHeight="1">
      <c r="B1003" s="14"/>
      <c r="C1003" s="98"/>
      <c r="D1003" s="98"/>
      <c r="E1003" s="14"/>
      <c r="F1003" s="99"/>
      <c r="G1003" s="99"/>
      <c r="H1003" s="99"/>
      <c r="I1003" s="99"/>
      <c r="J1003" s="99"/>
      <c r="K1003" s="99"/>
      <c r="L1003" s="99"/>
      <c r="M1003" s="99"/>
      <c r="N1003" s="99"/>
      <c r="O1003" s="99"/>
      <c r="P1003" s="99"/>
      <c r="Q1003" s="99"/>
      <c r="R1003" s="99"/>
      <c r="S1003" s="99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</row>
    <row r="1004" spans="2:33" ht="18.75" customHeight="1">
      <c r="B1004" s="14"/>
      <c r="C1004" s="98"/>
      <c r="D1004" s="98"/>
      <c r="E1004" s="14"/>
      <c r="F1004" s="99"/>
      <c r="G1004" s="99"/>
      <c r="H1004" s="99"/>
      <c r="I1004" s="99"/>
      <c r="J1004" s="99"/>
      <c r="K1004" s="99"/>
      <c r="L1004" s="99"/>
      <c r="M1004" s="99"/>
      <c r="N1004" s="99"/>
      <c r="O1004" s="99"/>
      <c r="P1004" s="99"/>
      <c r="Q1004" s="99"/>
      <c r="R1004" s="99"/>
      <c r="S1004" s="99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</row>
    <row r="1005" spans="2:33" ht="18.75" customHeight="1">
      <c r="B1005" s="14"/>
      <c r="C1005" s="98"/>
      <c r="D1005" s="98"/>
      <c r="E1005" s="14"/>
      <c r="F1005" s="99"/>
      <c r="G1005" s="99"/>
      <c r="H1005" s="99"/>
      <c r="I1005" s="99"/>
      <c r="J1005" s="99"/>
      <c r="K1005" s="99"/>
      <c r="L1005" s="99"/>
      <c r="M1005" s="99"/>
      <c r="N1005" s="99"/>
      <c r="O1005" s="99"/>
      <c r="P1005" s="99"/>
      <c r="Q1005" s="99"/>
      <c r="R1005" s="99"/>
      <c r="S1005" s="99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</row>
    <row r="1006" spans="2:33" ht="18.75" customHeight="1">
      <c r="B1006" s="14"/>
      <c r="C1006" s="98"/>
      <c r="D1006" s="98"/>
      <c r="E1006" s="14"/>
      <c r="F1006" s="99"/>
      <c r="G1006" s="99"/>
      <c r="H1006" s="99"/>
      <c r="I1006" s="99"/>
      <c r="J1006" s="99"/>
      <c r="K1006" s="99"/>
      <c r="L1006" s="99"/>
      <c r="M1006" s="99"/>
      <c r="N1006" s="99"/>
      <c r="O1006" s="99"/>
      <c r="P1006" s="99"/>
      <c r="Q1006" s="99"/>
      <c r="R1006" s="99"/>
      <c r="S1006" s="99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</row>
    <row r="1007" spans="2:33" ht="18.75" customHeight="1">
      <c r="B1007" s="14"/>
      <c r="C1007" s="98"/>
      <c r="D1007" s="98"/>
      <c r="E1007" s="14"/>
      <c r="F1007" s="99"/>
      <c r="G1007" s="99"/>
      <c r="H1007" s="99"/>
      <c r="I1007" s="99"/>
      <c r="J1007" s="99"/>
      <c r="K1007" s="99"/>
      <c r="L1007" s="99"/>
      <c r="M1007" s="99"/>
      <c r="N1007" s="99"/>
      <c r="O1007" s="99"/>
      <c r="P1007" s="99"/>
      <c r="Q1007" s="99"/>
      <c r="R1007" s="99"/>
      <c r="S1007" s="99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</row>
    <row r="1008" spans="2:33" ht="18.75" customHeight="1">
      <c r="B1008" s="14"/>
      <c r="C1008" s="98"/>
      <c r="D1008" s="98"/>
      <c r="E1008" s="14"/>
      <c r="F1008" s="99"/>
      <c r="G1008" s="99"/>
      <c r="H1008" s="99"/>
      <c r="I1008" s="99"/>
      <c r="J1008" s="99"/>
      <c r="K1008" s="99"/>
      <c r="L1008" s="99"/>
      <c r="M1008" s="99"/>
      <c r="N1008" s="99"/>
      <c r="O1008" s="99"/>
      <c r="P1008" s="99"/>
      <c r="Q1008" s="99"/>
      <c r="R1008" s="99"/>
      <c r="S1008" s="99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</row>
    <row r="1009" spans="2:33" ht="18.75" customHeight="1">
      <c r="B1009" s="14"/>
      <c r="C1009" s="98"/>
      <c r="D1009" s="98"/>
      <c r="E1009" s="14"/>
      <c r="F1009" s="99"/>
      <c r="G1009" s="99"/>
      <c r="H1009" s="99"/>
      <c r="I1009" s="99"/>
      <c r="J1009" s="99"/>
      <c r="K1009" s="99"/>
      <c r="L1009" s="99"/>
      <c r="M1009" s="99"/>
      <c r="N1009" s="99"/>
      <c r="O1009" s="99"/>
      <c r="P1009" s="99"/>
      <c r="Q1009" s="99"/>
      <c r="R1009" s="99"/>
      <c r="S1009" s="99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</row>
    <row r="1010" spans="2:33" ht="18.75" customHeight="1">
      <c r="B1010" s="14"/>
      <c r="C1010" s="98"/>
      <c r="D1010" s="98"/>
      <c r="E1010" s="14"/>
      <c r="F1010" s="99"/>
      <c r="G1010" s="99"/>
      <c r="H1010" s="99"/>
      <c r="I1010" s="99"/>
      <c r="J1010" s="99"/>
      <c r="K1010" s="99"/>
      <c r="L1010" s="99"/>
      <c r="M1010" s="99"/>
      <c r="N1010" s="99"/>
      <c r="O1010" s="99"/>
      <c r="P1010" s="99"/>
      <c r="Q1010" s="99"/>
      <c r="R1010" s="99"/>
      <c r="S1010" s="99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</row>
  </sheetData>
  <sortState xmlns:xlrd2="http://schemas.microsoft.com/office/spreadsheetml/2017/richdata2" ref="D5:S47">
    <sortCondition descending="1" ref="Q5:Q47"/>
  </sortState>
  <mergeCells count="40">
    <mergeCell ref="K54:S54"/>
    <mergeCell ref="AC111:AC113"/>
    <mergeCell ref="B48:G48"/>
    <mergeCell ref="B49:G49"/>
    <mergeCell ref="B50:G50"/>
    <mergeCell ref="B51:G51"/>
    <mergeCell ref="B52:G52"/>
    <mergeCell ref="B54:G54"/>
    <mergeCell ref="AD32:AE32"/>
    <mergeCell ref="Z33:AA33"/>
    <mergeCell ref="AD33:AE33"/>
    <mergeCell ref="U36:X36"/>
    <mergeCell ref="AD36:AF36"/>
    <mergeCell ref="Z32:AA32"/>
    <mergeCell ref="AD22:AE22"/>
    <mergeCell ref="AD25:AE25"/>
    <mergeCell ref="AD26:AE26"/>
    <mergeCell ref="AD27:AE27"/>
    <mergeCell ref="AD28:AE28"/>
    <mergeCell ref="AD23:AE23"/>
    <mergeCell ref="B1:S1"/>
    <mergeCell ref="U1:AF1"/>
    <mergeCell ref="B2:D2"/>
    <mergeCell ref="B3:B4"/>
    <mergeCell ref="C3:C4"/>
    <mergeCell ref="D3:D4"/>
    <mergeCell ref="E3:E4"/>
    <mergeCell ref="F3:F4"/>
    <mergeCell ref="G3:G4"/>
    <mergeCell ref="R3:R4"/>
    <mergeCell ref="S3:S4"/>
    <mergeCell ref="O2:S2"/>
    <mergeCell ref="E2:N2"/>
    <mergeCell ref="AD30:AE30"/>
    <mergeCell ref="Z31:AA31"/>
    <mergeCell ref="AD31:AE31"/>
    <mergeCell ref="AD24:AE24"/>
    <mergeCell ref="AD29:AE29"/>
    <mergeCell ref="Z30:AA30"/>
    <mergeCell ref="AC30:AC31"/>
  </mergeCells>
  <conditionalFormatting sqref="D12:E12">
    <cfRule type="cellIs" dxfId="41" priority="1" operator="equal">
      <formula>"AB"</formula>
    </cfRule>
  </conditionalFormatting>
  <conditionalFormatting sqref="I5:I28 L5:M28 J5:K47">
    <cfRule type="cellIs" dxfId="40" priority="5" operator="lessThan">
      <formula>35</formula>
    </cfRule>
  </conditionalFormatting>
  <conditionalFormatting sqref="I5:I32 H5:H47 O5:O47 I34:I47">
    <cfRule type="cellIs" dxfId="39" priority="7" operator="lessThan">
      <formula>45</formula>
    </cfRule>
  </conditionalFormatting>
  <conditionalFormatting sqref="I5:I32 J5:M47 O5:P47 H5:H47 I34:I47">
    <cfRule type="cellIs" dxfId="38" priority="6" operator="equal">
      <formula>"AB"</formula>
    </cfRule>
  </conditionalFormatting>
  <conditionalFormatting sqref="L5:M47">
    <cfRule type="cellIs" dxfId="37" priority="4" operator="lessThan">
      <formula>18</formula>
    </cfRule>
  </conditionalFormatting>
  <conditionalFormatting sqref="V2:X2 AA2:AB2 AE2:AF2 R3:S3 H3:L4 O3:Q4 M4:N4 P5:Q47 AF22">
    <cfRule type="cellIs" dxfId="36" priority="3" operator="equal">
      <formula>"AB"</formula>
    </cfRule>
  </conditionalFormatting>
  <pageMargins left="0.42" right="0.27" top="0.34" bottom="0.23" header="0" footer="0"/>
  <pageSetup paperSize="5" scale="55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989"/>
  <sheetViews>
    <sheetView topLeftCell="V1" zoomScale="80" zoomScaleNormal="80" workbookViewId="0">
      <selection activeCell="AF3" sqref="AF3:AF17"/>
    </sheetView>
  </sheetViews>
  <sheetFormatPr defaultColWidth="14.44140625" defaultRowHeight="15" customHeight="1"/>
  <cols>
    <col min="1" max="1" width="2" style="1" customWidth="1"/>
    <col min="2" max="2" width="7.6640625" style="1" customWidth="1"/>
    <col min="3" max="4" width="8.109375" style="95" customWidth="1"/>
    <col min="5" max="5" width="37.33203125" style="1" customWidth="1"/>
    <col min="6" max="15" width="8.6640625" style="1" customWidth="1"/>
    <col min="16" max="16" width="9.109375" style="1" hidden="1" customWidth="1"/>
    <col min="17" max="17" width="11.33203125" style="1" customWidth="1"/>
    <col min="18" max="18" width="7.109375" style="1" customWidth="1"/>
    <col min="19" max="19" width="9.33203125" style="1" customWidth="1"/>
    <col min="20" max="20" width="4.109375" style="1" customWidth="1"/>
    <col min="21" max="21" width="17.44140625" style="1" bestFit="1" customWidth="1"/>
    <col min="22" max="24" width="15.33203125" style="1" customWidth="1"/>
    <col min="25" max="25" width="5.109375" style="1" customWidth="1"/>
    <col min="26" max="26" width="17.44140625" style="1" bestFit="1" customWidth="1"/>
    <col min="27" max="28" width="15.33203125" style="1" customWidth="1"/>
    <col min="29" max="29" width="6.44140625" style="1" customWidth="1"/>
    <col min="30" max="30" width="17.44140625" style="1" customWidth="1"/>
    <col min="31" max="32" width="15.33203125" style="1" customWidth="1"/>
    <col min="33" max="33" width="8.33203125" style="1" customWidth="1"/>
    <col min="34" max="247" width="14.44140625" style="1"/>
    <col min="248" max="248" width="4.88671875" style="1" customWidth="1"/>
    <col min="249" max="249" width="7.6640625" style="1" customWidth="1"/>
    <col min="250" max="251" width="5.6640625" style="1" customWidth="1"/>
    <col min="252" max="252" width="34.5546875" style="1" customWidth="1"/>
    <col min="253" max="253" width="6.44140625" style="1" customWidth="1"/>
    <col min="254" max="254" width="5.44140625" style="1" customWidth="1"/>
    <col min="255" max="263" width="7.33203125" style="1" customWidth="1"/>
    <col min="264" max="264" width="10" style="1" customWidth="1"/>
    <col min="265" max="265" width="9.5546875" style="1" customWidth="1"/>
    <col min="266" max="266" width="7.5546875" style="1" customWidth="1"/>
    <col min="267" max="267" width="7.33203125" style="1" customWidth="1"/>
    <col min="268" max="268" width="4.6640625" style="1" customWidth="1"/>
    <col min="269" max="269" width="8.44140625" style="1" customWidth="1"/>
    <col min="270" max="270" width="18.5546875" style="1" customWidth="1"/>
    <col min="271" max="272" width="8.109375" style="1" customWidth="1"/>
    <col min="273" max="273" width="1.88671875" style="1" customWidth="1"/>
    <col min="274" max="274" width="18.5546875" style="1" customWidth="1"/>
    <col min="275" max="275" width="10" style="1" customWidth="1"/>
    <col min="276" max="276" width="1.88671875" style="1" customWidth="1"/>
    <col min="277" max="277" width="22.88671875" style="1" customWidth="1"/>
    <col min="278" max="281" width="9.33203125" style="1" customWidth="1"/>
    <col min="282" max="282" width="2.44140625" style="1" customWidth="1"/>
    <col min="283" max="283" width="11.44140625" style="1" customWidth="1"/>
    <col min="284" max="284" width="9.44140625" style="1" customWidth="1"/>
    <col min="285" max="285" width="10.33203125" style="1" customWidth="1"/>
    <col min="286" max="286" width="9.109375" style="1" customWidth="1"/>
    <col min="287" max="503" width="14.44140625" style="1"/>
    <col min="504" max="504" width="4.88671875" style="1" customWidth="1"/>
    <col min="505" max="505" width="7.6640625" style="1" customWidth="1"/>
    <col min="506" max="507" width="5.6640625" style="1" customWidth="1"/>
    <col min="508" max="508" width="34.5546875" style="1" customWidth="1"/>
    <col min="509" max="509" width="6.44140625" style="1" customWidth="1"/>
    <col min="510" max="510" width="5.44140625" style="1" customWidth="1"/>
    <col min="511" max="519" width="7.33203125" style="1" customWidth="1"/>
    <col min="520" max="520" width="10" style="1" customWidth="1"/>
    <col min="521" max="521" width="9.5546875" style="1" customWidth="1"/>
    <col min="522" max="522" width="7.5546875" style="1" customWidth="1"/>
    <col min="523" max="523" width="7.33203125" style="1" customWidth="1"/>
    <col min="524" max="524" width="4.6640625" style="1" customWidth="1"/>
    <col min="525" max="525" width="8.44140625" style="1" customWidth="1"/>
    <col min="526" max="526" width="18.5546875" style="1" customWidth="1"/>
    <col min="527" max="528" width="8.109375" style="1" customWidth="1"/>
    <col min="529" max="529" width="1.88671875" style="1" customWidth="1"/>
    <col min="530" max="530" width="18.5546875" style="1" customWidth="1"/>
    <col min="531" max="531" width="10" style="1" customWidth="1"/>
    <col min="532" max="532" width="1.88671875" style="1" customWidth="1"/>
    <col min="533" max="533" width="22.88671875" style="1" customWidth="1"/>
    <col min="534" max="537" width="9.33203125" style="1" customWidth="1"/>
    <col min="538" max="538" width="2.44140625" style="1" customWidth="1"/>
    <col min="539" max="539" width="11.44140625" style="1" customWidth="1"/>
    <col min="540" max="540" width="9.44140625" style="1" customWidth="1"/>
    <col min="541" max="541" width="10.33203125" style="1" customWidth="1"/>
    <col min="542" max="542" width="9.109375" style="1" customWidth="1"/>
    <col min="543" max="759" width="14.44140625" style="1"/>
    <col min="760" max="760" width="4.88671875" style="1" customWidth="1"/>
    <col min="761" max="761" width="7.6640625" style="1" customWidth="1"/>
    <col min="762" max="763" width="5.6640625" style="1" customWidth="1"/>
    <col min="764" max="764" width="34.5546875" style="1" customWidth="1"/>
    <col min="765" max="765" width="6.44140625" style="1" customWidth="1"/>
    <col min="766" max="766" width="5.44140625" style="1" customWidth="1"/>
    <col min="767" max="775" width="7.33203125" style="1" customWidth="1"/>
    <col min="776" max="776" width="10" style="1" customWidth="1"/>
    <col min="777" max="777" width="9.5546875" style="1" customWidth="1"/>
    <col min="778" max="778" width="7.5546875" style="1" customWidth="1"/>
    <col min="779" max="779" width="7.33203125" style="1" customWidth="1"/>
    <col min="780" max="780" width="4.6640625" style="1" customWidth="1"/>
    <col min="781" max="781" width="8.44140625" style="1" customWidth="1"/>
    <col min="782" max="782" width="18.5546875" style="1" customWidth="1"/>
    <col min="783" max="784" width="8.109375" style="1" customWidth="1"/>
    <col min="785" max="785" width="1.88671875" style="1" customWidth="1"/>
    <col min="786" max="786" width="18.5546875" style="1" customWidth="1"/>
    <col min="787" max="787" width="10" style="1" customWidth="1"/>
    <col min="788" max="788" width="1.88671875" style="1" customWidth="1"/>
    <col min="789" max="789" width="22.88671875" style="1" customWidth="1"/>
    <col min="790" max="793" width="9.33203125" style="1" customWidth="1"/>
    <col min="794" max="794" width="2.44140625" style="1" customWidth="1"/>
    <col min="795" max="795" width="11.44140625" style="1" customWidth="1"/>
    <col min="796" max="796" width="9.44140625" style="1" customWidth="1"/>
    <col min="797" max="797" width="10.33203125" style="1" customWidth="1"/>
    <col min="798" max="798" width="9.109375" style="1" customWidth="1"/>
    <col min="799" max="1015" width="14.44140625" style="1"/>
    <col min="1016" max="1016" width="4.88671875" style="1" customWidth="1"/>
    <col min="1017" max="1017" width="7.6640625" style="1" customWidth="1"/>
    <col min="1018" max="1019" width="5.6640625" style="1" customWidth="1"/>
    <col min="1020" max="1020" width="34.5546875" style="1" customWidth="1"/>
    <col min="1021" max="1021" width="6.44140625" style="1" customWidth="1"/>
    <col min="1022" max="1022" width="5.44140625" style="1" customWidth="1"/>
    <col min="1023" max="1031" width="7.33203125" style="1" customWidth="1"/>
    <col min="1032" max="1032" width="10" style="1" customWidth="1"/>
    <col min="1033" max="1033" width="9.5546875" style="1" customWidth="1"/>
    <col min="1034" max="1034" width="7.5546875" style="1" customWidth="1"/>
    <col min="1035" max="1035" width="7.33203125" style="1" customWidth="1"/>
    <col min="1036" max="1036" width="4.6640625" style="1" customWidth="1"/>
    <col min="1037" max="1037" width="8.44140625" style="1" customWidth="1"/>
    <col min="1038" max="1038" width="18.5546875" style="1" customWidth="1"/>
    <col min="1039" max="1040" width="8.109375" style="1" customWidth="1"/>
    <col min="1041" max="1041" width="1.88671875" style="1" customWidth="1"/>
    <col min="1042" max="1042" width="18.5546875" style="1" customWidth="1"/>
    <col min="1043" max="1043" width="10" style="1" customWidth="1"/>
    <col min="1044" max="1044" width="1.88671875" style="1" customWidth="1"/>
    <col min="1045" max="1045" width="22.88671875" style="1" customWidth="1"/>
    <col min="1046" max="1049" width="9.33203125" style="1" customWidth="1"/>
    <col min="1050" max="1050" width="2.44140625" style="1" customWidth="1"/>
    <col min="1051" max="1051" width="11.44140625" style="1" customWidth="1"/>
    <col min="1052" max="1052" width="9.44140625" style="1" customWidth="1"/>
    <col min="1053" max="1053" width="10.33203125" style="1" customWidth="1"/>
    <col min="1054" max="1054" width="9.109375" style="1" customWidth="1"/>
    <col min="1055" max="1271" width="14.44140625" style="1"/>
    <col min="1272" max="1272" width="4.88671875" style="1" customWidth="1"/>
    <col min="1273" max="1273" width="7.6640625" style="1" customWidth="1"/>
    <col min="1274" max="1275" width="5.6640625" style="1" customWidth="1"/>
    <col min="1276" max="1276" width="34.5546875" style="1" customWidth="1"/>
    <col min="1277" max="1277" width="6.44140625" style="1" customWidth="1"/>
    <col min="1278" max="1278" width="5.44140625" style="1" customWidth="1"/>
    <col min="1279" max="1287" width="7.33203125" style="1" customWidth="1"/>
    <col min="1288" max="1288" width="10" style="1" customWidth="1"/>
    <col min="1289" max="1289" width="9.5546875" style="1" customWidth="1"/>
    <col min="1290" max="1290" width="7.5546875" style="1" customWidth="1"/>
    <col min="1291" max="1291" width="7.33203125" style="1" customWidth="1"/>
    <col min="1292" max="1292" width="4.6640625" style="1" customWidth="1"/>
    <col min="1293" max="1293" width="8.44140625" style="1" customWidth="1"/>
    <col min="1294" max="1294" width="18.5546875" style="1" customWidth="1"/>
    <col min="1295" max="1296" width="8.109375" style="1" customWidth="1"/>
    <col min="1297" max="1297" width="1.88671875" style="1" customWidth="1"/>
    <col min="1298" max="1298" width="18.5546875" style="1" customWidth="1"/>
    <col min="1299" max="1299" width="10" style="1" customWidth="1"/>
    <col min="1300" max="1300" width="1.88671875" style="1" customWidth="1"/>
    <col min="1301" max="1301" width="22.88671875" style="1" customWidth="1"/>
    <col min="1302" max="1305" width="9.33203125" style="1" customWidth="1"/>
    <col min="1306" max="1306" width="2.44140625" style="1" customWidth="1"/>
    <col min="1307" max="1307" width="11.44140625" style="1" customWidth="1"/>
    <col min="1308" max="1308" width="9.44140625" style="1" customWidth="1"/>
    <col min="1309" max="1309" width="10.33203125" style="1" customWidth="1"/>
    <col min="1310" max="1310" width="9.109375" style="1" customWidth="1"/>
    <col min="1311" max="1527" width="14.44140625" style="1"/>
    <col min="1528" max="1528" width="4.88671875" style="1" customWidth="1"/>
    <col min="1529" max="1529" width="7.6640625" style="1" customWidth="1"/>
    <col min="1530" max="1531" width="5.6640625" style="1" customWidth="1"/>
    <col min="1532" max="1532" width="34.5546875" style="1" customWidth="1"/>
    <col min="1533" max="1533" width="6.44140625" style="1" customWidth="1"/>
    <col min="1534" max="1534" width="5.44140625" style="1" customWidth="1"/>
    <col min="1535" max="1543" width="7.33203125" style="1" customWidth="1"/>
    <col min="1544" max="1544" width="10" style="1" customWidth="1"/>
    <col min="1545" max="1545" width="9.5546875" style="1" customWidth="1"/>
    <col min="1546" max="1546" width="7.5546875" style="1" customWidth="1"/>
    <col min="1547" max="1547" width="7.33203125" style="1" customWidth="1"/>
    <col min="1548" max="1548" width="4.6640625" style="1" customWidth="1"/>
    <col min="1549" max="1549" width="8.44140625" style="1" customWidth="1"/>
    <col min="1550" max="1550" width="18.5546875" style="1" customWidth="1"/>
    <col min="1551" max="1552" width="8.109375" style="1" customWidth="1"/>
    <col min="1553" max="1553" width="1.88671875" style="1" customWidth="1"/>
    <col min="1554" max="1554" width="18.5546875" style="1" customWidth="1"/>
    <col min="1555" max="1555" width="10" style="1" customWidth="1"/>
    <col min="1556" max="1556" width="1.88671875" style="1" customWidth="1"/>
    <col min="1557" max="1557" width="22.88671875" style="1" customWidth="1"/>
    <col min="1558" max="1561" width="9.33203125" style="1" customWidth="1"/>
    <col min="1562" max="1562" width="2.44140625" style="1" customWidth="1"/>
    <col min="1563" max="1563" width="11.44140625" style="1" customWidth="1"/>
    <col min="1564" max="1564" width="9.44140625" style="1" customWidth="1"/>
    <col min="1565" max="1565" width="10.33203125" style="1" customWidth="1"/>
    <col min="1566" max="1566" width="9.109375" style="1" customWidth="1"/>
    <col min="1567" max="1783" width="14.44140625" style="1"/>
    <col min="1784" max="1784" width="4.88671875" style="1" customWidth="1"/>
    <col min="1785" max="1785" width="7.6640625" style="1" customWidth="1"/>
    <col min="1786" max="1787" width="5.6640625" style="1" customWidth="1"/>
    <col min="1788" max="1788" width="34.5546875" style="1" customWidth="1"/>
    <col min="1789" max="1789" width="6.44140625" style="1" customWidth="1"/>
    <col min="1790" max="1790" width="5.44140625" style="1" customWidth="1"/>
    <col min="1791" max="1799" width="7.33203125" style="1" customWidth="1"/>
    <col min="1800" max="1800" width="10" style="1" customWidth="1"/>
    <col min="1801" max="1801" width="9.5546875" style="1" customWidth="1"/>
    <col min="1802" max="1802" width="7.5546875" style="1" customWidth="1"/>
    <col min="1803" max="1803" width="7.33203125" style="1" customWidth="1"/>
    <col min="1804" max="1804" width="4.6640625" style="1" customWidth="1"/>
    <col min="1805" max="1805" width="8.44140625" style="1" customWidth="1"/>
    <col min="1806" max="1806" width="18.5546875" style="1" customWidth="1"/>
    <col min="1807" max="1808" width="8.109375" style="1" customWidth="1"/>
    <col min="1809" max="1809" width="1.88671875" style="1" customWidth="1"/>
    <col min="1810" max="1810" width="18.5546875" style="1" customWidth="1"/>
    <col min="1811" max="1811" width="10" style="1" customWidth="1"/>
    <col min="1812" max="1812" width="1.88671875" style="1" customWidth="1"/>
    <col min="1813" max="1813" width="22.88671875" style="1" customWidth="1"/>
    <col min="1814" max="1817" width="9.33203125" style="1" customWidth="1"/>
    <col min="1818" max="1818" width="2.44140625" style="1" customWidth="1"/>
    <col min="1819" max="1819" width="11.44140625" style="1" customWidth="1"/>
    <col min="1820" max="1820" width="9.44140625" style="1" customWidth="1"/>
    <col min="1821" max="1821" width="10.33203125" style="1" customWidth="1"/>
    <col min="1822" max="1822" width="9.109375" style="1" customWidth="1"/>
    <col min="1823" max="2039" width="14.44140625" style="1"/>
    <col min="2040" max="2040" width="4.88671875" style="1" customWidth="1"/>
    <col min="2041" max="2041" width="7.6640625" style="1" customWidth="1"/>
    <col min="2042" max="2043" width="5.6640625" style="1" customWidth="1"/>
    <col min="2044" max="2044" width="34.5546875" style="1" customWidth="1"/>
    <col min="2045" max="2045" width="6.44140625" style="1" customWidth="1"/>
    <col min="2046" max="2046" width="5.44140625" style="1" customWidth="1"/>
    <col min="2047" max="2055" width="7.33203125" style="1" customWidth="1"/>
    <col min="2056" max="2056" width="10" style="1" customWidth="1"/>
    <col min="2057" max="2057" width="9.5546875" style="1" customWidth="1"/>
    <col min="2058" max="2058" width="7.5546875" style="1" customWidth="1"/>
    <col min="2059" max="2059" width="7.33203125" style="1" customWidth="1"/>
    <col min="2060" max="2060" width="4.6640625" style="1" customWidth="1"/>
    <col min="2061" max="2061" width="8.44140625" style="1" customWidth="1"/>
    <col min="2062" max="2062" width="18.5546875" style="1" customWidth="1"/>
    <col min="2063" max="2064" width="8.109375" style="1" customWidth="1"/>
    <col min="2065" max="2065" width="1.88671875" style="1" customWidth="1"/>
    <col min="2066" max="2066" width="18.5546875" style="1" customWidth="1"/>
    <col min="2067" max="2067" width="10" style="1" customWidth="1"/>
    <col min="2068" max="2068" width="1.88671875" style="1" customWidth="1"/>
    <col min="2069" max="2069" width="22.88671875" style="1" customWidth="1"/>
    <col min="2070" max="2073" width="9.33203125" style="1" customWidth="1"/>
    <col min="2074" max="2074" width="2.44140625" style="1" customWidth="1"/>
    <col min="2075" max="2075" width="11.44140625" style="1" customWidth="1"/>
    <col min="2076" max="2076" width="9.44140625" style="1" customWidth="1"/>
    <col min="2077" max="2077" width="10.33203125" style="1" customWidth="1"/>
    <col min="2078" max="2078" width="9.109375" style="1" customWidth="1"/>
    <col min="2079" max="2295" width="14.44140625" style="1"/>
    <col min="2296" max="2296" width="4.88671875" style="1" customWidth="1"/>
    <col min="2297" max="2297" width="7.6640625" style="1" customWidth="1"/>
    <col min="2298" max="2299" width="5.6640625" style="1" customWidth="1"/>
    <col min="2300" max="2300" width="34.5546875" style="1" customWidth="1"/>
    <col min="2301" max="2301" width="6.44140625" style="1" customWidth="1"/>
    <col min="2302" max="2302" width="5.44140625" style="1" customWidth="1"/>
    <col min="2303" max="2311" width="7.33203125" style="1" customWidth="1"/>
    <col min="2312" max="2312" width="10" style="1" customWidth="1"/>
    <col min="2313" max="2313" width="9.5546875" style="1" customWidth="1"/>
    <col min="2314" max="2314" width="7.5546875" style="1" customWidth="1"/>
    <col min="2315" max="2315" width="7.33203125" style="1" customWidth="1"/>
    <col min="2316" max="2316" width="4.6640625" style="1" customWidth="1"/>
    <col min="2317" max="2317" width="8.44140625" style="1" customWidth="1"/>
    <col min="2318" max="2318" width="18.5546875" style="1" customWidth="1"/>
    <col min="2319" max="2320" width="8.109375" style="1" customWidth="1"/>
    <col min="2321" max="2321" width="1.88671875" style="1" customWidth="1"/>
    <col min="2322" max="2322" width="18.5546875" style="1" customWidth="1"/>
    <col min="2323" max="2323" width="10" style="1" customWidth="1"/>
    <col min="2324" max="2324" width="1.88671875" style="1" customWidth="1"/>
    <col min="2325" max="2325" width="22.88671875" style="1" customWidth="1"/>
    <col min="2326" max="2329" width="9.33203125" style="1" customWidth="1"/>
    <col min="2330" max="2330" width="2.44140625" style="1" customWidth="1"/>
    <col min="2331" max="2331" width="11.44140625" style="1" customWidth="1"/>
    <col min="2332" max="2332" width="9.44140625" style="1" customWidth="1"/>
    <col min="2333" max="2333" width="10.33203125" style="1" customWidth="1"/>
    <col min="2334" max="2334" width="9.109375" style="1" customWidth="1"/>
    <col min="2335" max="2551" width="14.44140625" style="1"/>
    <col min="2552" max="2552" width="4.88671875" style="1" customWidth="1"/>
    <col min="2553" max="2553" width="7.6640625" style="1" customWidth="1"/>
    <col min="2554" max="2555" width="5.6640625" style="1" customWidth="1"/>
    <col min="2556" max="2556" width="34.5546875" style="1" customWidth="1"/>
    <col min="2557" max="2557" width="6.44140625" style="1" customWidth="1"/>
    <col min="2558" max="2558" width="5.44140625" style="1" customWidth="1"/>
    <col min="2559" max="2567" width="7.33203125" style="1" customWidth="1"/>
    <col min="2568" max="2568" width="10" style="1" customWidth="1"/>
    <col min="2569" max="2569" width="9.5546875" style="1" customWidth="1"/>
    <col min="2570" max="2570" width="7.5546875" style="1" customWidth="1"/>
    <col min="2571" max="2571" width="7.33203125" style="1" customWidth="1"/>
    <col min="2572" max="2572" width="4.6640625" style="1" customWidth="1"/>
    <col min="2573" max="2573" width="8.44140625" style="1" customWidth="1"/>
    <col min="2574" max="2574" width="18.5546875" style="1" customWidth="1"/>
    <col min="2575" max="2576" width="8.109375" style="1" customWidth="1"/>
    <col min="2577" max="2577" width="1.88671875" style="1" customWidth="1"/>
    <col min="2578" max="2578" width="18.5546875" style="1" customWidth="1"/>
    <col min="2579" max="2579" width="10" style="1" customWidth="1"/>
    <col min="2580" max="2580" width="1.88671875" style="1" customWidth="1"/>
    <col min="2581" max="2581" width="22.88671875" style="1" customWidth="1"/>
    <col min="2582" max="2585" width="9.33203125" style="1" customWidth="1"/>
    <col min="2586" max="2586" width="2.44140625" style="1" customWidth="1"/>
    <col min="2587" max="2587" width="11.44140625" style="1" customWidth="1"/>
    <col min="2588" max="2588" width="9.44140625" style="1" customWidth="1"/>
    <col min="2589" max="2589" width="10.33203125" style="1" customWidth="1"/>
    <col min="2590" max="2590" width="9.109375" style="1" customWidth="1"/>
    <col min="2591" max="2807" width="14.44140625" style="1"/>
    <col min="2808" max="2808" width="4.88671875" style="1" customWidth="1"/>
    <col min="2809" max="2809" width="7.6640625" style="1" customWidth="1"/>
    <col min="2810" max="2811" width="5.6640625" style="1" customWidth="1"/>
    <col min="2812" max="2812" width="34.5546875" style="1" customWidth="1"/>
    <col min="2813" max="2813" width="6.44140625" style="1" customWidth="1"/>
    <col min="2814" max="2814" width="5.44140625" style="1" customWidth="1"/>
    <col min="2815" max="2823" width="7.33203125" style="1" customWidth="1"/>
    <col min="2824" max="2824" width="10" style="1" customWidth="1"/>
    <col min="2825" max="2825" width="9.5546875" style="1" customWidth="1"/>
    <col min="2826" max="2826" width="7.5546875" style="1" customWidth="1"/>
    <col min="2827" max="2827" width="7.33203125" style="1" customWidth="1"/>
    <col min="2828" max="2828" width="4.6640625" style="1" customWidth="1"/>
    <col min="2829" max="2829" width="8.44140625" style="1" customWidth="1"/>
    <col min="2830" max="2830" width="18.5546875" style="1" customWidth="1"/>
    <col min="2831" max="2832" width="8.109375" style="1" customWidth="1"/>
    <col min="2833" max="2833" width="1.88671875" style="1" customWidth="1"/>
    <col min="2834" max="2834" width="18.5546875" style="1" customWidth="1"/>
    <col min="2835" max="2835" width="10" style="1" customWidth="1"/>
    <col min="2836" max="2836" width="1.88671875" style="1" customWidth="1"/>
    <col min="2837" max="2837" width="22.88671875" style="1" customWidth="1"/>
    <col min="2838" max="2841" width="9.33203125" style="1" customWidth="1"/>
    <col min="2842" max="2842" width="2.44140625" style="1" customWidth="1"/>
    <col min="2843" max="2843" width="11.44140625" style="1" customWidth="1"/>
    <col min="2844" max="2844" width="9.44140625" style="1" customWidth="1"/>
    <col min="2845" max="2845" width="10.33203125" style="1" customWidth="1"/>
    <col min="2846" max="2846" width="9.109375" style="1" customWidth="1"/>
    <col min="2847" max="3063" width="14.44140625" style="1"/>
    <col min="3064" max="3064" width="4.88671875" style="1" customWidth="1"/>
    <col min="3065" max="3065" width="7.6640625" style="1" customWidth="1"/>
    <col min="3066" max="3067" width="5.6640625" style="1" customWidth="1"/>
    <col min="3068" max="3068" width="34.5546875" style="1" customWidth="1"/>
    <col min="3069" max="3069" width="6.44140625" style="1" customWidth="1"/>
    <col min="3070" max="3070" width="5.44140625" style="1" customWidth="1"/>
    <col min="3071" max="3079" width="7.33203125" style="1" customWidth="1"/>
    <col min="3080" max="3080" width="10" style="1" customWidth="1"/>
    <col min="3081" max="3081" width="9.5546875" style="1" customWidth="1"/>
    <col min="3082" max="3082" width="7.5546875" style="1" customWidth="1"/>
    <col min="3083" max="3083" width="7.33203125" style="1" customWidth="1"/>
    <col min="3084" max="3084" width="4.6640625" style="1" customWidth="1"/>
    <col min="3085" max="3085" width="8.44140625" style="1" customWidth="1"/>
    <col min="3086" max="3086" width="18.5546875" style="1" customWidth="1"/>
    <col min="3087" max="3088" width="8.109375" style="1" customWidth="1"/>
    <col min="3089" max="3089" width="1.88671875" style="1" customWidth="1"/>
    <col min="3090" max="3090" width="18.5546875" style="1" customWidth="1"/>
    <col min="3091" max="3091" width="10" style="1" customWidth="1"/>
    <col min="3092" max="3092" width="1.88671875" style="1" customWidth="1"/>
    <col min="3093" max="3093" width="22.88671875" style="1" customWidth="1"/>
    <col min="3094" max="3097" width="9.33203125" style="1" customWidth="1"/>
    <col min="3098" max="3098" width="2.44140625" style="1" customWidth="1"/>
    <col min="3099" max="3099" width="11.44140625" style="1" customWidth="1"/>
    <col min="3100" max="3100" width="9.44140625" style="1" customWidth="1"/>
    <col min="3101" max="3101" width="10.33203125" style="1" customWidth="1"/>
    <col min="3102" max="3102" width="9.109375" style="1" customWidth="1"/>
    <col min="3103" max="3319" width="14.44140625" style="1"/>
    <col min="3320" max="3320" width="4.88671875" style="1" customWidth="1"/>
    <col min="3321" max="3321" width="7.6640625" style="1" customWidth="1"/>
    <col min="3322" max="3323" width="5.6640625" style="1" customWidth="1"/>
    <col min="3324" max="3324" width="34.5546875" style="1" customWidth="1"/>
    <col min="3325" max="3325" width="6.44140625" style="1" customWidth="1"/>
    <col min="3326" max="3326" width="5.44140625" style="1" customWidth="1"/>
    <col min="3327" max="3335" width="7.33203125" style="1" customWidth="1"/>
    <col min="3336" max="3336" width="10" style="1" customWidth="1"/>
    <col min="3337" max="3337" width="9.5546875" style="1" customWidth="1"/>
    <col min="3338" max="3338" width="7.5546875" style="1" customWidth="1"/>
    <col min="3339" max="3339" width="7.33203125" style="1" customWidth="1"/>
    <col min="3340" max="3340" width="4.6640625" style="1" customWidth="1"/>
    <col min="3341" max="3341" width="8.44140625" style="1" customWidth="1"/>
    <col min="3342" max="3342" width="18.5546875" style="1" customWidth="1"/>
    <col min="3343" max="3344" width="8.109375" style="1" customWidth="1"/>
    <col min="3345" max="3345" width="1.88671875" style="1" customWidth="1"/>
    <col min="3346" max="3346" width="18.5546875" style="1" customWidth="1"/>
    <col min="3347" max="3347" width="10" style="1" customWidth="1"/>
    <col min="3348" max="3348" width="1.88671875" style="1" customWidth="1"/>
    <col min="3349" max="3349" width="22.88671875" style="1" customWidth="1"/>
    <col min="3350" max="3353" width="9.33203125" style="1" customWidth="1"/>
    <col min="3354" max="3354" width="2.44140625" style="1" customWidth="1"/>
    <col min="3355" max="3355" width="11.44140625" style="1" customWidth="1"/>
    <col min="3356" max="3356" width="9.44140625" style="1" customWidth="1"/>
    <col min="3357" max="3357" width="10.33203125" style="1" customWidth="1"/>
    <col min="3358" max="3358" width="9.109375" style="1" customWidth="1"/>
    <col min="3359" max="3575" width="14.44140625" style="1"/>
    <col min="3576" max="3576" width="4.88671875" style="1" customWidth="1"/>
    <col min="3577" max="3577" width="7.6640625" style="1" customWidth="1"/>
    <col min="3578" max="3579" width="5.6640625" style="1" customWidth="1"/>
    <col min="3580" max="3580" width="34.5546875" style="1" customWidth="1"/>
    <col min="3581" max="3581" width="6.44140625" style="1" customWidth="1"/>
    <col min="3582" max="3582" width="5.44140625" style="1" customWidth="1"/>
    <col min="3583" max="3591" width="7.33203125" style="1" customWidth="1"/>
    <col min="3592" max="3592" width="10" style="1" customWidth="1"/>
    <col min="3593" max="3593" width="9.5546875" style="1" customWidth="1"/>
    <col min="3594" max="3594" width="7.5546875" style="1" customWidth="1"/>
    <col min="3595" max="3595" width="7.33203125" style="1" customWidth="1"/>
    <col min="3596" max="3596" width="4.6640625" style="1" customWidth="1"/>
    <col min="3597" max="3597" width="8.44140625" style="1" customWidth="1"/>
    <col min="3598" max="3598" width="18.5546875" style="1" customWidth="1"/>
    <col min="3599" max="3600" width="8.109375" style="1" customWidth="1"/>
    <col min="3601" max="3601" width="1.88671875" style="1" customWidth="1"/>
    <col min="3602" max="3602" width="18.5546875" style="1" customWidth="1"/>
    <col min="3603" max="3603" width="10" style="1" customWidth="1"/>
    <col min="3604" max="3604" width="1.88671875" style="1" customWidth="1"/>
    <col min="3605" max="3605" width="22.88671875" style="1" customWidth="1"/>
    <col min="3606" max="3609" width="9.33203125" style="1" customWidth="1"/>
    <col min="3610" max="3610" width="2.44140625" style="1" customWidth="1"/>
    <col min="3611" max="3611" width="11.44140625" style="1" customWidth="1"/>
    <col min="3612" max="3612" width="9.44140625" style="1" customWidth="1"/>
    <col min="3613" max="3613" width="10.33203125" style="1" customWidth="1"/>
    <col min="3614" max="3614" width="9.109375" style="1" customWidth="1"/>
    <col min="3615" max="3831" width="14.44140625" style="1"/>
    <col min="3832" max="3832" width="4.88671875" style="1" customWidth="1"/>
    <col min="3833" max="3833" width="7.6640625" style="1" customWidth="1"/>
    <col min="3834" max="3835" width="5.6640625" style="1" customWidth="1"/>
    <col min="3836" max="3836" width="34.5546875" style="1" customWidth="1"/>
    <col min="3837" max="3837" width="6.44140625" style="1" customWidth="1"/>
    <col min="3838" max="3838" width="5.44140625" style="1" customWidth="1"/>
    <col min="3839" max="3847" width="7.33203125" style="1" customWidth="1"/>
    <col min="3848" max="3848" width="10" style="1" customWidth="1"/>
    <col min="3849" max="3849" width="9.5546875" style="1" customWidth="1"/>
    <col min="3850" max="3850" width="7.5546875" style="1" customWidth="1"/>
    <col min="3851" max="3851" width="7.33203125" style="1" customWidth="1"/>
    <col min="3852" max="3852" width="4.6640625" style="1" customWidth="1"/>
    <col min="3853" max="3853" width="8.44140625" style="1" customWidth="1"/>
    <col min="3854" max="3854" width="18.5546875" style="1" customWidth="1"/>
    <col min="3855" max="3856" width="8.109375" style="1" customWidth="1"/>
    <col min="3857" max="3857" width="1.88671875" style="1" customWidth="1"/>
    <col min="3858" max="3858" width="18.5546875" style="1" customWidth="1"/>
    <col min="3859" max="3859" width="10" style="1" customWidth="1"/>
    <col min="3860" max="3860" width="1.88671875" style="1" customWidth="1"/>
    <col min="3861" max="3861" width="22.88671875" style="1" customWidth="1"/>
    <col min="3862" max="3865" width="9.33203125" style="1" customWidth="1"/>
    <col min="3866" max="3866" width="2.44140625" style="1" customWidth="1"/>
    <col min="3867" max="3867" width="11.44140625" style="1" customWidth="1"/>
    <col min="3868" max="3868" width="9.44140625" style="1" customWidth="1"/>
    <col min="3869" max="3869" width="10.33203125" style="1" customWidth="1"/>
    <col min="3870" max="3870" width="9.109375" style="1" customWidth="1"/>
    <col min="3871" max="4087" width="14.44140625" style="1"/>
    <col min="4088" max="4088" width="4.88671875" style="1" customWidth="1"/>
    <col min="4089" max="4089" width="7.6640625" style="1" customWidth="1"/>
    <col min="4090" max="4091" width="5.6640625" style="1" customWidth="1"/>
    <col min="4092" max="4092" width="34.5546875" style="1" customWidth="1"/>
    <col min="4093" max="4093" width="6.44140625" style="1" customWidth="1"/>
    <col min="4094" max="4094" width="5.44140625" style="1" customWidth="1"/>
    <col min="4095" max="4103" width="7.33203125" style="1" customWidth="1"/>
    <col min="4104" max="4104" width="10" style="1" customWidth="1"/>
    <col min="4105" max="4105" width="9.5546875" style="1" customWidth="1"/>
    <col min="4106" max="4106" width="7.5546875" style="1" customWidth="1"/>
    <col min="4107" max="4107" width="7.33203125" style="1" customWidth="1"/>
    <col min="4108" max="4108" width="4.6640625" style="1" customWidth="1"/>
    <col min="4109" max="4109" width="8.44140625" style="1" customWidth="1"/>
    <col min="4110" max="4110" width="18.5546875" style="1" customWidth="1"/>
    <col min="4111" max="4112" width="8.109375" style="1" customWidth="1"/>
    <col min="4113" max="4113" width="1.88671875" style="1" customWidth="1"/>
    <col min="4114" max="4114" width="18.5546875" style="1" customWidth="1"/>
    <col min="4115" max="4115" width="10" style="1" customWidth="1"/>
    <col min="4116" max="4116" width="1.88671875" style="1" customWidth="1"/>
    <col min="4117" max="4117" width="22.88671875" style="1" customWidth="1"/>
    <col min="4118" max="4121" width="9.33203125" style="1" customWidth="1"/>
    <col min="4122" max="4122" width="2.44140625" style="1" customWidth="1"/>
    <col min="4123" max="4123" width="11.44140625" style="1" customWidth="1"/>
    <col min="4124" max="4124" width="9.44140625" style="1" customWidth="1"/>
    <col min="4125" max="4125" width="10.33203125" style="1" customWidth="1"/>
    <col min="4126" max="4126" width="9.109375" style="1" customWidth="1"/>
    <col min="4127" max="4343" width="14.44140625" style="1"/>
    <col min="4344" max="4344" width="4.88671875" style="1" customWidth="1"/>
    <col min="4345" max="4345" width="7.6640625" style="1" customWidth="1"/>
    <col min="4346" max="4347" width="5.6640625" style="1" customWidth="1"/>
    <col min="4348" max="4348" width="34.5546875" style="1" customWidth="1"/>
    <col min="4349" max="4349" width="6.44140625" style="1" customWidth="1"/>
    <col min="4350" max="4350" width="5.44140625" style="1" customWidth="1"/>
    <col min="4351" max="4359" width="7.33203125" style="1" customWidth="1"/>
    <col min="4360" max="4360" width="10" style="1" customWidth="1"/>
    <col min="4361" max="4361" width="9.5546875" style="1" customWidth="1"/>
    <col min="4362" max="4362" width="7.5546875" style="1" customWidth="1"/>
    <col min="4363" max="4363" width="7.33203125" style="1" customWidth="1"/>
    <col min="4364" max="4364" width="4.6640625" style="1" customWidth="1"/>
    <col min="4365" max="4365" width="8.44140625" style="1" customWidth="1"/>
    <col min="4366" max="4366" width="18.5546875" style="1" customWidth="1"/>
    <col min="4367" max="4368" width="8.109375" style="1" customWidth="1"/>
    <col min="4369" max="4369" width="1.88671875" style="1" customWidth="1"/>
    <col min="4370" max="4370" width="18.5546875" style="1" customWidth="1"/>
    <col min="4371" max="4371" width="10" style="1" customWidth="1"/>
    <col min="4372" max="4372" width="1.88671875" style="1" customWidth="1"/>
    <col min="4373" max="4373" width="22.88671875" style="1" customWidth="1"/>
    <col min="4374" max="4377" width="9.33203125" style="1" customWidth="1"/>
    <col min="4378" max="4378" width="2.44140625" style="1" customWidth="1"/>
    <col min="4379" max="4379" width="11.44140625" style="1" customWidth="1"/>
    <col min="4380" max="4380" width="9.44140625" style="1" customWidth="1"/>
    <col min="4381" max="4381" width="10.33203125" style="1" customWidth="1"/>
    <col min="4382" max="4382" width="9.109375" style="1" customWidth="1"/>
    <col min="4383" max="4599" width="14.44140625" style="1"/>
    <col min="4600" max="4600" width="4.88671875" style="1" customWidth="1"/>
    <col min="4601" max="4601" width="7.6640625" style="1" customWidth="1"/>
    <col min="4602" max="4603" width="5.6640625" style="1" customWidth="1"/>
    <col min="4604" max="4604" width="34.5546875" style="1" customWidth="1"/>
    <col min="4605" max="4605" width="6.44140625" style="1" customWidth="1"/>
    <col min="4606" max="4606" width="5.44140625" style="1" customWidth="1"/>
    <col min="4607" max="4615" width="7.33203125" style="1" customWidth="1"/>
    <col min="4616" max="4616" width="10" style="1" customWidth="1"/>
    <col min="4617" max="4617" width="9.5546875" style="1" customWidth="1"/>
    <col min="4618" max="4618" width="7.5546875" style="1" customWidth="1"/>
    <col min="4619" max="4619" width="7.33203125" style="1" customWidth="1"/>
    <col min="4620" max="4620" width="4.6640625" style="1" customWidth="1"/>
    <col min="4621" max="4621" width="8.44140625" style="1" customWidth="1"/>
    <col min="4622" max="4622" width="18.5546875" style="1" customWidth="1"/>
    <col min="4623" max="4624" width="8.109375" style="1" customWidth="1"/>
    <col min="4625" max="4625" width="1.88671875" style="1" customWidth="1"/>
    <col min="4626" max="4626" width="18.5546875" style="1" customWidth="1"/>
    <col min="4627" max="4627" width="10" style="1" customWidth="1"/>
    <col min="4628" max="4628" width="1.88671875" style="1" customWidth="1"/>
    <col min="4629" max="4629" width="22.88671875" style="1" customWidth="1"/>
    <col min="4630" max="4633" width="9.33203125" style="1" customWidth="1"/>
    <col min="4634" max="4634" width="2.44140625" style="1" customWidth="1"/>
    <col min="4635" max="4635" width="11.44140625" style="1" customWidth="1"/>
    <col min="4636" max="4636" width="9.44140625" style="1" customWidth="1"/>
    <col min="4637" max="4637" width="10.33203125" style="1" customWidth="1"/>
    <col min="4638" max="4638" width="9.109375" style="1" customWidth="1"/>
    <col min="4639" max="4855" width="14.44140625" style="1"/>
    <col min="4856" max="4856" width="4.88671875" style="1" customWidth="1"/>
    <col min="4857" max="4857" width="7.6640625" style="1" customWidth="1"/>
    <col min="4858" max="4859" width="5.6640625" style="1" customWidth="1"/>
    <col min="4860" max="4860" width="34.5546875" style="1" customWidth="1"/>
    <col min="4861" max="4861" width="6.44140625" style="1" customWidth="1"/>
    <col min="4862" max="4862" width="5.44140625" style="1" customWidth="1"/>
    <col min="4863" max="4871" width="7.33203125" style="1" customWidth="1"/>
    <col min="4872" max="4872" width="10" style="1" customWidth="1"/>
    <col min="4873" max="4873" width="9.5546875" style="1" customWidth="1"/>
    <col min="4874" max="4874" width="7.5546875" style="1" customWidth="1"/>
    <col min="4875" max="4875" width="7.33203125" style="1" customWidth="1"/>
    <col min="4876" max="4876" width="4.6640625" style="1" customWidth="1"/>
    <col min="4877" max="4877" width="8.44140625" style="1" customWidth="1"/>
    <col min="4878" max="4878" width="18.5546875" style="1" customWidth="1"/>
    <col min="4879" max="4880" width="8.109375" style="1" customWidth="1"/>
    <col min="4881" max="4881" width="1.88671875" style="1" customWidth="1"/>
    <col min="4882" max="4882" width="18.5546875" style="1" customWidth="1"/>
    <col min="4883" max="4883" width="10" style="1" customWidth="1"/>
    <col min="4884" max="4884" width="1.88671875" style="1" customWidth="1"/>
    <col min="4885" max="4885" width="22.88671875" style="1" customWidth="1"/>
    <col min="4886" max="4889" width="9.33203125" style="1" customWidth="1"/>
    <col min="4890" max="4890" width="2.44140625" style="1" customWidth="1"/>
    <col min="4891" max="4891" width="11.44140625" style="1" customWidth="1"/>
    <col min="4892" max="4892" width="9.44140625" style="1" customWidth="1"/>
    <col min="4893" max="4893" width="10.33203125" style="1" customWidth="1"/>
    <col min="4894" max="4894" width="9.109375" style="1" customWidth="1"/>
    <col min="4895" max="5111" width="14.44140625" style="1"/>
    <col min="5112" max="5112" width="4.88671875" style="1" customWidth="1"/>
    <col min="5113" max="5113" width="7.6640625" style="1" customWidth="1"/>
    <col min="5114" max="5115" width="5.6640625" style="1" customWidth="1"/>
    <col min="5116" max="5116" width="34.5546875" style="1" customWidth="1"/>
    <col min="5117" max="5117" width="6.44140625" style="1" customWidth="1"/>
    <col min="5118" max="5118" width="5.44140625" style="1" customWidth="1"/>
    <col min="5119" max="5127" width="7.33203125" style="1" customWidth="1"/>
    <col min="5128" max="5128" width="10" style="1" customWidth="1"/>
    <col min="5129" max="5129" width="9.5546875" style="1" customWidth="1"/>
    <col min="5130" max="5130" width="7.5546875" style="1" customWidth="1"/>
    <col min="5131" max="5131" width="7.33203125" style="1" customWidth="1"/>
    <col min="5132" max="5132" width="4.6640625" style="1" customWidth="1"/>
    <col min="5133" max="5133" width="8.44140625" style="1" customWidth="1"/>
    <col min="5134" max="5134" width="18.5546875" style="1" customWidth="1"/>
    <col min="5135" max="5136" width="8.109375" style="1" customWidth="1"/>
    <col min="5137" max="5137" width="1.88671875" style="1" customWidth="1"/>
    <col min="5138" max="5138" width="18.5546875" style="1" customWidth="1"/>
    <col min="5139" max="5139" width="10" style="1" customWidth="1"/>
    <col min="5140" max="5140" width="1.88671875" style="1" customWidth="1"/>
    <col min="5141" max="5141" width="22.88671875" style="1" customWidth="1"/>
    <col min="5142" max="5145" width="9.33203125" style="1" customWidth="1"/>
    <col min="5146" max="5146" width="2.44140625" style="1" customWidth="1"/>
    <col min="5147" max="5147" width="11.44140625" style="1" customWidth="1"/>
    <col min="5148" max="5148" width="9.44140625" style="1" customWidth="1"/>
    <col min="5149" max="5149" width="10.33203125" style="1" customWidth="1"/>
    <col min="5150" max="5150" width="9.109375" style="1" customWidth="1"/>
    <col min="5151" max="5367" width="14.44140625" style="1"/>
    <col min="5368" max="5368" width="4.88671875" style="1" customWidth="1"/>
    <col min="5369" max="5369" width="7.6640625" style="1" customWidth="1"/>
    <col min="5370" max="5371" width="5.6640625" style="1" customWidth="1"/>
    <col min="5372" max="5372" width="34.5546875" style="1" customWidth="1"/>
    <col min="5373" max="5373" width="6.44140625" style="1" customWidth="1"/>
    <col min="5374" max="5374" width="5.44140625" style="1" customWidth="1"/>
    <col min="5375" max="5383" width="7.33203125" style="1" customWidth="1"/>
    <col min="5384" max="5384" width="10" style="1" customWidth="1"/>
    <col min="5385" max="5385" width="9.5546875" style="1" customWidth="1"/>
    <col min="5386" max="5386" width="7.5546875" style="1" customWidth="1"/>
    <col min="5387" max="5387" width="7.33203125" style="1" customWidth="1"/>
    <col min="5388" max="5388" width="4.6640625" style="1" customWidth="1"/>
    <col min="5389" max="5389" width="8.44140625" style="1" customWidth="1"/>
    <col min="5390" max="5390" width="18.5546875" style="1" customWidth="1"/>
    <col min="5391" max="5392" width="8.109375" style="1" customWidth="1"/>
    <col min="5393" max="5393" width="1.88671875" style="1" customWidth="1"/>
    <col min="5394" max="5394" width="18.5546875" style="1" customWidth="1"/>
    <col min="5395" max="5395" width="10" style="1" customWidth="1"/>
    <col min="5396" max="5396" width="1.88671875" style="1" customWidth="1"/>
    <col min="5397" max="5397" width="22.88671875" style="1" customWidth="1"/>
    <col min="5398" max="5401" width="9.33203125" style="1" customWidth="1"/>
    <col min="5402" max="5402" width="2.44140625" style="1" customWidth="1"/>
    <col min="5403" max="5403" width="11.44140625" style="1" customWidth="1"/>
    <col min="5404" max="5404" width="9.44140625" style="1" customWidth="1"/>
    <col min="5405" max="5405" width="10.33203125" style="1" customWidth="1"/>
    <col min="5406" max="5406" width="9.109375" style="1" customWidth="1"/>
    <col min="5407" max="5623" width="14.44140625" style="1"/>
    <col min="5624" max="5624" width="4.88671875" style="1" customWidth="1"/>
    <col min="5625" max="5625" width="7.6640625" style="1" customWidth="1"/>
    <col min="5626" max="5627" width="5.6640625" style="1" customWidth="1"/>
    <col min="5628" max="5628" width="34.5546875" style="1" customWidth="1"/>
    <col min="5629" max="5629" width="6.44140625" style="1" customWidth="1"/>
    <col min="5630" max="5630" width="5.44140625" style="1" customWidth="1"/>
    <col min="5631" max="5639" width="7.33203125" style="1" customWidth="1"/>
    <col min="5640" max="5640" width="10" style="1" customWidth="1"/>
    <col min="5641" max="5641" width="9.5546875" style="1" customWidth="1"/>
    <col min="5642" max="5642" width="7.5546875" style="1" customWidth="1"/>
    <col min="5643" max="5643" width="7.33203125" style="1" customWidth="1"/>
    <col min="5644" max="5644" width="4.6640625" style="1" customWidth="1"/>
    <col min="5645" max="5645" width="8.44140625" style="1" customWidth="1"/>
    <col min="5646" max="5646" width="18.5546875" style="1" customWidth="1"/>
    <col min="5647" max="5648" width="8.109375" style="1" customWidth="1"/>
    <col min="5649" max="5649" width="1.88671875" style="1" customWidth="1"/>
    <col min="5650" max="5650" width="18.5546875" style="1" customWidth="1"/>
    <col min="5651" max="5651" width="10" style="1" customWidth="1"/>
    <col min="5652" max="5652" width="1.88671875" style="1" customWidth="1"/>
    <col min="5653" max="5653" width="22.88671875" style="1" customWidth="1"/>
    <col min="5654" max="5657" width="9.33203125" style="1" customWidth="1"/>
    <col min="5658" max="5658" width="2.44140625" style="1" customWidth="1"/>
    <col min="5659" max="5659" width="11.44140625" style="1" customWidth="1"/>
    <col min="5660" max="5660" width="9.44140625" style="1" customWidth="1"/>
    <col min="5661" max="5661" width="10.33203125" style="1" customWidth="1"/>
    <col min="5662" max="5662" width="9.109375" style="1" customWidth="1"/>
    <col min="5663" max="5879" width="14.44140625" style="1"/>
    <col min="5880" max="5880" width="4.88671875" style="1" customWidth="1"/>
    <col min="5881" max="5881" width="7.6640625" style="1" customWidth="1"/>
    <col min="5882" max="5883" width="5.6640625" style="1" customWidth="1"/>
    <col min="5884" max="5884" width="34.5546875" style="1" customWidth="1"/>
    <col min="5885" max="5885" width="6.44140625" style="1" customWidth="1"/>
    <col min="5886" max="5886" width="5.44140625" style="1" customWidth="1"/>
    <col min="5887" max="5895" width="7.33203125" style="1" customWidth="1"/>
    <col min="5896" max="5896" width="10" style="1" customWidth="1"/>
    <col min="5897" max="5897" width="9.5546875" style="1" customWidth="1"/>
    <col min="5898" max="5898" width="7.5546875" style="1" customWidth="1"/>
    <col min="5899" max="5899" width="7.33203125" style="1" customWidth="1"/>
    <col min="5900" max="5900" width="4.6640625" style="1" customWidth="1"/>
    <col min="5901" max="5901" width="8.44140625" style="1" customWidth="1"/>
    <col min="5902" max="5902" width="18.5546875" style="1" customWidth="1"/>
    <col min="5903" max="5904" width="8.109375" style="1" customWidth="1"/>
    <col min="5905" max="5905" width="1.88671875" style="1" customWidth="1"/>
    <col min="5906" max="5906" width="18.5546875" style="1" customWidth="1"/>
    <col min="5907" max="5907" width="10" style="1" customWidth="1"/>
    <col min="5908" max="5908" width="1.88671875" style="1" customWidth="1"/>
    <col min="5909" max="5909" width="22.88671875" style="1" customWidth="1"/>
    <col min="5910" max="5913" width="9.33203125" style="1" customWidth="1"/>
    <col min="5914" max="5914" width="2.44140625" style="1" customWidth="1"/>
    <col min="5915" max="5915" width="11.44140625" style="1" customWidth="1"/>
    <col min="5916" max="5916" width="9.44140625" style="1" customWidth="1"/>
    <col min="5917" max="5917" width="10.33203125" style="1" customWidth="1"/>
    <col min="5918" max="5918" width="9.109375" style="1" customWidth="1"/>
    <col min="5919" max="6135" width="14.44140625" style="1"/>
    <col min="6136" max="6136" width="4.88671875" style="1" customWidth="1"/>
    <col min="6137" max="6137" width="7.6640625" style="1" customWidth="1"/>
    <col min="6138" max="6139" width="5.6640625" style="1" customWidth="1"/>
    <col min="6140" max="6140" width="34.5546875" style="1" customWidth="1"/>
    <col min="6141" max="6141" width="6.44140625" style="1" customWidth="1"/>
    <col min="6142" max="6142" width="5.44140625" style="1" customWidth="1"/>
    <col min="6143" max="6151" width="7.33203125" style="1" customWidth="1"/>
    <col min="6152" max="6152" width="10" style="1" customWidth="1"/>
    <col min="6153" max="6153" width="9.5546875" style="1" customWidth="1"/>
    <col min="6154" max="6154" width="7.5546875" style="1" customWidth="1"/>
    <col min="6155" max="6155" width="7.33203125" style="1" customWidth="1"/>
    <col min="6156" max="6156" width="4.6640625" style="1" customWidth="1"/>
    <col min="6157" max="6157" width="8.44140625" style="1" customWidth="1"/>
    <col min="6158" max="6158" width="18.5546875" style="1" customWidth="1"/>
    <col min="6159" max="6160" width="8.109375" style="1" customWidth="1"/>
    <col min="6161" max="6161" width="1.88671875" style="1" customWidth="1"/>
    <col min="6162" max="6162" width="18.5546875" style="1" customWidth="1"/>
    <col min="6163" max="6163" width="10" style="1" customWidth="1"/>
    <col min="6164" max="6164" width="1.88671875" style="1" customWidth="1"/>
    <col min="6165" max="6165" width="22.88671875" style="1" customWidth="1"/>
    <col min="6166" max="6169" width="9.33203125" style="1" customWidth="1"/>
    <col min="6170" max="6170" width="2.44140625" style="1" customWidth="1"/>
    <col min="6171" max="6171" width="11.44140625" style="1" customWidth="1"/>
    <col min="6172" max="6172" width="9.44140625" style="1" customWidth="1"/>
    <col min="6173" max="6173" width="10.33203125" style="1" customWidth="1"/>
    <col min="6174" max="6174" width="9.109375" style="1" customWidth="1"/>
    <col min="6175" max="6391" width="14.44140625" style="1"/>
    <col min="6392" max="6392" width="4.88671875" style="1" customWidth="1"/>
    <col min="6393" max="6393" width="7.6640625" style="1" customWidth="1"/>
    <col min="6394" max="6395" width="5.6640625" style="1" customWidth="1"/>
    <col min="6396" max="6396" width="34.5546875" style="1" customWidth="1"/>
    <col min="6397" max="6397" width="6.44140625" style="1" customWidth="1"/>
    <col min="6398" max="6398" width="5.44140625" style="1" customWidth="1"/>
    <col min="6399" max="6407" width="7.33203125" style="1" customWidth="1"/>
    <col min="6408" max="6408" width="10" style="1" customWidth="1"/>
    <col min="6409" max="6409" width="9.5546875" style="1" customWidth="1"/>
    <col min="6410" max="6410" width="7.5546875" style="1" customWidth="1"/>
    <col min="6411" max="6411" width="7.33203125" style="1" customWidth="1"/>
    <col min="6412" max="6412" width="4.6640625" style="1" customWidth="1"/>
    <col min="6413" max="6413" width="8.44140625" style="1" customWidth="1"/>
    <col min="6414" max="6414" width="18.5546875" style="1" customWidth="1"/>
    <col min="6415" max="6416" width="8.109375" style="1" customWidth="1"/>
    <col min="6417" max="6417" width="1.88671875" style="1" customWidth="1"/>
    <col min="6418" max="6418" width="18.5546875" style="1" customWidth="1"/>
    <col min="6419" max="6419" width="10" style="1" customWidth="1"/>
    <col min="6420" max="6420" width="1.88671875" style="1" customWidth="1"/>
    <col min="6421" max="6421" width="22.88671875" style="1" customWidth="1"/>
    <col min="6422" max="6425" width="9.33203125" style="1" customWidth="1"/>
    <col min="6426" max="6426" width="2.44140625" style="1" customWidth="1"/>
    <col min="6427" max="6427" width="11.44140625" style="1" customWidth="1"/>
    <col min="6428" max="6428" width="9.44140625" style="1" customWidth="1"/>
    <col min="6429" max="6429" width="10.33203125" style="1" customWidth="1"/>
    <col min="6430" max="6430" width="9.109375" style="1" customWidth="1"/>
    <col min="6431" max="6647" width="14.44140625" style="1"/>
    <col min="6648" max="6648" width="4.88671875" style="1" customWidth="1"/>
    <col min="6649" max="6649" width="7.6640625" style="1" customWidth="1"/>
    <col min="6650" max="6651" width="5.6640625" style="1" customWidth="1"/>
    <col min="6652" max="6652" width="34.5546875" style="1" customWidth="1"/>
    <col min="6653" max="6653" width="6.44140625" style="1" customWidth="1"/>
    <col min="6654" max="6654" width="5.44140625" style="1" customWidth="1"/>
    <col min="6655" max="6663" width="7.33203125" style="1" customWidth="1"/>
    <col min="6664" max="6664" width="10" style="1" customWidth="1"/>
    <col min="6665" max="6665" width="9.5546875" style="1" customWidth="1"/>
    <col min="6666" max="6666" width="7.5546875" style="1" customWidth="1"/>
    <col min="6667" max="6667" width="7.33203125" style="1" customWidth="1"/>
    <col min="6668" max="6668" width="4.6640625" style="1" customWidth="1"/>
    <col min="6669" max="6669" width="8.44140625" style="1" customWidth="1"/>
    <col min="6670" max="6670" width="18.5546875" style="1" customWidth="1"/>
    <col min="6671" max="6672" width="8.109375" style="1" customWidth="1"/>
    <col min="6673" max="6673" width="1.88671875" style="1" customWidth="1"/>
    <col min="6674" max="6674" width="18.5546875" style="1" customWidth="1"/>
    <col min="6675" max="6675" width="10" style="1" customWidth="1"/>
    <col min="6676" max="6676" width="1.88671875" style="1" customWidth="1"/>
    <col min="6677" max="6677" width="22.88671875" style="1" customWidth="1"/>
    <col min="6678" max="6681" width="9.33203125" style="1" customWidth="1"/>
    <col min="6682" max="6682" width="2.44140625" style="1" customWidth="1"/>
    <col min="6683" max="6683" width="11.44140625" style="1" customWidth="1"/>
    <col min="6684" max="6684" width="9.44140625" style="1" customWidth="1"/>
    <col min="6685" max="6685" width="10.33203125" style="1" customWidth="1"/>
    <col min="6686" max="6686" width="9.109375" style="1" customWidth="1"/>
    <col min="6687" max="6903" width="14.44140625" style="1"/>
    <col min="6904" max="6904" width="4.88671875" style="1" customWidth="1"/>
    <col min="6905" max="6905" width="7.6640625" style="1" customWidth="1"/>
    <col min="6906" max="6907" width="5.6640625" style="1" customWidth="1"/>
    <col min="6908" max="6908" width="34.5546875" style="1" customWidth="1"/>
    <col min="6909" max="6909" width="6.44140625" style="1" customWidth="1"/>
    <col min="6910" max="6910" width="5.44140625" style="1" customWidth="1"/>
    <col min="6911" max="6919" width="7.33203125" style="1" customWidth="1"/>
    <col min="6920" max="6920" width="10" style="1" customWidth="1"/>
    <col min="6921" max="6921" width="9.5546875" style="1" customWidth="1"/>
    <col min="6922" max="6922" width="7.5546875" style="1" customWidth="1"/>
    <col min="6923" max="6923" width="7.33203125" style="1" customWidth="1"/>
    <col min="6924" max="6924" width="4.6640625" style="1" customWidth="1"/>
    <col min="6925" max="6925" width="8.44140625" style="1" customWidth="1"/>
    <col min="6926" max="6926" width="18.5546875" style="1" customWidth="1"/>
    <col min="6927" max="6928" width="8.109375" style="1" customWidth="1"/>
    <col min="6929" max="6929" width="1.88671875" style="1" customWidth="1"/>
    <col min="6930" max="6930" width="18.5546875" style="1" customWidth="1"/>
    <col min="6931" max="6931" width="10" style="1" customWidth="1"/>
    <col min="6932" max="6932" width="1.88671875" style="1" customWidth="1"/>
    <col min="6933" max="6933" width="22.88671875" style="1" customWidth="1"/>
    <col min="6934" max="6937" width="9.33203125" style="1" customWidth="1"/>
    <col min="6938" max="6938" width="2.44140625" style="1" customWidth="1"/>
    <col min="6939" max="6939" width="11.44140625" style="1" customWidth="1"/>
    <col min="6940" max="6940" width="9.44140625" style="1" customWidth="1"/>
    <col min="6941" max="6941" width="10.33203125" style="1" customWidth="1"/>
    <col min="6942" max="6942" width="9.109375" style="1" customWidth="1"/>
    <col min="6943" max="7159" width="14.44140625" style="1"/>
    <col min="7160" max="7160" width="4.88671875" style="1" customWidth="1"/>
    <col min="7161" max="7161" width="7.6640625" style="1" customWidth="1"/>
    <col min="7162" max="7163" width="5.6640625" style="1" customWidth="1"/>
    <col min="7164" max="7164" width="34.5546875" style="1" customWidth="1"/>
    <col min="7165" max="7165" width="6.44140625" style="1" customWidth="1"/>
    <col min="7166" max="7166" width="5.44140625" style="1" customWidth="1"/>
    <col min="7167" max="7175" width="7.33203125" style="1" customWidth="1"/>
    <col min="7176" max="7176" width="10" style="1" customWidth="1"/>
    <col min="7177" max="7177" width="9.5546875" style="1" customWidth="1"/>
    <col min="7178" max="7178" width="7.5546875" style="1" customWidth="1"/>
    <col min="7179" max="7179" width="7.33203125" style="1" customWidth="1"/>
    <col min="7180" max="7180" width="4.6640625" style="1" customWidth="1"/>
    <col min="7181" max="7181" width="8.44140625" style="1" customWidth="1"/>
    <col min="7182" max="7182" width="18.5546875" style="1" customWidth="1"/>
    <col min="7183" max="7184" width="8.109375" style="1" customWidth="1"/>
    <col min="7185" max="7185" width="1.88671875" style="1" customWidth="1"/>
    <col min="7186" max="7186" width="18.5546875" style="1" customWidth="1"/>
    <col min="7187" max="7187" width="10" style="1" customWidth="1"/>
    <col min="7188" max="7188" width="1.88671875" style="1" customWidth="1"/>
    <col min="7189" max="7189" width="22.88671875" style="1" customWidth="1"/>
    <col min="7190" max="7193" width="9.33203125" style="1" customWidth="1"/>
    <col min="7194" max="7194" width="2.44140625" style="1" customWidth="1"/>
    <col min="7195" max="7195" width="11.44140625" style="1" customWidth="1"/>
    <col min="7196" max="7196" width="9.44140625" style="1" customWidth="1"/>
    <col min="7197" max="7197" width="10.33203125" style="1" customWidth="1"/>
    <col min="7198" max="7198" width="9.109375" style="1" customWidth="1"/>
    <col min="7199" max="7415" width="14.44140625" style="1"/>
    <col min="7416" max="7416" width="4.88671875" style="1" customWidth="1"/>
    <col min="7417" max="7417" width="7.6640625" style="1" customWidth="1"/>
    <col min="7418" max="7419" width="5.6640625" style="1" customWidth="1"/>
    <col min="7420" max="7420" width="34.5546875" style="1" customWidth="1"/>
    <col min="7421" max="7421" width="6.44140625" style="1" customWidth="1"/>
    <col min="7422" max="7422" width="5.44140625" style="1" customWidth="1"/>
    <col min="7423" max="7431" width="7.33203125" style="1" customWidth="1"/>
    <col min="7432" max="7432" width="10" style="1" customWidth="1"/>
    <col min="7433" max="7433" width="9.5546875" style="1" customWidth="1"/>
    <col min="7434" max="7434" width="7.5546875" style="1" customWidth="1"/>
    <col min="7435" max="7435" width="7.33203125" style="1" customWidth="1"/>
    <col min="7436" max="7436" width="4.6640625" style="1" customWidth="1"/>
    <col min="7437" max="7437" width="8.44140625" style="1" customWidth="1"/>
    <col min="7438" max="7438" width="18.5546875" style="1" customWidth="1"/>
    <col min="7439" max="7440" width="8.109375" style="1" customWidth="1"/>
    <col min="7441" max="7441" width="1.88671875" style="1" customWidth="1"/>
    <col min="7442" max="7442" width="18.5546875" style="1" customWidth="1"/>
    <col min="7443" max="7443" width="10" style="1" customWidth="1"/>
    <col min="7444" max="7444" width="1.88671875" style="1" customWidth="1"/>
    <col min="7445" max="7445" width="22.88671875" style="1" customWidth="1"/>
    <col min="7446" max="7449" width="9.33203125" style="1" customWidth="1"/>
    <col min="7450" max="7450" width="2.44140625" style="1" customWidth="1"/>
    <col min="7451" max="7451" width="11.44140625" style="1" customWidth="1"/>
    <col min="7452" max="7452" width="9.44140625" style="1" customWidth="1"/>
    <col min="7453" max="7453" width="10.33203125" style="1" customWidth="1"/>
    <col min="7454" max="7454" width="9.109375" style="1" customWidth="1"/>
    <col min="7455" max="7671" width="14.44140625" style="1"/>
    <col min="7672" max="7672" width="4.88671875" style="1" customWidth="1"/>
    <col min="7673" max="7673" width="7.6640625" style="1" customWidth="1"/>
    <col min="7674" max="7675" width="5.6640625" style="1" customWidth="1"/>
    <col min="7676" max="7676" width="34.5546875" style="1" customWidth="1"/>
    <col min="7677" max="7677" width="6.44140625" style="1" customWidth="1"/>
    <col min="7678" max="7678" width="5.44140625" style="1" customWidth="1"/>
    <col min="7679" max="7687" width="7.33203125" style="1" customWidth="1"/>
    <col min="7688" max="7688" width="10" style="1" customWidth="1"/>
    <col min="7689" max="7689" width="9.5546875" style="1" customWidth="1"/>
    <col min="7690" max="7690" width="7.5546875" style="1" customWidth="1"/>
    <col min="7691" max="7691" width="7.33203125" style="1" customWidth="1"/>
    <col min="7692" max="7692" width="4.6640625" style="1" customWidth="1"/>
    <col min="7693" max="7693" width="8.44140625" style="1" customWidth="1"/>
    <col min="7694" max="7694" width="18.5546875" style="1" customWidth="1"/>
    <col min="7695" max="7696" width="8.109375" style="1" customWidth="1"/>
    <col min="7697" max="7697" width="1.88671875" style="1" customWidth="1"/>
    <col min="7698" max="7698" width="18.5546875" style="1" customWidth="1"/>
    <col min="7699" max="7699" width="10" style="1" customWidth="1"/>
    <col min="7700" max="7700" width="1.88671875" style="1" customWidth="1"/>
    <col min="7701" max="7701" width="22.88671875" style="1" customWidth="1"/>
    <col min="7702" max="7705" width="9.33203125" style="1" customWidth="1"/>
    <col min="7706" max="7706" width="2.44140625" style="1" customWidth="1"/>
    <col min="7707" max="7707" width="11.44140625" style="1" customWidth="1"/>
    <col min="7708" max="7708" width="9.44140625" style="1" customWidth="1"/>
    <col min="7709" max="7709" width="10.33203125" style="1" customWidth="1"/>
    <col min="7710" max="7710" width="9.109375" style="1" customWidth="1"/>
    <col min="7711" max="7927" width="14.44140625" style="1"/>
    <col min="7928" max="7928" width="4.88671875" style="1" customWidth="1"/>
    <col min="7929" max="7929" width="7.6640625" style="1" customWidth="1"/>
    <col min="7930" max="7931" width="5.6640625" style="1" customWidth="1"/>
    <col min="7932" max="7932" width="34.5546875" style="1" customWidth="1"/>
    <col min="7933" max="7933" width="6.44140625" style="1" customWidth="1"/>
    <col min="7934" max="7934" width="5.44140625" style="1" customWidth="1"/>
    <col min="7935" max="7943" width="7.33203125" style="1" customWidth="1"/>
    <col min="7944" max="7944" width="10" style="1" customWidth="1"/>
    <col min="7945" max="7945" width="9.5546875" style="1" customWidth="1"/>
    <col min="7946" max="7946" width="7.5546875" style="1" customWidth="1"/>
    <col min="7947" max="7947" width="7.33203125" style="1" customWidth="1"/>
    <col min="7948" max="7948" width="4.6640625" style="1" customWidth="1"/>
    <col min="7949" max="7949" width="8.44140625" style="1" customWidth="1"/>
    <col min="7950" max="7950" width="18.5546875" style="1" customWidth="1"/>
    <col min="7951" max="7952" width="8.109375" style="1" customWidth="1"/>
    <col min="7953" max="7953" width="1.88671875" style="1" customWidth="1"/>
    <col min="7954" max="7954" width="18.5546875" style="1" customWidth="1"/>
    <col min="7955" max="7955" width="10" style="1" customWidth="1"/>
    <col min="7956" max="7956" width="1.88671875" style="1" customWidth="1"/>
    <col min="7957" max="7957" width="22.88671875" style="1" customWidth="1"/>
    <col min="7958" max="7961" width="9.33203125" style="1" customWidth="1"/>
    <col min="7962" max="7962" width="2.44140625" style="1" customWidth="1"/>
    <col min="7963" max="7963" width="11.44140625" style="1" customWidth="1"/>
    <col min="7964" max="7964" width="9.44140625" style="1" customWidth="1"/>
    <col min="7965" max="7965" width="10.33203125" style="1" customWidth="1"/>
    <col min="7966" max="7966" width="9.109375" style="1" customWidth="1"/>
    <col min="7967" max="8183" width="14.44140625" style="1"/>
    <col min="8184" max="8184" width="4.88671875" style="1" customWidth="1"/>
    <col min="8185" max="8185" width="7.6640625" style="1" customWidth="1"/>
    <col min="8186" max="8187" width="5.6640625" style="1" customWidth="1"/>
    <col min="8188" max="8188" width="34.5546875" style="1" customWidth="1"/>
    <col min="8189" max="8189" width="6.44140625" style="1" customWidth="1"/>
    <col min="8190" max="8190" width="5.44140625" style="1" customWidth="1"/>
    <col min="8191" max="8199" width="7.33203125" style="1" customWidth="1"/>
    <col min="8200" max="8200" width="10" style="1" customWidth="1"/>
    <col min="8201" max="8201" width="9.5546875" style="1" customWidth="1"/>
    <col min="8202" max="8202" width="7.5546875" style="1" customWidth="1"/>
    <col min="8203" max="8203" width="7.33203125" style="1" customWidth="1"/>
    <col min="8204" max="8204" width="4.6640625" style="1" customWidth="1"/>
    <col min="8205" max="8205" width="8.44140625" style="1" customWidth="1"/>
    <col min="8206" max="8206" width="18.5546875" style="1" customWidth="1"/>
    <col min="8207" max="8208" width="8.109375" style="1" customWidth="1"/>
    <col min="8209" max="8209" width="1.88671875" style="1" customWidth="1"/>
    <col min="8210" max="8210" width="18.5546875" style="1" customWidth="1"/>
    <col min="8211" max="8211" width="10" style="1" customWidth="1"/>
    <col min="8212" max="8212" width="1.88671875" style="1" customWidth="1"/>
    <col min="8213" max="8213" width="22.88671875" style="1" customWidth="1"/>
    <col min="8214" max="8217" width="9.33203125" style="1" customWidth="1"/>
    <col min="8218" max="8218" width="2.44140625" style="1" customWidth="1"/>
    <col min="8219" max="8219" width="11.44140625" style="1" customWidth="1"/>
    <col min="8220" max="8220" width="9.44140625" style="1" customWidth="1"/>
    <col min="8221" max="8221" width="10.33203125" style="1" customWidth="1"/>
    <col min="8222" max="8222" width="9.109375" style="1" customWidth="1"/>
    <col min="8223" max="8439" width="14.44140625" style="1"/>
    <col min="8440" max="8440" width="4.88671875" style="1" customWidth="1"/>
    <col min="8441" max="8441" width="7.6640625" style="1" customWidth="1"/>
    <col min="8442" max="8443" width="5.6640625" style="1" customWidth="1"/>
    <col min="8444" max="8444" width="34.5546875" style="1" customWidth="1"/>
    <col min="8445" max="8445" width="6.44140625" style="1" customWidth="1"/>
    <col min="8446" max="8446" width="5.44140625" style="1" customWidth="1"/>
    <col min="8447" max="8455" width="7.33203125" style="1" customWidth="1"/>
    <col min="8456" max="8456" width="10" style="1" customWidth="1"/>
    <col min="8457" max="8457" width="9.5546875" style="1" customWidth="1"/>
    <col min="8458" max="8458" width="7.5546875" style="1" customWidth="1"/>
    <col min="8459" max="8459" width="7.33203125" style="1" customWidth="1"/>
    <col min="8460" max="8460" width="4.6640625" style="1" customWidth="1"/>
    <col min="8461" max="8461" width="8.44140625" style="1" customWidth="1"/>
    <col min="8462" max="8462" width="18.5546875" style="1" customWidth="1"/>
    <col min="8463" max="8464" width="8.109375" style="1" customWidth="1"/>
    <col min="8465" max="8465" width="1.88671875" style="1" customWidth="1"/>
    <col min="8466" max="8466" width="18.5546875" style="1" customWidth="1"/>
    <col min="8467" max="8467" width="10" style="1" customWidth="1"/>
    <col min="8468" max="8468" width="1.88671875" style="1" customWidth="1"/>
    <col min="8469" max="8469" width="22.88671875" style="1" customWidth="1"/>
    <col min="8470" max="8473" width="9.33203125" style="1" customWidth="1"/>
    <col min="8474" max="8474" width="2.44140625" style="1" customWidth="1"/>
    <col min="8475" max="8475" width="11.44140625" style="1" customWidth="1"/>
    <col min="8476" max="8476" width="9.44140625" style="1" customWidth="1"/>
    <col min="8477" max="8477" width="10.33203125" style="1" customWidth="1"/>
    <col min="8478" max="8478" width="9.109375" style="1" customWidth="1"/>
    <col min="8479" max="8695" width="14.44140625" style="1"/>
    <col min="8696" max="8696" width="4.88671875" style="1" customWidth="1"/>
    <col min="8697" max="8697" width="7.6640625" style="1" customWidth="1"/>
    <col min="8698" max="8699" width="5.6640625" style="1" customWidth="1"/>
    <col min="8700" max="8700" width="34.5546875" style="1" customWidth="1"/>
    <col min="8701" max="8701" width="6.44140625" style="1" customWidth="1"/>
    <col min="8702" max="8702" width="5.44140625" style="1" customWidth="1"/>
    <col min="8703" max="8711" width="7.33203125" style="1" customWidth="1"/>
    <col min="8712" max="8712" width="10" style="1" customWidth="1"/>
    <col min="8713" max="8713" width="9.5546875" style="1" customWidth="1"/>
    <col min="8714" max="8714" width="7.5546875" style="1" customWidth="1"/>
    <col min="8715" max="8715" width="7.33203125" style="1" customWidth="1"/>
    <col min="8716" max="8716" width="4.6640625" style="1" customWidth="1"/>
    <col min="8717" max="8717" width="8.44140625" style="1" customWidth="1"/>
    <col min="8718" max="8718" width="18.5546875" style="1" customWidth="1"/>
    <col min="8719" max="8720" width="8.109375" style="1" customWidth="1"/>
    <col min="8721" max="8721" width="1.88671875" style="1" customWidth="1"/>
    <col min="8722" max="8722" width="18.5546875" style="1" customWidth="1"/>
    <col min="8723" max="8723" width="10" style="1" customWidth="1"/>
    <col min="8724" max="8724" width="1.88671875" style="1" customWidth="1"/>
    <col min="8725" max="8725" width="22.88671875" style="1" customWidth="1"/>
    <col min="8726" max="8729" width="9.33203125" style="1" customWidth="1"/>
    <col min="8730" max="8730" width="2.44140625" style="1" customWidth="1"/>
    <col min="8731" max="8731" width="11.44140625" style="1" customWidth="1"/>
    <col min="8732" max="8732" width="9.44140625" style="1" customWidth="1"/>
    <col min="8733" max="8733" width="10.33203125" style="1" customWidth="1"/>
    <col min="8734" max="8734" width="9.109375" style="1" customWidth="1"/>
    <col min="8735" max="8951" width="14.44140625" style="1"/>
    <col min="8952" max="8952" width="4.88671875" style="1" customWidth="1"/>
    <col min="8953" max="8953" width="7.6640625" style="1" customWidth="1"/>
    <col min="8954" max="8955" width="5.6640625" style="1" customWidth="1"/>
    <col min="8956" max="8956" width="34.5546875" style="1" customWidth="1"/>
    <col min="8957" max="8957" width="6.44140625" style="1" customWidth="1"/>
    <col min="8958" max="8958" width="5.44140625" style="1" customWidth="1"/>
    <col min="8959" max="8967" width="7.33203125" style="1" customWidth="1"/>
    <col min="8968" max="8968" width="10" style="1" customWidth="1"/>
    <col min="8969" max="8969" width="9.5546875" style="1" customWidth="1"/>
    <col min="8970" max="8970" width="7.5546875" style="1" customWidth="1"/>
    <col min="8971" max="8971" width="7.33203125" style="1" customWidth="1"/>
    <col min="8972" max="8972" width="4.6640625" style="1" customWidth="1"/>
    <col min="8973" max="8973" width="8.44140625" style="1" customWidth="1"/>
    <col min="8974" max="8974" width="18.5546875" style="1" customWidth="1"/>
    <col min="8975" max="8976" width="8.109375" style="1" customWidth="1"/>
    <col min="8977" max="8977" width="1.88671875" style="1" customWidth="1"/>
    <col min="8978" max="8978" width="18.5546875" style="1" customWidth="1"/>
    <col min="8979" max="8979" width="10" style="1" customWidth="1"/>
    <col min="8980" max="8980" width="1.88671875" style="1" customWidth="1"/>
    <col min="8981" max="8981" width="22.88671875" style="1" customWidth="1"/>
    <col min="8982" max="8985" width="9.33203125" style="1" customWidth="1"/>
    <col min="8986" max="8986" width="2.44140625" style="1" customWidth="1"/>
    <col min="8987" max="8987" width="11.44140625" style="1" customWidth="1"/>
    <col min="8988" max="8988" width="9.44140625" style="1" customWidth="1"/>
    <col min="8989" max="8989" width="10.33203125" style="1" customWidth="1"/>
    <col min="8990" max="8990" width="9.109375" style="1" customWidth="1"/>
    <col min="8991" max="9207" width="14.44140625" style="1"/>
    <col min="9208" max="9208" width="4.88671875" style="1" customWidth="1"/>
    <col min="9209" max="9209" width="7.6640625" style="1" customWidth="1"/>
    <col min="9210" max="9211" width="5.6640625" style="1" customWidth="1"/>
    <col min="9212" max="9212" width="34.5546875" style="1" customWidth="1"/>
    <col min="9213" max="9213" width="6.44140625" style="1" customWidth="1"/>
    <col min="9214" max="9214" width="5.44140625" style="1" customWidth="1"/>
    <col min="9215" max="9223" width="7.33203125" style="1" customWidth="1"/>
    <col min="9224" max="9224" width="10" style="1" customWidth="1"/>
    <col min="9225" max="9225" width="9.5546875" style="1" customWidth="1"/>
    <col min="9226" max="9226" width="7.5546875" style="1" customWidth="1"/>
    <col min="9227" max="9227" width="7.33203125" style="1" customWidth="1"/>
    <col min="9228" max="9228" width="4.6640625" style="1" customWidth="1"/>
    <col min="9229" max="9229" width="8.44140625" style="1" customWidth="1"/>
    <col min="9230" max="9230" width="18.5546875" style="1" customWidth="1"/>
    <col min="9231" max="9232" width="8.109375" style="1" customWidth="1"/>
    <col min="9233" max="9233" width="1.88671875" style="1" customWidth="1"/>
    <col min="9234" max="9234" width="18.5546875" style="1" customWidth="1"/>
    <col min="9235" max="9235" width="10" style="1" customWidth="1"/>
    <col min="9236" max="9236" width="1.88671875" style="1" customWidth="1"/>
    <col min="9237" max="9237" width="22.88671875" style="1" customWidth="1"/>
    <col min="9238" max="9241" width="9.33203125" style="1" customWidth="1"/>
    <col min="9242" max="9242" width="2.44140625" style="1" customWidth="1"/>
    <col min="9243" max="9243" width="11.44140625" style="1" customWidth="1"/>
    <col min="9244" max="9244" width="9.44140625" style="1" customWidth="1"/>
    <col min="9245" max="9245" width="10.33203125" style="1" customWidth="1"/>
    <col min="9246" max="9246" width="9.109375" style="1" customWidth="1"/>
    <col min="9247" max="9463" width="14.44140625" style="1"/>
    <col min="9464" max="9464" width="4.88671875" style="1" customWidth="1"/>
    <col min="9465" max="9465" width="7.6640625" style="1" customWidth="1"/>
    <col min="9466" max="9467" width="5.6640625" style="1" customWidth="1"/>
    <col min="9468" max="9468" width="34.5546875" style="1" customWidth="1"/>
    <col min="9469" max="9469" width="6.44140625" style="1" customWidth="1"/>
    <col min="9470" max="9470" width="5.44140625" style="1" customWidth="1"/>
    <col min="9471" max="9479" width="7.33203125" style="1" customWidth="1"/>
    <col min="9480" max="9480" width="10" style="1" customWidth="1"/>
    <col min="9481" max="9481" width="9.5546875" style="1" customWidth="1"/>
    <col min="9482" max="9482" width="7.5546875" style="1" customWidth="1"/>
    <col min="9483" max="9483" width="7.33203125" style="1" customWidth="1"/>
    <col min="9484" max="9484" width="4.6640625" style="1" customWidth="1"/>
    <col min="9485" max="9485" width="8.44140625" style="1" customWidth="1"/>
    <col min="9486" max="9486" width="18.5546875" style="1" customWidth="1"/>
    <col min="9487" max="9488" width="8.109375" style="1" customWidth="1"/>
    <col min="9489" max="9489" width="1.88671875" style="1" customWidth="1"/>
    <col min="9490" max="9490" width="18.5546875" style="1" customWidth="1"/>
    <col min="9491" max="9491" width="10" style="1" customWidth="1"/>
    <col min="9492" max="9492" width="1.88671875" style="1" customWidth="1"/>
    <col min="9493" max="9493" width="22.88671875" style="1" customWidth="1"/>
    <col min="9494" max="9497" width="9.33203125" style="1" customWidth="1"/>
    <col min="9498" max="9498" width="2.44140625" style="1" customWidth="1"/>
    <col min="9499" max="9499" width="11.44140625" style="1" customWidth="1"/>
    <col min="9500" max="9500" width="9.44140625" style="1" customWidth="1"/>
    <col min="9501" max="9501" width="10.33203125" style="1" customWidth="1"/>
    <col min="9502" max="9502" width="9.109375" style="1" customWidth="1"/>
    <col min="9503" max="9719" width="14.44140625" style="1"/>
    <col min="9720" max="9720" width="4.88671875" style="1" customWidth="1"/>
    <col min="9721" max="9721" width="7.6640625" style="1" customWidth="1"/>
    <col min="9722" max="9723" width="5.6640625" style="1" customWidth="1"/>
    <col min="9724" max="9724" width="34.5546875" style="1" customWidth="1"/>
    <col min="9725" max="9725" width="6.44140625" style="1" customWidth="1"/>
    <col min="9726" max="9726" width="5.44140625" style="1" customWidth="1"/>
    <col min="9727" max="9735" width="7.33203125" style="1" customWidth="1"/>
    <col min="9736" max="9736" width="10" style="1" customWidth="1"/>
    <col min="9737" max="9737" width="9.5546875" style="1" customWidth="1"/>
    <col min="9738" max="9738" width="7.5546875" style="1" customWidth="1"/>
    <col min="9739" max="9739" width="7.33203125" style="1" customWidth="1"/>
    <col min="9740" max="9740" width="4.6640625" style="1" customWidth="1"/>
    <col min="9741" max="9741" width="8.44140625" style="1" customWidth="1"/>
    <col min="9742" max="9742" width="18.5546875" style="1" customWidth="1"/>
    <col min="9743" max="9744" width="8.109375" style="1" customWidth="1"/>
    <col min="9745" max="9745" width="1.88671875" style="1" customWidth="1"/>
    <col min="9746" max="9746" width="18.5546875" style="1" customWidth="1"/>
    <col min="9747" max="9747" width="10" style="1" customWidth="1"/>
    <col min="9748" max="9748" width="1.88671875" style="1" customWidth="1"/>
    <col min="9749" max="9749" width="22.88671875" style="1" customWidth="1"/>
    <col min="9750" max="9753" width="9.33203125" style="1" customWidth="1"/>
    <col min="9754" max="9754" width="2.44140625" style="1" customWidth="1"/>
    <col min="9755" max="9755" width="11.44140625" style="1" customWidth="1"/>
    <col min="9756" max="9756" width="9.44140625" style="1" customWidth="1"/>
    <col min="9757" max="9757" width="10.33203125" style="1" customWidth="1"/>
    <col min="9758" max="9758" width="9.109375" style="1" customWidth="1"/>
    <col min="9759" max="9975" width="14.44140625" style="1"/>
    <col min="9976" max="9976" width="4.88671875" style="1" customWidth="1"/>
    <col min="9977" max="9977" width="7.6640625" style="1" customWidth="1"/>
    <col min="9978" max="9979" width="5.6640625" style="1" customWidth="1"/>
    <col min="9980" max="9980" width="34.5546875" style="1" customWidth="1"/>
    <col min="9981" max="9981" width="6.44140625" style="1" customWidth="1"/>
    <col min="9982" max="9982" width="5.44140625" style="1" customWidth="1"/>
    <col min="9983" max="9991" width="7.33203125" style="1" customWidth="1"/>
    <col min="9992" max="9992" width="10" style="1" customWidth="1"/>
    <col min="9993" max="9993" width="9.5546875" style="1" customWidth="1"/>
    <col min="9994" max="9994" width="7.5546875" style="1" customWidth="1"/>
    <col min="9995" max="9995" width="7.33203125" style="1" customWidth="1"/>
    <col min="9996" max="9996" width="4.6640625" style="1" customWidth="1"/>
    <col min="9997" max="9997" width="8.44140625" style="1" customWidth="1"/>
    <col min="9998" max="9998" width="18.5546875" style="1" customWidth="1"/>
    <col min="9999" max="10000" width="8.109375" style="1" customWidth="1"/>
    <col min="10001" max="10001" width="1.88671875" style="1" customWidth="1"/>
    <col min="10002" max="10002" width="18.5546875" style="1" customWidth="1"/>
    <col min="10003" max="10003" width="10" style="1" customWidth="1"/>
    <col min="10004" max="10004" width="1.88671875" style="1" customWidth="1"/>
    <col min="10005" max="10005" width="22.88671875" style="1" customWidth="1"/>
    <col min="10006" max="10009" width="9.33203125" style="1" customWidth="1"/>
    <col min="10010" max="10010" width="2.44140625" style="1" customWidth="1"/>
    <col min="10011" max="10011" width="11.44140625" style="1" customWidth="1"/>
    <col min="10012" max="10012" width="9.44140625" style="1" customWidth="1"/>
    <col min="10013" max="10013" width="10.33203125" style="1" customWidth="1"/>
    <col min="10014" max="10014" width="9.109375" style="1" customWidth="1"/>
    <col min="10015" max="10231" width="14.44140625" style="1"/>
    <col min="10232" max="10232" width="4.88671875" style="1" customWidth="1"/>
    <col min="10233" max="10233" width="7.6640625" style="1" customWidth="1"/>
    <col min="10234" max="10235" width="5.6640625" style="1" customWidth="1"/>
    <col min="10236" max="10236" width="34.5546875" style="1" customWidth="1"/>
    <col min="10237" max="10237" width="6.44140625" style="1" customWidth="1"/>
    <col min="10238" max="10238" width="5.44140625" style="1" customWidth="1"/>
    <col min="10239" max="10247" width="7.33203125" style="1" customWidth="1"/>
    <col min="10248" max="10248" width="10" style="1" customWidth="1"/>
    <col min="10249" max="10249" width="9.5546875" style="1" customWidth="1"/>
    <col min="10250" max="10250" width="7.5546875" style="1" customWidth="1"/>
    <col min="10251" max="10251" width="7.33203125" style="1" customWidth="1"/>
    <col min="10252" max="10252" width="4.6640625" style="1" customWidth="1"/>
    <col min="10253" max="10253" width="8.44140625" style="1" customWidth="1"/>
    <col min="10254" max="10254" width="18.5546875" style="1" customWidth="1"/>
    <col min="10255" max="10256" width="8.109375" style="1" customWidth="1"/>
    <col min="10257" max="10257" width="1.88671875" style="1" customWidth="1"/>
    <col min="10258" max="10258" width="18.5546875" style="1" customWidth="1"/>
    <col min="10259" max="10259" width="10" style="1" customWidth="1"/>
    <col min="10260" max="10260" width="1.88671875" style="1" customWidth="1"/>
    <col min="10261" max="10261" width="22.88671875" style="1" customWidth="1"/>
    <col min="10262" max="10265" width="9.33203125" style="1" customWidth="1"/>
    <col min="10266" max="10266" width="2.44140625" style="1" customWidth="1"/>
    <col min="10267" max="10267" width="11.44140625" style="1" customWidth="1"/>
    <col min="10268" max="10268" width="9.44140625" style="1" customWidth="1"/>
    <col min="10269" max="10269" width="10.33203125" style="1" customWidth="1"/>
    <col min="10270" max="10270" width="9.109375" style="1" customWidth="1"/>
    <col min="10271" max="10487" width="14.44140625" style="1"/>
    <col min="10488" max="10488" width="4.88671875" style="1" customWidth="1"/>
    <col min="10489" max="10489" width="7.6640625" style="1" customWidth="1"/>
    <col min="10490" max="10491" width="5.6640625" style="1" customWidth="1"/>
    <col min="10492" max="10492" width="34.5546875" style="1" customWidth="1"/>
    <col min="10493" max="10493" width="6.44140625" style="1" customWidth="1"/>
    <col min="10494" max="10494" width="5.44140625" style="1" customWidth="1"/>
    <col min="10495" max="10503" width="7.33203125" style="1" customWidth="1"/>
    <col min="10504" max="10504" width="10" style="1" customWidth="1"/>
    <col min="10505" max="10505" width="9.5546875" style="1" customWidth="1"/>
    <col min="10506" max="10506" width="7.5546875" style="1" customWidth="1"/>
    <col min="10507" max="10507" width="7.33203125" style="1" customWidth="1"/>
    <col min="10508" max="10508" width="4.6640625" style="1" customWidth="1"/>
    <col min="10509" max="10509" width="8.44140625" style="1" customWidth="1"/>
    <col min="10510" max="10510" width="18.5546875" style="1" customWidth="1"/>
    <col min="10511" max="10512" width="8.109375" style="1" customWidth="1"/>
    <col min="10513" max="10513" width="1.88671875" style="1" customWidth="1"/>
    <col min="10514" max="10514" width="18.5546875" style="1" customWidth="1"/>
    <col min="10515" max="10515" width="10" style="1" customWidth="1"/>
    <col min="10516" max="10516" width="1.88671875" style="1" customWidth="1"/>
    <col min="10517" max="10517" width="22.88671875" style="1" customWidth="1"/>
    <col min="10518" max="10521" width="9.33203125" style="1" customWidth="1"/>
    <col min="10522" max="10522" width="2.44140625" style="1" customWidth="1"/>
    <col min="10523" max="10523" width="11.44140625" style="1" customWidth="1"/>
    <col min="10524" max="10524" width="9.44140625" style="1" customWidth="1"/>
    <col min="10525" max="10525" width="10.33203125" style="1" customWidth="1"/>
    <col min="10526" max="10526" width="9.109375" style="1" customWidth="1"/>
    <col min="10527" max="10743" width="14.44140625" style="1"/>
    <col min="10744" max="10744" width="4.88671875" style="1" customWidth="1"/>
    <col min="10745" max="10745" width="7.6640625" style="1" customWidth="1"/>
    <col min="10746" max="10747" width="5.6640625" style="1" customWidth="1"/>
    <col min="10748" max="10748" width="34.5546875" style="1" customWidth="1"/>
    <col min="10749" max="10749" width="6.44140625" style="1" customWidth="1"/>
    <col min="10750" max="10750" width="5.44140625" style="1" customWidth="1"/>
    <col min="10751" max="10759" width="7.33203125" style="1" customWidth="1"/>
    <col min="10760" max="10760" width="10" style="1" customWidth="1"/>
    <col min="10761" max="10761" width="9.5546875" style="1" customWidth="1"/>
    <col min="10762" max="10762" width="7.5546875" style="1" customWidth="1"/>
    <col min="10763" max="10763" width="7.33203125" style="1" customWidth="1"/>
    <col min="10764" max="10764" width="4.6640625" style="1" customWidth="1"/>
    <col min="10765" max="10765" width="8.44140625" style="1" customWidth="1"/>
    <col min="10766" max="10766" width="18.5546875" style="1" customWidth="1"/>
    <col min="10767" max="10768" width="8.109375" style="1" customWidth="1"/>
    <col min="10769" max="10769" width="1.88671875" style="1" customWidth="1"/>
    <col min="10770" max="10770" width="18.5546875" style="1" customWidth="1"/>
    <col min="10771" max="10771" width="10" style="1" customWidth="1"/>
    <col min="10772" max="10772" width="1.88671875" style="1" customWidth="1"/>
    <col min="10773" max="10773" width="22.88671875" style="1" customWidth="1"/>
    <col min="10774" max="10777" width="9.33203125" style="1" customWidth="1"/>
    <col min="10778" max="10778" width="2.44140625" style="1" customWidth="1"/>
    <col min="10779" max="10779" width="11.44140625" style="1" customWidth="1"/>
    <col min="10780" max="10780" width="9.44140625" style="1" customWidth="1"/>
    <col min="10781" max="10781" width="10.33203125" style="1" customWidth="1"/>
    <col min="10782" max="10782" width="9.109375" style="1" customWidth="1"/>
    <col min="10783" max="10999" width="14.44140625" style="1"/>
    <col min="11000" max="11000" width="4.88671875" style="1" customWidth="1"/>
    <col min="11001" max="11001" width="7.6640625" style="1" customWidth="1"/>
    <col min="11002" max="11003" width="5.6640625" style="1" customWidth="1"/>
    <col min="11004" max="11004" width="34.5546875" style="1" customWidth="1"/>
    <col min="11005" max="11005" width="6.44140625" style="1" customWidth="1"/>
    <col min="11006" max="11006" width="5.44140625" style="1" customWidth="1"/>
    <col min="11007" max="11015" width="7.33203125" style="1" customWidth="1"/>
    <col min="11016" max="11016" width="10" style="1" customWidth="1"/>
    <col min="11017" max="11017" width="9.5546875" style="1" customWidth="1"/>
    <col min="11018" max="11018" width="7.5546875" style="1" customWidth="1"/>
    <col min="11019" max="11019" width="7.33203125" style="1" customWidth="1"/>
    <col min="11020" max="11020" width="4.6640625" style="1" customWidth="1"/>
    <col min="11021" max="11021" width="8.44140625" style="1" customWidth="1"/>
    <col min="11022" max="11022" width="18.5546875" style="1" customWidth="1"/>
    <col min="11023" max="11024" width="8.109375" style="1" customWidth="1"/>
    <col min="11025" max="11025" width="1.88671875" style="1" customWidth="1"/>
    <col min="11026" max="11026" width="18.5546875" style="1" customWidth="1"/>
    <col min="11027" max="11027" width="10" style="1" customWidth="1"/>
    <col min="11028" max="11028" width="1.88671875" style="1" customWidth="1"/>
    <col min="11029" max="11029" width="22.88671875" style="1" customWidth="1"/>
    <col min="11030" max="11033" width="9.33203125" style="1" customWidth="1"/>
    <col min="11034" max="11034" width="2.44140625" style="1" customWidth="1"/>
    <col min="11035" max="11035" width="11.44140625" style="1" customWidth="1"/>
    <col min="11036" max="11036" width="9.44140625" style="1" customWidth="1"/>
    <col min="11037" max="11037" width="10.33203125" style="1" customWidth="1"/>
    <col min="11038" max="11038" width="9.109375" style="1" customWidth="1"/>
    <col min="11039" max="11255" width="14.44140625" style="1"/>
    <col min="11256" max="11256" width="4.88671875" style="1" customWidth="1"/>
    <col min="11257" max="11257" width="7.6640625" style="1" customWidth="1"/>
    <col min="11258" max="11259" width="5.6640625" style="1" customWidth="1"/>
    <col min="11260" max="11260" width="34.5546875" style="1" customWidth="1"/>
    <col min="11261" max="11261" width="6.44140625" style="1" customWidth="1"/>
    <col min="11262" max="11262" width="5.44140625" style="1" customWidth="1"/>
    <col min="11263" max="11271" width="7.33203125" style="1" customWidth="1"/>
    <col min="11272" max="11272" width="10" style="1" customWidth="1"/>
    <col min="11273" max="11273" width="9.5546875" style="1" customWidth="1"/>
    <col min="11274" max="11274" width="7.5546875" style="1" customWidth="1"/>
    <col min="11275" max="11275" width="7.33203125" style="1" customWidth="1"/>
    <col min="11276" max="11276" width="4.6640625" style="1" customWidth="1"/>
    <col min="11277" max="11277" width="8.44140625" style="1" customWidth="1"/>
    <col min="11278" max="11278" width="18.5546875" style="1" customWidth="1"/>
    <col min="11279" max="11280" width="8.109375" style="1" customWidth="1"/>
    <col min="11281" max="11281" width="1.88671875" style="1" customWidth="1"/>
    <col min="11282" max="11282" width="18.5546875" style="1" customWidth="1"/>
    <col min="11283" max="11283" width="10" style="1" customWidth="1"/>
    <col min="11284" max="11284" width="1.88671875" style="1" customWidth="1"/>
    <col min="11285" max="11285" width="22.88671875" style="1" customWidth="1"/>
    <col min="11286" max="11289" width="9.33203125" style="1" customWidth="1"/>
    <col min="11290" max="11290" width="2.44140625" style="1" customWidth="1"/>
    <col min="11291" max="11291" width="11.44140625" style="1" customWidth="1"/>
    <col min="11292" max="11292" width="9.44140625" style="1" customWidth="1"/>
    <col min="11293" max="11293" width="10.33203125" style="1" customWidth="1"/>
    <col min="11294" max="11294" width="9.109375" style="1" customWidth="1"/>
    <col min="11295" max="11511" width="14.44140625" style="1"/>
    <col min="11512" max="11512" width="4.88671875" style="1" customWidth="1"/>
    <col min="11513" max="11513" width="7.6640625" style="1" customWidth="1"/>
    <col min="11514" max="11515" width="5.6640625" style="1" customWidth="1"/>
    <col min="11516" max="11516" width="34.5546875" style="1" customWidth="1"/>
    <col min="11517" max="11517" width="6.44140625" style="1" customWidth="1"/>
    <col min="11518" max="11518" width="5.44140625" style="1" customWidth="1"/>
    <col min="11519" max="11527" width="7.33203125" style="1" customWidth="1"/>
    <col min="11528" max="11528" width="10" style="1" customWidth="1"/>
    <col min="11529" max="11529" width="9.5546875" style="1" customWidth="1"/>
    <col min="11530" max="11530" width="7.5546875" style="1" customWidth="1"/>
    <col min="11531" max="11531" width="7.33203125" style="1" customWidth="1"/>
    <col min="11532" max="11532" width="4.6640625" style="1" customWidth="1"/>
    <col min="11533" max="11533" width="8.44140625" style="1" customWidth="1"/>
    <col min="11534" max="11534" width="18.5546875" style="1" customWidth="1"/>
    <col min="11535" max="11536" width="8.109375" style="1" customWidth="1"/>
    <col min="11537" max="11537" width="1.88671875" style="1" customWidth="1"/>
    <col min="11538" max="11538" width="18.5546875" style="1" customWidth="1"/>
    <col min="11539" max="11539" width="10" style="1" customWidth="1"/>
    <col min="11540" max="11540" width="1.88671875" style="1" customWidth="1"/>
    <col min="11541" max="11541" width="22.88671875" style="1" customWidth="1"/>
    <col min="11542" max="11545" width="9.33203125" style="1" customWidth="1"/>
    <col min="11546" max="11546" width="2.44140625" style="1" customWidth="1"/>
    <col min="11547" max="11547" width="11.44140625" style="1" customWidth="1"/>
    <col min="11548" max="11548" width="9.44140625" style="1" customWidth="1"/>
    <col min="11549" max="11549" width="10.33203125" style="1" customWidth="1"/>
    <col min="11550" max="11550" width="9.109375" style="1" customWidth="1"/>
    <col min="11551" max="11767" width="14.44140625" style="1"/>
    <col min="11768" max="11768" width="4.88671875" style="1" customWidth="1"/>
    <col min="11769" max="11769" width="7.6640625" style="1" customWidth="1"/>
    <col min="11770" max="11771" width="5.6640625" style="1" customWidth="1"/>
    <col min="11772" max="11772" width="34.5546875" style="1" customWidth="1"/>
    <col min="11773" max="11773" width="6.44140625" style="1" customWidth="1"/>
    <col min="11774" max="11774" width="5.44140625" style="1" customWidth="1"/>
    <col min="11775" max="11783" width="7.33203125" style="1" customWidth="1"/>
    <col min="11784" max="11784" width="10" style="1" customWidth="1"/>
    <col min="11785" max="11785" width="9.5546875" style="1" customWidth="1"/>
    <col min="11786" max="11786" width="7.5546875" style="1" customWidth="1"/>
    <col min="11787" max="11787" width="7.33203125" style="1" customWidth="1"/>
    <col min="11788" max="11788" width="4.6640625" style="1" customWidth="1"/>
    <col min="11789" max="11789" width="8.44140625" style="1" customWidth="1"/>
    <col min="11790" max="11790" width="18.5546875" style="1" customWidth="1"/>
    <col min="11791" max="11792" width="8.109375" style="1" customWidth="1"/>
    <col min="11793" max="11793" width="1.88671875" style="1" customWidth="1"/>
    <col min="11794" max="11794" width="18.5546875" style="1" customWidth="1"/>
    <col min="11795" max="11795" width="10" style="1" customWidth="1"/>
    <col min="11796" max="11796" width="1.88671875" style="1" customWidth="1"/>
    <col min="11797" max="11797" width="22.88671875" style="1" customWidth="1"/>
    <col min="11798" max="11801" width="9.33203125" style="1" customWidth="1"/>
    <col min="11802" max="11802" width="2.44140625" style="1" customWidth="1"/>
    <col min="11803" max="11803" width="11.44140625" style="1" customWidth="1"/>
    <col min="11804" max="11804" width="9.44140625" style="1" customWidth="1"/>
    <col min="11805" max="11805" width="10.33203125" style="1" customWidth="1"/>
    <col min="11806" max="11806" width="9.109375" style="1" customWidth="1"/>
    <col min="11807" max="12023" width="14.44140625" style="1"/>
    <col min="12024" max="12024" width="4.88671875" style="1" customWidth="1"/>
    <col min="12025" max="12025" width="7.6640625" style="1" customWidth="1"/>
    <col min="12026" max="12027" width="5.6640625" style="1" customWidth="1"/>
    <col min="12028" max="12028" width="34.5546875" style="1" customWidth="1"/>
    <col min="12029" max="12029" width="6.44140625" style="1" customWidth="1"/>
    <col min="12030" max="12030" width="5.44140625" style="1" customWidth="1"/>
    <col min="12031" max="12039" width="7.33203125" style="1" customWidth="1"/>
    <col min="12040" max="12040" width="10" style="1" customWidth="1"/>
    <col min="12041" max="12041" width="9.5546875" style="1" customWidth="1"/>
    <col min="12042" max="12042" width="7.5546875" style="1" customWidth="1"/>
    <col min="12043" max="12043" width="7.33203125" style="1" customWidth="1"/>
    <col min="12044" max="12044" width="4.6640625" style="1" customWidth="1"/>
    <col min="12045" max="12045" width="8.44140625" style="1" customWidth="1"/>
    <col min="12046" max="12046" width="18.5546875" style="1" customWidth="1"/>
    <col min="12047" max="12048" width="8.109375" style="1" customWidth="1"/>
    <col min="12049" max="12049" width="1.88671875" style="1" customWidth="1"/>
    <col min="12050" max="12050" width="18.5546875" style="1" customWidth="1"/>
    <col min="12051" max="12051" width="10" style="1" customWidth="1"/>
    <col min="12052" max="12052" width="1.88671875" style="1" customWidth="1"/>
    <col min="12053" max="12053" width="22.88671875" style="1" customWidth="1"/>
    <col min="12054" max="12057" width="9.33203125" style="1" customWidth="1"/>
    <col min="12058" max="12058" width="2.44140625" style="1" customWidth="1"/>
    <col min="12059" max="12059" width="11.44140625" style="1" customWidth="1"/>
    <col min="12060" max="12060" width="9.44140625" style="1" customWidth="1"/>
    <col min="12061" max="12061" width="10.33203125" style="1" customWidth="1"/>
    <col min="12062" max="12062" width="9.109375" style="1" customWidth="1"/>
    <col min="12063" max="12279" width="14.44140625" style="1"/>
    <col min="12280" max="12280" width="4.88671875" style="1" customWidth="1"/>
    <col min="12281" max="12281" width="7.6640625" style="1" customWidth="1"/>
    <col min="12282" max="12283" width="5.6640625" style="1" customWidth="1"/>
    <col min="12284" max="12284" width="34.5546875" style="1" customWidth="1"/>
    <col min="12285" max="12285" width="6.44140625" style="1" customWidth="1"/>
    <col min="12286" max="12286" width="5.44140625" style="1" customWidth="1"/>
    <col min="12287" max="12295" width="7.33203125" style="1" customWidth="1"/>
    <col min="12296" max="12296" width="10" style="1" customWidth="1"/>
    <col min="12297" max="12297" width="9.5546875" style="1" customWidth="1"/>
    <col min="12298" max="12298" width="7.5546875" style="1" customWidth="1"/>
    <col min="12299" max="12299" width="7.33203125" style="1" customWidth="1"/>
    <col min="12300" max="12300" width="4.6640625" style="1" customWidth="1"/>
    <col min="12301" max="12301" width="8.44140625" style="1" customWidth="1"/>
    <col min="12302" max="12302" width="18.5546875" style="1" customWidth="1"/>
    <col min="12303" max="12304" width="8.109375" style="1" customWidth="1"/>
    <col min="12305" max="12305" width="1.88671875" style="1" customWidth="1"/>
    <col min="12306" max="12306" width="18.5546875" style="1" customWidth="1"/>
    <col min="12307" max="12307" width="10" style="1" customWidth="1"/>
    <col min="12308" max="12308" width="1.88671875" style="1" customWidth="1"/>
    <col min="12309" max="12309" width="22.88671875" style="1" customWidth="1"/>
    <col min="12310" max="12313" width="9.33203125" style="1" customWidth="1"/>
    <col min="12314" max="12314" width="2.44140625" style="1" customWidth="1"/>
    <col min="12315" max="12315" width="11.44140625" style="1" customWidth="1"/>
    <col min="12316" max="12316" width="9.44140625" style="1" customWidth="1"/>
    <col min="12317" max="12317" width="10.33203125" style="1" customWidth="1"/>
    <col min="12318" max="12318" width="9.109375" style="1" customWidth="1"/>
    <col min="12319" max="12535" width="14.44140625" style="1"/>
    <col min="12536" max="12536" width="4.88671875" style="1" customWidth="1"/>
    <col min="12537" max="12537" width="7.6640625" style="1" customWidth="1"/>
    <col min="12538" max="12539" width="5.6640625" style="1" customWidth="1"/>
    <col min="12540" max="12540" width="34.5546875" style="1" customWidth="1"/>
    <col min="12541" max="12541" width="6.44140625" style="1" customWidth="1"/>
    <col min="12542" max="12542" width="5.44140625" style="1" customWidth="1"/>
    <col min="12543" max="12551" width="7.33203125" style="1" customWidth="1"/>
    <col min="12552" max="12552" width="10" style="1" customWidth="1"/>
    <col min="12553" max="12553" width="9.5546875" style="1" customWidth="1"/>
    <col min="12554" max="12554" width="7.5546875" style="1" customWidth="1"/>
    <col min="12555" max="12555" width="7.33203125" style="1" customWidth="1"/>
    <col min="12556" max="12556" width="4.6640625" style="1" customWidth="1"/>
    <col min="12557" max="12557" width="8.44140625" style="1" customWidth="1"/>
    <col min="12558" max="12558" width="18.5546875" style="1" customWidth="1"/>
    <col min="12559" max="12560" width="8.109375" style="1" customWidth="1"/>
    <col min="12561" max="12561" width="1.88671875" style="1" customWidth="1"/>
    <col min="12562" max="12562" width="18.5546875" style="1" customWidth="1"/>
    <col min="12563" max="12563" width="10" style="1" customWidth="1"/>
    <col min="12564" max="12564" width="1.88671875" style="1" customWidth="1"/>
    <col min="12565" max="12565" width="22.88671875" style="1" customWidth="1"/>
    <col min="12566" max="12569" width="9.33203125" style="1" customWidth="1"/>
    <col min="12570" max="12570" width="2.44140625" style="1" customWidth="1"/>
    <col min="12571" max="12571" width="11.44140625" style="1" customWidth="1"/>
    <col min="12572" max="12572" width="9.44140625" style="1" customWidth="1"/>
    <col min="12573" max="12573" width="10.33203125" style="1" customWidth="1"/>
    <col min="12574" max="12574" width="9.109375" style="1" customWidth="1"/>
    <col min="12575" max="12791" width="14.44140625" style="1"/>
    <col min="12792" max="12792" width="4.88671875" style="1" customWidth="1"/>
    <col min="12793" max="12793" width="7.6640625" style="1" customWidth="1"/>
    <col min="12794" max="12795" width="5.6640625" style="1" customWidth="1"/>
    <col min="12796" max="12796" width="34.5546875" style="1" customWidth="1"/>
    <col min="12797" max="12797" width="6.44140625" style="1" customWidth="1"/>
    <col min="12798" max="12798" width="5.44140625" style="1" customWidth="1"/>
    <col min="12799" max="12807" width="7.33203125" style="1" customWidth="1"/>
    <col min="12808" max="12808" width="10" style="1" customWidth="1"/>
    <col min="12809" max="12809" width="9.5546875" style="1" customWidth="1"/>
    <col min="12810" max="12810" width="7.5546875" style="1" customWidth="1"/>
    <col min="12811" max="12811" width="7.33203125" style="1" customWidth="1"/>
    <col min="12812" max="12812" width="4.6640625" style="1" customWidth="1"/>
    <col min="12813" max="12813" width="8.44140625" style="1" customWidth="1"/>
    <col min="12814" max="12814" width="18.5546875" style="1" customWidth="1"/>
    <col min="12815" max="12816" width="8.109375" style="1" customWidth="1"/>
    <col min="12817" max="12817" width="1.88671875" style="1" customWidth="1"/>
    <col min="12818" max="12818" width="18.5546875" style="1" customWidth="1"/>
    <col min="12819" max="12819" width="10" style="1" customWidth="1"/>
    <col min="12820" max="12820" width="1.88671875" style="1" customWidth="1"/>
    <col min="12821" max="12821" width="22.88671875" style="1" customWidth="1"/>
    <col min="12822" max="12825" width="9.33203125" style="1" customWidth="1"/>
    <col min="12826" max="12826" width="2.44140625" style="1" customWidth="1"/>
    <col min="12827" max="12827" width="11.44140625" style="1" customWidth="1"/>
    <col min="12828" max="12828" width="9.44140625" style="1" customWidth="1"/>
    <col min="12829" max="12829" width="10.33203125" style="1" customWidth="1"/>
    <col min="12830" max="12830" width="9.109375" style="1" customWidth="1"/>
    <col min="12831" max="13047" width="14.44140625" style="1"/>
    <col min="13048" max="13048" width="4.88671875" style="1" customWidth="1"/>
    <col min="13049" max="13049" width="7.6640625" style="1" customWidth="1"/>
    <col min="13050" max="13051" width="5.6640625" style="1" customWidth="1"/>
    <col min="13052" max="13052" width="34.5546875" style="1" customWidth="1"/>
    <col min="13053" max="13053" width="6.44140625" style="1" customWidth="1"/>
    <col min="13054" max="13054" width="5.44140625" style="1" customWidth="1"/>
    <col min="13055" max="13063" width="7.33203125" style="1" customWidth="1"/>
    <col min="13064" max="13064" width="10" style="1" customWidth="1"/>
    <col min="13065" max="13065" width="9.5546875" style="1" customWidth="1"/>
    <col min="13066" max="13066" width="7.5546875" style="1" customWidth="1"/>
    <col min="13067" max="13067" width="7.33203125" style="1" customWidth="1"/>
    <col min="13068" max="13068" width="4.6640625" style="1" customWidth="1"/>
    <col min="13069" max="13069" width="8.44140625" style="1" customWidth="1"/>
    <col min="13070" max="13070" width="18.5546875" style="1" customWidth="1"/>
    <col min="13071" max="13072" width="8.109375" style="1" customWidth="1"/>
    <col min="13073" max="13073" width="1.88671875" style="1" customWidth="1"/>
    <col min="13074" max="13074" width="18.5546875" style="1" customWidth="1"/>
    <col min="13075" max="13075" width="10" style="1" customWidth="1"/>
    <col min="13076" max="13076" width="1.88671875" style="1" customWidth="1"/>
    <col min="13077" max="13077" width="22.88671875" style="1" customWidth="1"/>
    <col min="13078" max="13081" width="9.33203125" style="1" customWidth="1"/>
    <col min="13082" max="13082" width="2.44140625" style="1" customWidth="1"/>
    <col min="13083" max="13083" width="11.44140625" style="1" customWidth="1"/>
    <col min="13084" max="13084" width="9.44140625" style="1" customWidth="1"/>
    <col min="13085" max="13085" width="10.33203125" style="1" customWidth="1"/>
    <col min="13086" max="13086" width="9.109375" style="1" customWidth="1"/>
    <col min="13087" max="13303" width="14.44140625" style="1"/>
    <col min="13304" max="13304" width="4.88671875" style="1" customWidth="1"/>
    <col min="13305" max="13305" width="7.6640625" style="1" customWidth="1"/>
    <col min="13306" max="13307" width="5.6640625" style="1" customWidth="1"/>
    <col min="13308" max="13308" width="34.5546875" style="1" customWidth="1"/>
    <col min="13309" max="13309" width="6.44140625" style="1" customWidth="1"/>
    <col min="13310" max="13310" width="5.44140625" style="1" customWidth="1"/>
    <col min="13311" max="13319" width="7.33203125" style="1" customWidth="1"/>
    <col min="13320" max="13320" width="10" style="1" customWidth="1"/>
    <col min="13321" max="13321" width="9.5546875" style="1" customWidth="1"/>
    <col min="13322" max="13322" width="7.5546875" style="1" customWidth="1"/>
    <col min="13323" max="13323" width="7.33203125" style="1" customWidth="1"/>
    <col min="13324" max="13324" width="4.6640625" style="1" customWidth="1"/>
    <col min="13325" max="13325" width="8.44140625" style="1" customWidth="1"/>
    <col min="13326" max="13326" width="18.5546875" style="1" customWidth="1"/>
    <col min="13327" max="13328" width="8.109375" style="1" customWidth="1"/>
    <col min="13329" max="13329" width="1.88671875" style="1" customWidth="1"/>
    <col min="13330" max="13330" width="18.5546875" style="1" customWidth="1"/>
    <col min="13331" max="13331" width="10" style="1" customWidth="1"/>
    <col min="13332" max="13332" width="1.88671875" style="1" customWidth="1"/>
    <col min="13333" max="13333" width="22.88671875" style="1" customWidth="1"/>
    <col min="13334" max="13337" width="9.33203125" style="1" customWidth="1"/>
    <col min="13338" max="13338" width="2.44140625" style="1" customWidth="1"/>
    <col min="13339" max="13339" width="11.44140625" style="1" customWidth="1"/>
    <col min="13340" max="13340" width="9.44140625" style="1" customWidth="1"/>
    <col min="13341" max="13341" width="10.33203125" style="1" customWidth="1"/>
    <col min="13342" max="13342" width="9.109375" style="1" customWidth="1"/>
    <col min="13343" max="13559" width="14.44140625" style="1"/>
    <col min="13560" max="13560" width="4.88671875" style="1" customWidth="1"/>
    <col min="13561" max="13561" width="7.6640625" style="1" customWidth="1"/>
    <col min="13562" max="13563" width="5.6640625" style="1" customWidth="1"/>
    <col min="13564" max="13564" width="34.5546875" style="1" customWidth="1"/>
    <col min="13565" max="13565" width="6.44140625" style="1" customWidth="1"/>
    <col min="13566" max="13566" width="5.44140625" style="1" customWidth="1"/>
    <col min="13567" max="13575" width="7.33203125" style="1" customWidth="1"/>
    <col min="13576" max="13576" width="10" style="1" customWidth="1"/>
    <col min="13577" max="13577" width="9.5546875" style="1" customWidth="1"/>
    <col min="13578" max="13578" width="7.5546875" style="1" customWidth="1"/>
    <col min="13579" max="13579" width="7.33203125" style="1" customWidth="1"/>
    <col min="13580" max="13580" width="4.6640625" style="1" customWidth="1"/>
    <col min="13581" max="13581" width="8.44140625" style="1" customWidth="1"/>
    <col min="13582" max="13582" width="18.5546875" style="1" customWidth="1"/>
    <col min="13583" max="13584" width="8.109375" style="1" customWidth="1"/>
    <col min="13585" max="13585" width="1.88671875" style="1" customWidth="1"/>
    <col min="13586" max="13586" width="18.5546875" style="1" customWidth="1"/>
    <col min="13587" max="13587" width="10" style="1" customWidth="1"/>
    <col min="13588" max="13588" width="1.88671875" style="1" customWidth="1"/>
    <col min="13589" max="13589" width="22.88671875" style="1" customWidth="1"/>
    <col min="13590" max="13593" width="9.33203125" style="1" customWidth="1"/>
    <col min="13594" max="13594" width="2.44140625" style="1" customWidth="1"/>
    <col min="13595" max="13595" width="11.44140625" style="1" customWidth="1"/>
    <col min="13596" max="13596" width="9.44140625" style="1" customWidth="1"/>
    <col min="13597" max="13597" width="10.33203125" style="1" customWidth="1"/>
    <col min="13598" max="13598" width="9.109375" style="1" customWidth="1"/>
    <col min="13599" max="13815" width="14.44140625" style="1"/>
    <col min="13816" max="13816" width="4.88671875" style="1" customWidth="1"/>
    <col min="13817" max="13817" width="7.6640625" style="1" customWidth="1"/>
    <col min="13818" max="13819" width="5.6640625" style="1" customWidth="1"/>
    <col min="13820" max="13820" width="34.5546875" style="1" customWidth="1"/>
    <col min="13821" max="13821" width="6.44140625" style="1" customWidth="1"/>
    <col min="13822" max="13822" width="5.44140625" style="1" customWidth="1"/>
    <col min="13823" max="13831" width="7.33203125" style="1" customWidth="1"/>
    <col min="13832" max="13832" width="10" style="1" customWidth="1"/>
    <col min="13833" max="13833" width="9.5546875" style="1" customWidth="1"/>
    <col min="13834" max="13834" width="7.5546875" style="1" customWidth="1"/>
    <col min="13835" max="13835" width="7.33203125" style="1" customWidth="1"/>
    <col min="13836" max="13836" width="4.6640625" style="1" customWidth="1"/>
    <col min="13837" max="13837" width="8.44140625" style="1" customWidth="1"/>
    <col min="13838" max="13838" width="18.5546875" style="1" customWidth="1"/>
    <col min="13839" max="13840" width="8.109375" style="1" customWidth="1"/>
    <col min="13841" max="13841" width="1.88671875" style="1" customWidth="1"/>
    <col min="13842" max="13842" width="18.5546875" style="1" customWidth="1"/>
    <col min="13843" max="13843" width="10" style="1" customWidth="1"/>
    <col min="13844" max="13844" width="1.88671875" style="1" customWidth="1"/>
    <col min="13845" max="13845" width="22.88671875" style="1" customWidth="1"/>
    <col min="13846" max="13849" width="9.33203125" style="1" customWidth="1"/>
    <col min="13850" max="13850" width="2.44140625" style="1" customWidth="1"/>
    <col min="13851" max="13851" width="11.44140625" style="1" customWidth="1"/>
    <col min="13852" max="13852" width="9.44140625" style="1" customWidth="1"/>
    <col min="13853" max="13853" width="10.33203125" style="1" customWidth="1"/>
    <col min="13854" max="13854" width="9.109375" style="1" customWidth="1"/>
    <col min="13855" max="14071" width="14.44140625" style="1"/>
    <col min="14072" max="14072" width="4.88671875" style="1" customWidth="1"/>
    <col min="14073" max="14073" width="7.6640625" style="1" customWidth="1"/>
    <col min="14074" max="14075" width="5.6640625" style="1" customWidth="1"/>
    <col min="14076" max="14076" width="34.5546875" style="1" customWidth="1"/>
    <col min="14077" max="14077" width="6.44140625" style="1" customWidth="1"/>
    <col min="14078" max="14078" width="5.44140625" style="1" customWidth="1"/>
    <col min="14079" max="14087" width="7.33203125" style="1" customWidth="1"/>
    <col min="14088" max="14088" width="10" style="1" customWidth="1"/>
    <col min="14089" max="14089" width="9.5546875" style="1" customWidth="1"/>
    <col min="14090" max="14090" width="7.5546875" style="1" customWidth="1"/>
    <col min="14091" max="14091" width="7.33203125" style="1" customWidth="1"/>
    <col min="14092" max="14092" width="4.6640625" style="1" customWidth="1"/>
    <col min="14093" max="14093" width="8.44140625" style="1" customWidth="1"/>
    <col min="14094" max="14094" width="18.5546875" style="1" customWidth="1"/>
    <col min="14095" max="14096" width="8.109375" style="1" customWidth="1"/>
    <col min="14097" max="14097" width="1.88671875" style="1" customWidth="1"/>
    <col min="14098" max="14098" width="18.5546875" style="1" customWidth="1"/>
    <col min="14099" max="14099" width="10" style="1" customWidth="1"/>
    <col min="14100" max="14100" width="1.88671875" style="1" customWidth="1"/>
    <col min="14101" max="14101" width="22.88671875" style="1" customWidth="1"/>
    <col min="14102" max="14105" width="9.33203125" style="1" customWidth="1"/>
    <col min="14106" max="14106" width="2.44140625" style="1" customWidth="1"/>
    <col min="14107" max="14107" width="11.44140625" style="1" customWidth="1"/>
    <col min="14108" max="14108" width="9.44140625" style="1" customWidth="1"/>
    <col min="14109" max="14109" width="10.33203125" style="1" customWidth="1"/>
    <col min="14110" max="14110" width="9.109375" style="1" customWidth="1"/>
    <col min="14111" max="14327" width="14.44140625" style="1"/>
    <col min="14328" max="14328" width="4.88671875" style="1" customWidth="1"/>
    <col min="14329" max="14329" width="7.6640625" style="1" customWidth="1"/>
    <col min="14330" max="14331" width="5.6640625" style="1" customWidth="1"/>
    <col min="14332" max="14332" width="34.5546875" style="1" customWidth="1"/>
    <col min="14333" max="14333" width="6.44140625" style="1" customWidth="1"/>
    <col min="14334" max="14334" width="5.44140625" style="1" customWidth="1"/>
    <col min="14335" max="14343" width="7.33203125" style="1" customWidth="1"/>
    <col min="14344" max="14344" width="10" style="1" customWidth="1"/>
    <col min="14345" max="14345" width="9.5546875" style="1" customWidth="1"/>
    <col min="14346" max="14346" width="7.5546875" style="1" customWidth="1"/>
    <col min="14347" max="14347" width="7.33203125" style="1" customWidth="1"/>
    <col min="14348" max="14348" width="4.6640625" style="1" customWidth="1"/>
    <col min="14349" max="14349" width="8.44140625" style="1" customWidth="1"/>
    <col min="14350" max="14350" width="18.5546875" style="1" customWidth="1"/>
    <col min="14351" max="14352" width="8.109375" style="1" customWidth="1"/>
    <col min="14353" max="14353" width="1.88671875" style="1" customWidth="1"/>
    <col min="14354" max="14354" width="18.5546875" style="1" customWidth="1"/>
    <col min="14355" max="14355" width="10" style="1" customWidth="1"/>
    <col min="14356" max="14356" width="1.88671875" style="1" customWidth="1"/>
    <col min="14357" max="14357" width="22.88671875" style="1" customWidth="1"/>
    <col min="14358" max="14361" width="9.33203125" style="1" customWidth="1"/>
    <col min="14362" max="14362" width="2.44140625" style="1" customWidth="1"/>
    <col min="14363" max="14363" width="11.44140625" style="1" customWidth="1"/>
    <col min="14364" max="14364" width="9.44140625" style="1" customWidth="1"/>
    <col min="14365" max="14365" width="10.33203125" style="1" customWidth="1"/>
    <col min="14366" max="14366" width="9.109375" style="1" customWidth="1"/>
    <col min="14367" max="14583" width="14.44140625" style="1"/>
    <col min="14584" max="14584" width="4.88671875" style="1" customWidth="1"/>
    <col min="14585" max="14585" width="7.6640625" style="1" customWidth="1"/>
    <col min="14586" max="14587" width="5.6640625" style="1" customWidth="1"/>
    <col min="14588" max="14588" width="34.5546875" style="1" customWidth="1"/>
    <col min="14589" max="14589" width="6.44140625" style="1" customWidth="1"/>
    <col min="14590" max="14590" width="5.44140625" style="1" customWidth="1"/>
    <col min="14591" max="14599" width="7.33203125" style="1" customWidth="1"/>
    <col min="14600" max="14600" width="10" style="1" customWidth="1"/>
    <col min="14601" max="14601" width="9.5546875" style="1" customWidth="1"/>
    <col min="14602" max="14602" width="7.5546875" style="1" customWidth="1"/>
    <col min="14603" max="14603" width="7.33203125" style="1" customWidth="1"/>
    <col min="14604" max="14604" width="4.6640625" style="1" customWidth="1"/>
    <col min="14605" max="14605" width="8.44140625" style="1" customWidth="1"/>
    <col min="14606" max="14606" width="18.5546875" style="1" customWidth="1"/>
    <col min="14607" max="14608" width="8.109375" style="1" customWidth="1"/>
    <col min="14609" max="14609" width="1.88671875" style="1" customWidth="1"/>
    <col min="14610" max="14610" width="18.5546875" style="1" customWidth="1"/>
    <col min="14611" max="14611" width="10" style="1" customWidth="1"/>
    <col min="14612" max="14612" width="1.88671875" style="1" customWidth="1"/>
    <col min="14613" max="14613" width="22.88671875" style="1" customWidth="1"/>
    <col min="14614" max="14617" width="9.33203125" style="1" customWidth="1"/>
    <col min="14618" max="14618" width="2.44140625" style="1" customWidth="1"/>
    <col min="14619" max="14619" width="11.44140625" style="1" customWidth="1"/>
    <col min="14620" max="14620" width="9.44140625" style="1" customWidth="1"/>
    <col min="14621" max="14621" width="10.33203125" style="1" customWidth="1"/>
    <col min="14622" max="14622" width="9.109375" style="1" customWidth="1"/>
    <col min="14623" max="14839" width="14.44140625" style="1"/>
    <col min="14840" max="14840" width="4.88671875" style="1" customWidth="1"/>
    <col min="14841" max="14841" width="7.6640625" style="1" customWidth="1"/>
    <col min="14842" max="14843" width="5.6640625" style="1" customWidth="1"/>
    <col min="14844" max="14844" width="34.5546875" style="1" customWidth="1"/>
    <col min="14845" max="14845" width="6.44140625" style="1" customWidth="1"/>
    <col min="14846" max="14846" width="5.44140625" style="1" customWidth="1"/>
    <col min="14847" max="14855" width="7.33203125" style="1" customWidth="1"/>
    <col min="14856" max="14856" width="10" style="1" customWidth="1"/>
    <col min="14857" max="14857" width="9.5546875" style="1" customWidth="1"/>
    <col min="14858" max="14858" width="7.5546875" style="1" customWidth="1"/>
    <col min="14859" max="14859" width="7.33203125" style="1" customWidth="1"/>
    <col min="14860" max="14860" width="4.6640625" style="1" customWidth="1"/>
    <col min="14861" max="14861" width="8.44140625" style="1" customWidth="1"/>
    <col min="14862" max="14862" width="18.5546875" style="1" customWidth="1"/>
    <col min="14863" max="14864" width="8.109375" style="1" customWidth="1"/>
    <col min="14865" max="14865" width="1.88671875" style="1" customWidth="1"/>
    <col min="14866" max="14866" width="18.5546875" style="1" customWidth="1"/>
    <col min="14867" max="14867" width="10" style="1" customWidth="1"/>
    <col min="14868" max="14868" width="1.88671875" style="1" customWidth="1"/>
    <col min="14869" max="14869" width="22.88671875" style="1" customWidth="1"/>
    <col min="14870" max="14873" width="9.33203125" style="1" customWidth="1"/>
    <col min="14874" max="14874" width="2.44140625" style="1" customWidth="1"/>
    <col min="14875" max="14875" width="11.44140625" style="1" customWidth="1"/>
    <col min="14876" max="14876" width="9.44140625" style="1" customWidth="1"/>
    <col min="14877" max="14877" width="10.33203125" style="1" customWidth="1"/>
    <col min="14878" max="14878" width="9.109375" style="1" customWidth="1"/>
    <col min="14879" max="15095" width="14.44140625" style="1"/>
    <col min="15096" max="15096" width="4.88671875" style="1" customWidth="1"/>
    <col min="15097" max="15097" width="7.6640625" style="1" customWidth="1"/>
    <col min="15098" max="15099" width="5.6640625" style="1" customWidth="1"/>
    <col min="15100" max="15100" width="34.5546875" style="1" customWidth="1"/>
    <col min="15101" max="15101" width="6.44140625" style="1" customWidth="1"/>
    <col min="15102" max="15102" width="5.44140625" style="1" customWidth="1"/>
    <col min="15103" max="15111" width="7.33203125" style="1" customWidth="1"/>
    <col min="15112" max="15112" width="10" style="1" customWidth="1"/>
    <col min="15113" max="15113" width="9.5546875" style="1" customWidth="1"/>
    <col min="15114" max="15114" width="7.5546875" style="1" customWidth="1"/>
    <col min="15115" max="15115" width="7.33203125" style="1" customWidth="1"/>
    <col min="15116" max="15116" width="4.6640625" style="1" customWidth="1"/>
    <col min="15117" max="15117" width="8.44140625" style="1" customWidth="1"/>
    <col min="15118" max="15118" width="18.5546875" style="1" customWidth="1"/>
    <col min="15119" max="15120" width="8.109375" style="1" customWidth="1"/>
    <col min="15121" max="15121" width="1.88671875" style="1" customWidth="1"/>
    <col min="15122" max="15122" width="18.5546875" style="1" customWidth="1"/>
    <col min="15123" max="15123" width="10" style="1" customWidth="1"/>
    <col min="15124" max="15124" width="1.88671875" style="1" customWidth="1"/>
    <col min="15125" max="15125" width="22.88671875" style="1" customWidth="1"/>
    <col min="15126" max="15129" width="9.33203125" style="1" customWidth="1"/>
    <col min="15130" max="15130" width="2.44140625" style="1" customWidth="1"/>
    <col min="15131" max="15131" width="11.44140625" style="1" customWidth="1"/>
    <col min="15132" max="15132" width="9.44140625" style="1" customWidth="1"/>
    <col min="15133" max="15133" width="10.33203125" style="1" customWidth="1"/>
    <col min="15134" max="15134" width="9.109375" style="1" customWidth="1"/>
    <col min="15135" max="15351" width="14.44140625" style="1"/>
    <col min="15352" max="15352" width="4.88671875" style="1" customWidth="1"/>
    <col min="15353" max="15353" width="7.6640625" style="1" customWidth="1"/>
    <col min="15354" max="15355" width="5.6640625" style="1" customWidth="1"/>
    <col min="15356" max="15356" width="34.5546875" style="1" customWidth="1"/>
    <col min="15357" max="15357" width="6.44140625" style="1" customWidth="1"/>
    <col min="15358" max="15358" width="5.44140625" style="1" customWidth="1"/>
    <col min="15359" max="15367" width="7.33203125" style="1" customWidth="1"/>
    <col min="15368" max="15368" width="10" style="1" customWidth="1"/>
    <col min="15369" max="15369" width="9.5546875" style="1" customWidth="1"/>
    <col min="15370" max="15370" width="7.5546875" style="1" customWidth="1"/>
    <col min="15371" max="15371" width="7.33203125" style="1" customWidth="1"/>
    <col min="15372" max="15372" width="4.6640625" style="1" customWidth="1"/>
    <col min="15373" max="15373" width="8.44140625" style="1" customWidth="1"/>
    <col min="15374" max="15374" width="18.5546875" style="1" customWidth="1"/>
    <col min="15375" max="15376" width="8.109375" style="1" customWidth="1"/>
    <col min="15377" max="15377" width="1.88671875" style="1" customWidth="1"/>
    <col min="15378" max="15378" width="18.5546875" style="1" customWidth="1"/>
    <col min="15379" max="15379" width="10" style="1" customWidth="1"/>
    <col min="15380" max="15380" width="1.88671875" style="1" customWidth="1"/>
    <col min="15381" max="15381" width="22.88671875" style="1" customWidth="1"/>
    <col min="15382" max="15385" width="9.33203125" style="1" customWidth="1"/>
    <col min="15386" max="15386" width="2.44140625" style="1" customWidth="1"/>
    <col min="15387" max="15387" width="11.44140625" style="1" customWidth="1"/>
    <col min="15388" max="15388" width="9.44140625" style="1" customWidth="1"/>
    <col min="15389" max="15389" width="10.33203125" style="1" customWidth="1"/>
    <col min="15390" max="15390" width="9.109375" style="1" customWidth="1"/>
    <col min="15391" max="15607" width="14.44140625" style="1"/>
    <col min="15608" max="15608" width="4.88671875" style="1" customWidth="1"/>
    <col min="15609" max="15609" width="7.6640625" style="1" customWidth="1"/>
    <col min="15610" max="15611" width="5.6640625" style="1" customWidth="1"/>
    <col min="15612" max="15612" width="34.5546875" style="1" customWidth="1"/>
    <col min="15613" max="15613" width="6.44140625" style="1" customWidth="1"/>
    <col min="15614" max="15614" width="5.44140625" style="1" customWidth="1"/>
    <col min="15615" max="15623" width="7.33203125" style="1" customWidth="1"/>
    <col min="15624" max="15624" width="10" style="1" customWidth="1"/>
    <col min="15625" max="15625" width="9.5546875" style="1" customWidth="1"/>
    <col min="15626" max="15626" width="7.5546875" style="1" customWidth="1"/>
    <col min="15627" max="15627" width="7.33203125" style="1" customWidth="1"/>
    <col min="15628" max="15628" width="4.6640625" style="1" customWidth="1"/>
    <col min="15629" max="15629" width="8.44140625" style="1" customWidth="1"/>
    <col min="15630" max="15630" width="18.5546875" style="1" customWidth="1"/>
    <col min="15631" max="15632" width="8.109375" style="1" customWidth="1"/>
    <col min="15633" max="15633" width="1.88671875" style="1" customWidth="1"/>
    <col min="15634" max="15634" width="18.5546875" style="1" customWidth="1"/>
    <col min="15635" max="15635" width="10" style="1" customWidth="1"/>
    <col min="15636" max="15636" width="1.88671875" style="1" customWidth="1"/>
    <col min="15637" max="15637" width="22.88671875" style="1" customWidth="1"/>
    <col min="15638" max="15641" width="9.33203125" style="1" customWidth="1"/>
    <col min="15642" max="15642" width="2.44140625" style="1" customWidth="1"/>
    <col min="15643" max="15643" width="11.44140625" style="1" customWidth="1"/>
    <col min="15644" max="15644" width="9.44140625" style="1" customWidth="1"/>
    <col min="15645" max="15645" width="10.33203125" style="1" customWidth="1"/>
    <col min="15646" max="15646" width="9.109375" style="1" customWidth="1"/>
    <col min="15647" max="15863" width="14.44140625" style="1"/>
    <col min="15864" max="15864" width="4.88671875" style="1" customWidth="1"/>
    <col min="15865" max="15865" width="7.6640625" style="1" customWidth="1"/>
    <col min="15866" max="15867" width="5.6640625" style="1" customWidth="1"/>
    <col min="15868" max="15868" width="34.5546875" style="1" customWidth="1"/>
    <col min="15869" max="15869" width="6.44140625" style="1" customWidth="1"/>
    <col min="15870" max="15870" width="5.44140625" style="1" customWidth="1"/>
    <col min="15871" max="15879" width="7.33203125" style="1" customWidth="1"/>
    <col min="15880" max="15880" width="10" style="1" customWidth="1"/>
    <col min="15881" max="15881" width="9.5546875" style="1" customWidth="1"/>
    <col min="15882" max="15882" width="7.5546875" style="1" customWidth="1"/>
    <col min="15883" max="15883" width="7.33203125" style="1" customWidth="1"/>
    <col min="15884" max="15884" width="4.6640625" style="1" customWidth="1"/>
    <col min="15885" max="15885" width="8.44140625" style="1" customWidth="1"/>
    <col min="15886" max="15886" width="18.5546875" style="1" customWidth="1"/>
    <col min="15887" max="15888" width="8.109375" style="1" customWidth="1"/>
    <col min="15889" max="15889" width="1.88671875" style="1" customWidth="1"/>
    <col min="15890" max="15890" width="18.5546875" style="1" customWidth="1"/>
    <col min="15891" max="15891" width="10" style="1" customWidth="1"/>
    <col min="15892" max="15892" width="1.88671875" style="1" customWidth="1"/>
    <col min="15893" max="15893" width="22.88671875" style="1" customWidth="1"/>
    <col min="15894" max="15897" width="9.33203125" style="1" customWidth="1"/>
    <col min="15898" max="15898" width="2.44140625" style="1" customWidth="1"/>
    <col min="15899" max="15899" width="11.44140625" style="1" customWidth="1"/>
    <col min="15900" max="15900" width="9.44140625" style="1" customWidth="1"/>
    <col min="15901" max="15901" width="10.33203125" style="1" customWidth="1"/>
    <col min="15902" max="15902" width="9.109375" style="1" customWidth="1"/>
    <col min="15903" max="16119" width="14.44140625" style="1"/>
    <col min="16120" max="16120" width="4.88671875" style="1" customWidth="1"/>
    <col min="16121" max="16121" width="7.6640625" style="1" customWidth="1"/>
    <col min="16122" max="16123" width="5.6640625" style="1" customWidth="1"/>
    <col min="16124" max="16124" width="34.5546875" style="1" customWidth="1"/>
    <col min="16125" max="16125" width="6.44140625" style="1" customWidth="1"/>
    <col min="16126" max="16126" width="5.44140625" style="1" customWidth="1"/>
    <col min="16127" max="16135" width="7.33203125" style="1" customWidth="1"/>
    <col min="16136" max="16136" width="10" style="1" customWidth="1"/>
    <col min="16137" max="16137" width="9.5546875" style="1" customWidth="1"/>
    <col min="16138" max="16138" width="7.5546875" style="1" customWidth="1"/>
    <col min="16139" max="16139" width="7.33203125" style="1" customWidth="1"/>
    <col min="16140" max="16140" width="4.6640625" style="1" customWidth="1"/>
    <col min="16141" max="16141" width="8.44140625" style="1" customWidth="1"/>
    <col min="16142" max="16142" width="18.5546875" style="1" customWidth="1"/>
    <col min="16143" max="16144" width="8.109375" style="1" customWidth="1"/>
    <col min="16145" max="16145" width="1.88671875" style="1" customWidth="1"/>
    <col min="16146" max="16146" width="18.5546875" style="1" customWidth="1"/>
    <col min="16147" max="16147" width="10" style="1" customWidth="1"/>
    <col min="16148" max="16148" width="1.88671875" style="1" customWidth="1"/>
    <col min="16149" max="16149" width="22.88671875" style="1" customWidth="1"/>
    <col min="16150" max="16153" width="9.33203125" style="1" customWidth="1"/>
    <col min="16154" max="16154" width="2.44140625" style="1" customWidth="1"/>
    <col min="16155" max="16155" width="11.44140625" style="1" customWidth="1"/>
    <col min="16156" max="16156" width="9.44140625" style="1" customWidth="1"/>
    <col min="16157" max="16157" width="10.33203125" style="1" customWidth="1"/>
    <col min="16158" max="16158" width="9.109375" style="1" customWidth="1"/>
    <col min="16159" max="16384" width="14.44140625" style="1"/>
  </cols>
  <sheetData>
    <row r="1" spans="1:33" ht="29.25" customHeight="1" thickBot="1">
      <c r="B1" s="478" t="s">
        <v>442</v>
      </c>
      <c r="C1" s="478"/>
      <c r="D1" s="478"/>
      <c r="E1" s="478"/>
      <c r="F1" s="478"/>
      <c r="G1" s="478"/>
      <c r="H1" s="478"/>
      <c r="I1" s="478"/>
      <c r="J1" s="478"/>
      <c r="K1" s="478"/>
      <c r="L1" s="478"/>
      <c r="M1" s="478"/>
      <c r="N1" s="478"/>
      <c r="O1" s="478"/>
      <c r="P1" s="478"/>
      <c r="Q1" s="478"/>
      <c r="R1" s="478"/>
      <c r="S1" s="478"/>
      <c r="T1" s="2"/>
      <c r="U1" s="478" t="s">
        <v>75</v>
      </c>
      <c r="V1" s="478"/>
      <c r="W1" s="478"/>
      <c r="X1" s="478"/>
      <c r="Y1" s="478"/>
      <c r="Z1" s="478"/>
      <c r="AA1" s="478"/>
      <c r="AB1" s="478"/>
      <c r="AC1" s="478"/>
      <c r="AD1" s="478"/>
      <c r="AE1" s="478"/>
      <c r="AF1" s="478"/>
      <c r="AG1" s="3"/>
    </row>
    <row r="2" spans="1:33" ht="29.25" customHeight="1" thickBot="1">
      <c r="A2" s="5"/>
      <c r="B2" s="479" t="s">
        <v>164</v>
      </c>
      <c r="C2" s="480"/>
      <c r="D2" s="480"/>
      <c r="E2" s="479" t="s">
        <v>163</v>
      </c>
      <c r="F2" s="480"/>
      <c r="G2" s="480"/>
      <c r="H2" s="480"/>
      <c r="I2" s="480"/>
      <c r="J2" s="480"/>
      <c r="K2" s="480"/>
      <c r="L2" s="480"/>
      <c r="M2" s="480"/>
      <c r="N2" s="480"/>
      <c r="O2" s="480" t="s">
        <v>447</v>
      </c>
      <c r="P2" s="480"/>
      <c r="Q2" s="480"/>
      <c r="R2" s="480" t="s">
        <v>449</v>
      </c>
      <c r="S2" s="481"/>
      <c r="T2" s="5"/>
      <c r="U2" s="6" t="s">
        <v>1</v>
      </c>
      <c r="V2" s="7" t="s">
        <v>2</v>
      </c>
      <c r="W2" s="7" t="s">
        <v>3</v>
      </c>
      <c r="X2" s="8" t="s">
        <v>4</v>
      </c>
      <c r="Y2" s="9"/>
      <c r="Z2" s="10" t="s">
        <v>1</v>
      </c>
      <c r="AA2" s="61" t="s">
        <v>5</v>
      </c>
      <c r="AB2" s="62" t="s">
        <v>6</v>
      </c>
      <c r="AC2" s="9"/>
      <c r="AD2" s="6" t="s">
        <v>1</v>
      </c>
      <c r="AE2" s="7" t="s">
        <v>65</v>
      </c>
      <c r="AF2" s="8" t="s">
        <v>66</v>
      </c>
      <c r="AG2" s="13"/>
    </row>
    <row r="3" spans="1:33" ht="29.25" customHeight="1">
      <c r="A3" s="14"/>
      <c r="B3" s="482" t="s">
        <v>8</v>
      </c>
      <c r="C3" s="486" t="s">
        <v>9</v>
      </c>
      <c r="D3" s="486" t="s">
        <v>10</v>
      </c>
      <c r="E3" s="486" t="s">
        <v>11</v>
      </c>
      <c r="F3" s="489" t="s">
        <v>12</v>
      </c>
      <c r="G3" s="469" t="s">
        <v>13</v>
      </c>
      <c r="H3" s="15" t="s">
        <v>14</v>
      </c>
      <c r="I3" s="16" t="s">
        <v>3</v>
      </c>
      <c r="J3" s="16" t="s">
        <v>5</v>
      </c>
      <c r="K3" s="16" t="s">
        <v>6</v>
      </c>
      <c r="L3" s="16" t="s">
        <v>65</v>
      </c>
      <c r="M3" s="16" t="s">
        <v>66</v>
      </c>
      <c r="N3" s="17" t="s">
        <v>67</v>
      </c>
      <c r="O3" s="16" t="s">
        <v>4</v>
      </c>
      <c r="P3" s="18" t="s">
        <v>15</v>
      </c>
      <c r="Q3" s="105" t="s">
        <v>15</v>
      </c>
      <c r="R3" s="499" t="s">
        <v>16</v>
      </c>
      <c r="S3" s="500" t="s">
        <v>17</v>
      </c>
      <c r="T3" s="14"/>
      <c r="U3" s="20">
        <v>90</v>
      </c>
      <c r="V3" s="21">
        <f>COUNTIF('XII-V2'!H97:H139,"90")</f>
        <v>0</v>
      </c>
      <c r="W3" s="21">
        <f>COUNTIF('XII-V2'!I97:I139,"90")</f>
        <v>0</v>
      </c>
      <c r="X3" s="22">
        <f>COUNTIF('XII-V2'!O97:O139,"90")</f>
        <v>0</v>
      </c>
      <c r="Y3" s="9"/>
      <c r="Z3" s="23">
        <v>70</v>
      </c>
      <c r="AA3" s="65">
        <f>COUNTIF('XII-V2'!J97:J139,"70")</f>
        <v>0</v>
      </c>
      <c r="AB3" s="66">
        <f>COUNTIF('XII-V2'!K97:K139,"70")</f>
        <v>0</v>
      </c>
      <c r="AC3" s="9"/>
      <c r="AD3" s="20">
        <v>35</v>
      </c>
      <c r="AE3" s="21">
        <f>COUNTIF(L5:L26,"35")</f>
        <v>0</v>
      </c>
      <c r="AF3" s="21">
        <f>COUNTIF(M5:M26,"35")</f>
        <v>0</v>
      </c>
      <c r="AG3" s="25"/>
    </row>
    <row r="4" spans="1:33" ht="29.25" customHeight="1" thickBot="1">
      <c r="A4" s="14"/>
      <c r="B4" s="483"/>
      <c r="C4" s="487"/>
      <c r="D4" s="487"/>
      <c r="E4" s="488"/>
      <c r="F4" s="488"/>
      <c r="G4" s="470"/>
      <c r="H4" s="26">
        <v>90</v>
      </c>
      <c r="I4" s="27">
        <v>90</v>
      </c>
      <c r="J4" s="27">
        <v>70</v>
      </c>
      <c r="K4" s="27">
        <v>70</v>
      </c>
      <c r="L4" s="27">
        <v>35</v>
      </c>
      <c r="M4" s="27">
        <v>35</v>
      </c>
      <c r="N4" s="27">
        <v>70</v>
      </c>
      <c r="O4" s="27">
        <v>90</v>
      </c>
      <c r="P4" s="28">
        <f>SUM(H4,I4,O4,J4,K4,N4)</f>
        <v>480</v>
      </c>
      <c r="Q4" s="106">
        <f t="shared" ref="Q4:Q26" si="0">P4*600/480</f>
        <v>600</v>
      </c>
      <c r="R4" s="483"/>
      <c r="S4" s="501"/>
      <c r="T4" s="14"/>
      <c r="U4" s="20">
        <v>89</v>
      </c>
      <c r="V4" s="21">
        <f>COUNTIF('XII-V2'!H97:H139,"89")</f>
        <v>0</v>
      </c>
      <c r="W4" s="21">
        <f>COUNTIF('XII-V2'!I97:I139,"89")</f>
        <v>0</v>
      </c>
      <c r="X4" s="22">
        <f>COUNTIF('XII-V2'!O97:O139,"89")</f>
        <v>0</v>
      </c>
      <c r="Y4" s="9"/>
      <c r="Z4" s="23">
        <v>69</v>
      </c>
      <c r="AA4" s="65">
        <f>COUNTIF('XII-V2'!J97:J139,"69")</f>
        <v>0</v>
      </c>
      <c r="AB4" s="66">
        <f>COUNTIF('XII-V2'!K97:K139,"69")</f>
        <v>0</v>
      </c>
      <c r="AC4" s="9"/>
      <c r="AD4" s="20">
        <v>34</v>
      </c>
      <c r="AE4" s="21">
        <f>COUNTIF('XII-V2'!L5:L26,"34")</f>
        <v>0</v>
      </c>
      <c r="AF4" s="21">
        <f>COUNTIF('XII-V2'!M5:M26,"34")</f>
        <v>0</v>
      </c>
      <c r="AG4" s="25"/>
    </row>
    <row r="5" spans="1:33" ht="29.25" customHeight="1">
      <c r="A5" s="3"/>
      <c r="B5" s="30">
        <v>1</v>
      </c>
      <c r="C5" s="107"/>
      <c r="D5" s="308" t="s">
        <v>122</v>
      </c>
      <c r="E5" s="309" t="s">
        <v>166</v>
      </c>
      <c r="F5" s="33">
        <f t="shared" ref="F5:F26" si="1">COUNTIF(H5,"&lt;45")+COUNTIF(I5,"&lt;45")+COUNTIF(J5,"&lt;35")+COUNTIF(K5,"&lt;35")+COUNTIF(L5,"&lt;18")+COUNTIF(M5,"&lt;18")+COUNTIF(O5,"&lt;45")</f>
        <v>0</v>
      </c>
      <c r="G5" s="34">
        <f t="shared" ref="G5:G26" si="2">COUNTIF(H5,"AB")+COUNTIF(I5,"AB")+COUNTIF(J5,"AB")+COUNTIF(K5,"AB")+COUNTIF(L5,"AB")+COUNTIF(M5,"AB")+COUNTIF(O5,"AB")</f>
        <v>1</v>
      </c>
      <c r="H5" s="35">
        <v>45</v>
      </c>
      <c r="I5" s="36">
        <v>58</v>
      </c>
      <c r="J5" s="36" t="s">
        <v>13</v>
      </c>
      <c r="K5" s="36">
        <v>37</v>
      </c>
      <c r="L5" s="36">
        <v>21</v>
      </c>
      <c r="M5" s="36">
        <v>22</v>
      </c>
      <c r="N5" s="108">
        <f t="shared" ref="N5:N26" si="3">SUM(L5:M5)</f>
        <v>43</v>
      </c>
      <c r="O5" s="109">
        <v>46</v>
      </c>
      <c r="P5" s="110">
        <f t="shared" ref="P5:P26" si="4">SUM(H5,I5,J5,K5,N5,O5)</f>
        <v>229</v>
      </c>
      <c r="Q5" s="111">
        <f t="shared" si="0"/>
        <v>286.25</v>
      </c>
      <c r="R5" s="112">
        <f t="shared" ref="R5:R26" si="5">Q5/6</f>
        <v>47.708333333333336</v>
      </c>
      <c r="S5" s="34" t="s">
        <v>18</v>
      </c>
      <c r="T5" s="3"/>
      <c r="U5" s="20">
        <v>88</v>
      </c>
      <c r="V5" s="21">
        <f>COUNTIF('XII-V2'!H97:H139,"88")</f>
        <v>0</v>
      </c>
      <c r="W5" s="21">
        <f>COUNTIF('XII-V2'!I97:I139,"88")</f>
        <v>0</v>
      </c>
      <c r="X5" s="22">
        <f>COUNTIF('XII-V2'!O97:O139,"88")</f>
        <v>0</v>
      </c>
      <c r="Y5" s="9"/>
      <c r="Z5" s="23">
        <v>68</v>
      </c>
      <c r="AA5" s="65">
        <f>COUNTIF('XII-V2'!J97:J139,"68")</f>
        <v>0</v>
      </c>
      <c r="AB5" s="66">
        <f>COUNTIF('XII-V2'!K97:K139,"68")</f>
        <v>0</v>
      </c>
      <c r="AC5" s="9"/>
      <c r="AD5" s="20">
        <v>33</v>
      </c>
      <c r="AE5" s="21">
        <f>COUNTIF('XII-V2'!L5:L26,"33")</f>
        <v>0</v>
      </c>
      <c r="AF5" s="21">
        <f>COUNTIF('XII-V2'!M5:M26,"33")</f>
        <v>0</v>
      </c>
      <c r="AG5" s="4"/>
    </row>
    <row r="6" spans="1:33" ht="29.25" customHeight="1">
      <c r="A6" s="3"/>
      <c r="B6" s="39">
        <v>2</v>
      </c>
      <c r="C6" s="113"/>
      <c r="D6" s="308" t="s">
        <v>122</v>
      </c>
      <c r="E6" s="309" t="s">
        <v>167</v>
      </c>
      <c r="F6" s="42">
        <f t="shared" si="1"/>
        <v>0</v>
      </c>
      <c r="G6" s="43">
        <f t="shared" si="2"/>
        <v>1</v>
      </c>
      <c r="H6" s="35">
        <v>54</v>
      </c>
      <c r="I6" s="36">
        <v>58</v>
      </c>
      <c r="J6" s="36">
        <v>36</v>
      </c>
      <c r="K6" s="36">
        <v>35</v>
      </c>
      <c r="L6" s="36" t="s">
        <v>13</v>
      </c>
      <c r="M6" s="36">
        <v>20</v>
      </c>
      <c r="N6" s="108">
        <f t="shared" si="3"/>
        <v>20</v>
      </c>
      <c r="O6" s="109">
        <v>50</v>
      </c>
      <c r="P6" s="87">
        <f t="shared" si="4"/>
        <v>253</v>
      </c>
      <c r="Q6" s="88">
        <f t="shared" si="0"/>
        <v>316.25</v>
      </c>
      <c r="R6" s="112">
        <f t="shared" si="5"/>
        <v>52.708333333333336</v>
      </c>
      <c r="S6" s="43" t="s">
        <v>18</v>
      </c>
      <c r="T6" s="3"/>
      <c r="U6" s="20">
        <v>87</v>
      </c>
      <c r="V6" s="21">
        <f>COUNTIF('XII-V2'!H97:H139,"87")</f>
        <v>0</v>
      </c>
      <c r="W6" s="21">
        <f>COUNTIF('XII-V2'!I97:I139,"87")</f>
        <v>0</v>
      </c>
      <c r="X6" s="22">
        <f>COUNTIF('XII-V2'!O97:O139,"87")</f>
        <v>0</v>
      </c>
      <c r="Y6" s="9"/>
      <c r="Z6" s="23">
        <v>67</v>
      </c>
      <c r="AA6" s="65">
        <f>COUNTIF('XII-V2'!J97:J139,"67")</f>
        <v>0</v>
      </c>
      <c r="AB6" s="66">
        <f>COUNTIF('XII-V2'!K97:K139,"67")</f>
        <v>0</v>
      </c>
      <c r="AC6" s="9"/>
      <c r="AD6" s="20">
        <v>32</v>
      </c>
      <c r="AE6" s="21">
        <f>COUNTIF('XII-V2'!L5:L26,"32")</f>
        <v>0</v>
      </c>
      <c r="AF6" s="21">
        <f>COUNTIF('XII-V2'!M5:M26,"32")</f>
        <v>0</v>
      </c>
      <c r="AG6" s="4"/>
    </row>
    <row r="7" spans="1:33" ht="29.25" customHeight="1">
      <c r="A7" s="3"/>
      <c r="B7" s="39">
        <v>3</v>
      </c>
      <c r="C7" s="113"/>
      <c r="D7" s="308" t="s">
        <v>122</v>
      </c>
      <c r="E7" s="309" t="s">
        <v>168</v>
      </c>
      <c r="F7" s="42">
        <f t="shared" si="1"/>
        <v>3</v>
      </c>
      <c r="G7" s="43">
        <f t="shared" si="2"/>
        <v>0</v>
      </c>
      <c r="H7" s="35">
        <v>40</v>
      </c>
      <c r="I7" s="36">
        <v>40</v>
      </c>
      <c r="J7" s="36">
        <v>41</v>
      </c>
      <c r="K7" s="36">
        <v>16</v>
      </c>
      <c r="L7" s="36">
        <v>21</v>
      </c>
      <c r="M7" s="36">
        <v>21</v>
      </c>
      <c r="N7" s="108">
        <f t="shared" si="3"/>
        <v>42</v>
      </c>
      <c r="O7" s="109">
        <v>45</v>
      </c>
      <c r="P7" s="87">
        <f t="shared" si="4"/>
        <v>224</v>
      </c>
      <c r="Q7" s="88">
        <f t="shared" si="0"/>
        <v>280</v>
      </c>
      <c r="R7" s="112">
        <f t="shared" si="5"/>
        <v>46.666666666666664</v>
      </c>
      <c r="S7" s="43" t="s">
        <v>18</v>
      </c>
      <c r="T7" s="3"/>
      <c r="U7" s="20">
        <v>86</v>
      </c>
      <c r="V7" s="21">
        <f>COUNTIF('XII-V2'!H97:H139,"86")</f>
        <v>0</v>
      </c>
      <c r="W7" s="21">
        <f>COUNTIF('XII-V2'!I97:I139,"86")</f>
        <v>0</v>
      </c>
      <c r="X7" s="22">
        <f>COUNTIF('XII-V2'!O97:O139,"86")</f>
        <v>0</v>
      </c>
      <c r="Y7" s="9"/>
      <c r="Z7" s="23">
        <v>66</v>
      </c>
      <c r="AA7" s="65">
        <f>COUNTIF('XII-V2'!J97:J139,"66")</f>
        <v>0</v>
      </c>
      <c r="AB7" s="66">
        <f>COUNTIF('XII-V2'!K97:K139,"66")</f>
        <v>0</v>
      </c>
      <c r="AC7" s="9"/>
      <c r="AD7" s="20">
        <v>31</v>
      </c>
      <c r="AE7" s="21">
        <f>COUNTIF('XII-V2'!L5:L26,"31")</f>
        <v>0</v>
      </c>
      <c r="AF7" s="21">
        <f>COUNTIF('XII-V2'!M5:M26,"31")</f>
        <v>0</v>
      </c>
      <c r="AG7" s="4"/>
    </row>
    <row r="8" spans="1:33" ht="29.25" customHeight="1">
      <c r="A8" s="3"/>
      <c r="B8" s="39">
        <v>4</v>
      </c>
      <c r="C8" s="113"/>
      <c r="D8" s="308" t="s">
        <v>122</v>
      </c>
      <c r="E8" s="309" t="s">
        <v>169</v>
      </c>
      <c r="F8" s="42">
        <f t="shared" si="1"/>
        <v>2</v>
      </c>
      <c r="G8" s="43">
        <f t="shared" si="2"/>
        <v>0</v>
      </c>
      <c r="H8" s="35">
        <v>48</v>
      </c>
      <c r="I8" s="36">
        <v>50</v>
      </c>
      <c r="J8" s="36">
        <v>35</v>
      </c>
      <c r="K8" s="36">
        <v>26</v>
      </c>
      <c r="L8" s="36">
        <v>19</v>
      </c>
      <c r="M8" s="36">
        <v>24</v>
      </c>
      <c r="N8" s="108">
        <f t="shared" si="3"/>
        <v>43</v>
      </c>
      <c r="O8" s="109">
        <v>40</v>
      </c>
      <c r="P8" s="87">
        <f t="shared" si="4"/>
        <v>242</v>
      </c>
      <c r="Q8" s="88">
        <f t="shared" si="0"/>
        <v>302.5</v>
      </c>
      <c r="R8" s="112">
        <f t="shared" si="5"/>
        <v>50.416666666666664</v>
      </c>
      <c r="S8" s="43" t="s">
        <v>18</v>
      </c>
      <c r="T8" s="3"/>
      <c r="U8" s="20">
        <v>85</v>
      </c>
      <c r="V8" s="21">
        <f>COUNTIF('XII-V2'!H97:H139,"85")</f>
        <v>0</v>
      </c>
      <c r="W8" s="21">
        <f>COUNTIF('XII-V2'!I97:I139,"85")</f>
        <v>0</v>
      </c>
      <c r="X8" s="22">
        <f>COUNTIF('XII-V2'!O97:O139,"85")</f>
        <v>0</v>
      </c>
      <c r="Y8" s="9"/>
      <c r="Z8" s="23">
        <v>65</v>
      </c>
      <c r="AA8" s="65">
        <f>COUNTIF('XII-V2'!J97:J139,"65")</f>
        <v>0</v>
      </c>
      <c r="AB8" s="66">
        <f>COUNTIF('XII-V2'!K97:K139,"65")</f>
        <v>0</v>
      </c>
      <c r="AC8" s="9"/>
      <c r="AD8" s="20">
        <v>30</v>
      </c>
      <c r="AE8" s="21">
        <f>COUNTIF('XII-V2'!L5:L26,"30")</f>
        <v>0</v>
      </c>
      <c r="AF8" s="21">
        <f>COUNTIF('XII-V2'!M5:M26,"30")</f>
        <v>0</v>
      </c>
      <c r="AG8" s="4"/>
    </row>
    <row r="9" spans="1:33" ht="29.25" customHeight="1">
      <c r="A9" s="3"/>
      <c r="B9" s="39">
        <v>5</v>
      </c>
      <c r="C9" s="113"/>
      <c r="D9" s="310" t="s">
        <v>122</v>
      </c>
      <c r="E9" s="309" t="s">
        <v>170</v>
      </c>
      <c r="F9" s="42">
        <f t="shared" si="1"/>
        <v>2</v>
      </c>
      <c r="G9" s="43">
        <f t="shared" si="2"/>
        <v>0</v>
      </c>
      <c r="H9" s="35">
        <v>50</v>
      </c>
      <c r="I9" s="36">
        <v>56</v>
      </c>
      <c r="J9" s="36">
        <v>24</v>
      </c>
      <c r="K9" s="36">
        <v>15</v>
      </c>
      <c r="L9" s="36">
        <v>18</v>
      </c>
      <c r="M9" s="36">
        <v>18</v>
      </c>
      <c r="N9" s="108">
        <f t="shared" si="3"/>
        <v>36</v>
      </c>
      <c r="O9" s="109">
        <v>45</v>
      </c>
      <c r="P9" s="87">
        <f t="shared" si="4"/>
        <v>226</v>
      </c>
      <c r="Q9" s="88">
        <f t="shared" si="0"/>
        <v>282.5</v>
      </c>
      <c r="R9" s="112">
        <f t="shared" si="5"/>
        <v>47.083333333333336</v>
      </c>
      <c r="S9" s="43" t="s">
        <v>18</v>
      </c>
      <c r="T9" s="3"/>
      <c r="U9" s="20" t="s">
        <v>19</v>
      </c>
      <c r="V9" s="21">
        <f>COUNTIF('XII-V2'!H97:H139,"&gt;79")-COUNTIF('XII-V2'!H97:H139,"&gt;84")</f>
        <v>0</v>
      </c>
      <c r="W9" s="21">
        <f>COUNTIF('XII-V2'!I97:I139,"&gt;79")-COUNTIF('XII-V2'!I97:I139,"&gt;84")</f>
        <v>0</v>
      </c>
      <c r="X9" s="22">
        <f>COUNTIF('XII-V2'!O97:O139,"&gt;79")-COUNTIF('XII-V2'!O97:O139,"&gt;84")</f>
        <v>0</v>
      </c>
      <c r="Y9" s="9"/>
      <c r="Z9" s="23" t="s">
        <v>20</v>
      </c>
      <c r="AA9" s="64">
        <f>COUNTIF('XII-V2'!J97:J139,"&gt;59")-COUNTIF('XII-V2'!J97:J139,"&gt;64")</f>
        <v>0</v>
      </c>
      <c r="AB9" s="48">
        <f>COUNTIF('XII-V2'!K97:K139,"&gt;59")-COUNTIF('XII-V2'!K97:K139,"&gt;64")</f>
        <v>0</v>
      </c>
      <c r="AC9" s="9"/>
      <c r="AD9" s="20" t="s">
        <v>69</v>
      </c>
      <c r="AE9" s="45">
        <f>COUNTIF('XII-V2'!L5:L26,"&gt;25")-COUNTIF('XII-V2'!L5:L26,"&gt;29")</f>
        <v>0</v>
      </c>
      <c r="AF9" s="45">
        <f>COUNTIF('XII-V2'!M5:M26,"&gt;25")-COUNTIF('XII-V2'!M5:M26,"&gt;29")</f>
        <v>0</v>
      </c>
      <c r="AG9" s="4"/>
    </row>
    <row r="10" spans="1:33" ht="29.25" customHeight="1">
      <c r="A10" s="3"/>
      <c r="B10" s="39">
        <v>6</v>
      </c>
      <c r="C10" s="113"/>
      <c r="D10" s="310" t="s">
        <v>122</v>
      </c>
      <c r="E10" s="309" t="s">
        <v>171</v>
      </c>
      <c r="F10" s="42">
        <f t="shared" si="1"/>
        <v>2</v>
      </c>
      <c r="G10" s="43">
        <f t="shared" si="2"/>
        <v>0</v>
      </c>
      <c r="H10" s="35">
        <v>56</v>
      </c>
      <c r="I10" s="36">
        <v>52</v>
      </c>
      <c r="J10" s="36">
        <v>30</v>
      </c>
      <c r="K10" s="36">
        <v>22</v>
      </c>
      <c r="L10" s="36">
        <v>18</v>
      </c>
      <c r="M10" s="36">
        <v>18</v>
      </c>
      <c r="N10" s="108">
        <f t="shared" si="3"/>
        <v>36</v>
      </c>
      <c r="O10" s="109">
        <v>45</v>
      </c>
      <c r="P10" s="87">
        <f t="shared" si="4"/>
        <v>241</v>
      </c>
      <c r="Q10" s="88">
        <f t="shared" si="0"/>
        <v>301.25</v>
      </c>
      <c r="R10" s="112">
        <f t="shared" si="5"/>
        <v>50.208333333333336</v>
      </c>
      <c r="S10" s="43" t="s">
        <v>18</v>
      </c>
      <c r="T10" s="3"/>
      <c r="U10" s="20" t="s">
        <v>21</v>
      </c>
      <c r="V10" s="45">
        <f>COUNTIF('XII-V2'!H97:H139,"&gt;69")-COUNTIF('XII-V2'!H97:H139,"&gt;79")</f>
        <v>0</v>
      </c>
      <c r="W10" s="45">
        <f>COUNTIF('XII-V2'!I97:I139,"&gt;69")-COUNTIF('XII-V2'!I97:I139,"&gt;79")</f>
        <v>0</v>
      </c>
      <c r="X10" s="46">
        <f>COUNTIF('XII-V2'!O97:O139,"&gt;69")-COUNTIF('XII-V2'!O97:O139,"&gt;79")</f>
        <v>0</v>
      </c>
      <c r="Y10" s="9"/>
      <c r="Z10" s="23" t="s">
        <v>22</v>
      </c>
      <c r="AA10" s="64">
        <f>COUNTIF('XII-V2'!J97:J139,"&gt;49")-COUNTIF('XII-V2'!J97:J139,"&gt;59")</f>
        <v>0</v>
      </c>
      <c r="AB10" s="48">
        <f>COUNTIF('XII-V2'!K97:K139,"&gt;49")-COUNTIF('XII-V2'!K97:K139,"&gt;59")</f>
        <v>0</v>
      </c>
      <c r="AC10" s="9"/>
      <c r="AD10" s="20" t="s">
        <v>70</v>
      </c>
      <c r="AE10" s="45">
        <f>COUNTIF('XII-V2'!L5:L26,"&gt;17")-COUNTIF('XII-V2'!L5:L26,"&gt;25")</f>
        <v>12</v>
      </c>
      <c r="AF10" s="45">
        <f>COUNTIF('XII-V2'!M5:M26,"&gt;17")-COUNTIF('XII-V2'!M5:M26,"&gt;25")</f>
        <v>17</v>
      </c>
      <c r="AG10" s="47"/>
    </row>
    <row r="11" spans="1:33" ht="29.25" customHeight="1">
      <c r="A11" s="3"/>
      <c r="B11" s="39">
        <v>7</v>
      </c>
      <c r="C11" s="113"/>
      <c r="D11" s="308" t="s">
        <v>122</v>
      </c>
      <c r="E11" s="309" t="s">
        <v>172</v>
      </c>
      <c r="F11" s="42">
        <f t="shared" si="1"/>
        <v>3</v>
      </c>
      <c r="G11" s="43">
        <f t="shared" si="2"/>
        <v>0</v>
      </c>
      <c r="H11" s="35">
        <v>50</v>
      </c>
      <c r="I11" s="36">
        <v>56</v>
      </c>
      <c r="J11" s="36">
        <v>37</v>
      </c>
      <c r="K11" s="36">
        <v>19</v>
      </c>
      <c r="L11" s="36">
        <v>12</v>
      </c>
      <c r="M11" s="36">
        <v>19</v>
      </c>
      <c r="N11" s="108">
        <f t="shared" si="3"/>
        <v>31</v>
      </c>
      <c r="O11" s="109">
        <v>39</v>
      </c>
      <c r="P11" s="87">
        <f t="shared" si="4"/>
        <v>232</v>
      </c>
      <c r="Q11" s="88">
        <f t="shared" si="0"/>
        <v>290</v>
      </c>
      <c r="R11" s="112">
        <f t="shared" si="5"/>
        <v>48.333333333333336</v>
      </c>
      <c r="S11" s="43" t="s">
        <v>18</v>
      </c>
      <c r="T11" s="3"/>
      <c r="U11" s="20" t="s">
        <v>23</v>
      </c>
      <c r="V11" s="21">
        <f>COUNTIF('XII-V2'!H97:H139,"&gt;59")-COUNTIF('XII-V2'!H97:H139,"&gt;69")</f>
        <v>0</v>
      </c>
      <c r="W11" s="21">
        <f>COUNTIF('XII-V2'!I97:I139,"&gt;59")-COUNTIF('XII-V2'!I97:I139,"&gt;69")</f>
        <v>1</v>
      </c>
      <c r="X11" s="22">
        <f>COUNTIF('XII-V2'!O97:O139,"&gt;59")-COUNTIF('XII-V2'!O97:O139,"&gt;69")</f>
        <v>2</v>
      </c>
      <c r="Y11" s="9"/>
      <c r="Z11" s="23" t="s">
        <v>24</v>
      </c>
      <c r="AA11" s="64">
        <f>COUNTIF('XII-V2'!J97:J139,"&gt;39")-COUNTIF('XII-V2'!J97:J139,"&gt;49")</f>
        <v>2</v>
      </c>
      <c r="AB11" s="48">
        <f>COUNTIF('XII-V2'!K97:K139,"&gt;39")-COUNTIF('XII-V2'!K97:K139,"&gt;49")</f>
        <v>0</v>
      </c>
      <c r="AC11" s="9"/>
      <c r="AD11" s="20" t="s">
        <v>71</v>
      </c>
      <c r="AE11" s="45">
        <f>COUNTIF('XII-V2'!L5:L26,"&gt;14")-COUNTIF('XII-V2'!L5:L26,"&gt;17")</f>
        <v>0</v>
      </c>
      <c r="AF11" s="45">
        <f>COUNTIF('XII-V2'!M5:M26,"&gt;14")-COUNTIF('XII-V2'!M5:M26,"&gt;17")</f>
        <v>2</v>
      </c>
      <c r="AG11" s="47"/>
    </row>
    <row r="12" spans="1:33" ht="29.25" customHeight="1">
      <c r="A12" s="3"/>
      <c r="B12" s="39">
        <v>8</v>
      </c>
      <c r="C12" s="113"/>
      <c r="D12" s="308" t="s">
        <v>122</v>
      </c>
      <c r="E12" s="309" t="s">
        <v>173</v>
      </c>
      <c r="F12" s="42">
        <f t="shared" si="1"/>
        <v>4</v>
      </c>
      <c r="G12" s="43">
        <f t="shared" si="2"/>
        <v>0</v>
      </c>
      <c r="H12" s="35">
        <v>46</v>
      </c>
      <c r="I12" s="36">
        <v>51</v>
      </c>
      <c r="J12" s="36">
        <v>28</v>
      </c>
      <c r="K12" s="36">
        <v>22</v>
      </c>
      <c r="L12" s="36">
        <v>6</v>
      </c>
      <c r="M12" s="36">
        <v>22</v>
      </c>
      <c r="N12" s="108">
        <f t="shared" si="3"/>
        <v>28</v>
      </c>
      <c r="O12" s="109">
        <v>30</v>
      </c>
      <c r="P12" s="87">
        <f t="shared" si="4"/>
        <v>205</v>
      </c>
      <c r="Q12" s="88">
        <f t="shared" si="0"/>
        <v>256.25</v>
      </c>
      <c r="R12" s="112">
        <f t="shared" si="5"/>
        <v>42.708333333333336</v>
      </c>
      <c r="S12" s="43" t="s">
        <v>18</v>
      </c>
      <c r="T12" s="3"/>
      <c r="U12" s="20" t="s">
        <v>22</v>
      </c>
      <c r="V12" s="21">
        <f>COUNTIF('XII-V2'!H97:H139,"&gt;49")-COUNTIF('XII-V2'!H97:H139,"&gt;59")</f>
        <v>9</v>
      </c>
      <c r="W12" s="21">
        <f>COUNTIF('XII-V2'!I97:I139,"&gt;49")-COUNTIF('XII-V2'!I97:I139,"&gt;59")</f>
        <v>13</v>
      </c>
      <c r="X12" s="22">
        <f>COUNTIF('XII-V2'!O97:O139,"&gt;49")-COUNTIF('XII-V2'!O97:O139,"&gt;59")</f>
        <v>1</v>
      </c>
      <c r="Y12" s="9"/>
      <c r="Z12" s="23" t="s">
        <v>25</v>
      </c>
      <c r="AA12" s="64">
        <f>COUNTIF('XII-V2'!J97:J139,"&gt;34")-COUNTIF('XII-V2'!J97:J139,"&gt;39")</f>
        <v>10</v>
      </c>
      <c r="AB12" s="48">
        <f>COUNTIF('XII-V2'!K97:K139,"&gt;34")-COUNTIF('XII-V2'!K97:K139,"&gt;39")</f>
        <v>11</v>
      </c>
      <c r="AC12" s="9"/>
      <c r="AD12" s="20" t="s">
        <v>72</v>
      </c>
      <c r="AE12" s="21">
        <f>COUNTIF('XII-V2'!L5:L26,"&lt;15")</f>
        <v>9</v>
      </c>
      <c r="AF12" s="21">
        <f>COUNTIF('XII-V2'!M5:M26,"&lt;15")</f>
        <v>1</v>
      </c>
      <c r="AG12" s="47"/>
    </row>
    <row r="13" spans="1:33" ht="29.25" customHeight="1">
      <c r="A13" s="3"/>
      <c r="B13" s="39">
        <v>9</v>
      </c>
      <c r="C13" s="113"/>
      <c r="D13" s="308" t="s">
        <v>122</v>
      </c>
      <c r="E13" s="309" t="s">
        <v>174</v>
      </c>
      <c r="F13" s="42">
        <f t="shared" si="1"/>
        <v>5</v>
      </c>
      <c r="G13" s="43">
        <f t="shared" si="2"/>
        <v>0</v>
      </c>
      <c r="H13" s="35">
        <v>46</v>
      </c>
      <c r="I13" s="36">
        <v>49</v>
      </c>
      <c r="J13" s="36">
        <v>31</v>
      </c>
      <c r="K13" s="36">
        <v>21</v>
      </c>
      <c r="L13" s="36">
        <v>5</v>
      </c>
      <c r="M13" s="36">
        <v>15</v>
      </c>
      <c r="N13" s="108">
        <f t="shared" si="3"/>
        <v>20</v>
      </c>
      <c r="O13" s="109">
        <v>27</v>
      </c>
      <c r="P13" s="87">
        <f t="shared" si="4"/>
        <v>194</v>
      </c>
      <c r="Q13" s="88">
        <f t="shared" si="0"/>
        <v>242.5</v>
      </c>
      <c r="R13" s="112">
        <f t="shared" si="5"/>
        <v>40.416666666666664</v>
      </c>
      <c r="S13" s="43" t="s">
        <v>18</v>
      </c>
      <c r="T13" s="3"/>
      <c r="U13" s="20" t="s">
        <v>26</v>
      </c>
      <c r="V13" s="21">
        <f>COUNTIF('XII-V2'!H97:H139,"&gt;44")-COUNTIF('XII-V2'!H97:H139,"&gt;49")</f>
        <v>8</v>
      </c>
      <c r="W13" s="21">
        <f>COUNTIF('XII-V2'!I97:I139,"&gt;44")-COUNTIF('XII-V2'!I97:I139,"&gt;49")</f>
        <v>3</v>
      </c>
      <c r="X13" s="22">
        <f>COUNTIF('XII-V2'!O97:O139,"&gt;44")-COUNTIF('XII-V2'!O97:O139,"&gt;49")</f>
        <v>8</v>
      </c>
      <c r="Y13" s="9"/>
      <c r="Z13" s="23" t="s">
        <v>27</v>
      </c>
      <c r="AA13" s="64">
        <f>COUNTIF('XII-V2'!J97:J139,"&gt;29")-COUNTIF('XII-V2'!J97:J139,"&gt;34")</f>
        <v>2</v>
      </c>
      <c r="AB13" s="48">
        <f>COUNTIF('XII-V2'!K97:K139,"&gt;29")-COUNTIF('XII-V2'!K97:K139,"&gt;34")</f>
        <v>0</v>
      </c>
      <c r="AC13" s="9"/>
      <c r="AD13" s="52" t="s">
        <v>31</v>
      </c>
      <c r="AE13" s="54">
        <f>L27</f>
        <v>1</v>
      </c>
      <c r="AF13" s="55">
        <f>M27</f>
        <v>2</v>
      </c>
      <c r="AG13" s="47"/>
    </row>
    <row r="14" spans="1:33" ht="29.25" customHeight="1">
      <c r="A14" s="3"/>
      <c r="B14" s="39">
        <v>10</v>
      </c>
      <c r="C14" s="113"/>
      <c r="D14" s="308" t="s">
        <v>122</v>
      </c>
      <c r="E14" s="309" t="s">
        <v>175</v>
      </c>
      <c r="F14" s="42">
        <f t="shared" si="1"/>
        <v>1</v>
      </c>
      <c r="G14" s="43">
        <f t="shared" si="2"/>
        <v>0</v>
      </c>
      <c r="H14" s="35">
        <v>45</v>
      </c>
      <c r="I14" s="36">
        <v>64</v>
      </c>
      <c r="J14" s="36">
        <v>35</v>
      </c>
      <c r="K14" s="36">
        <v>35</v>
      </c>
      <c r="L14" s="36">
        <v>18</v>
      </c>
      <c r="M14" s="36">
        <v>23</v>
      </c>
      <c r="N14" s="108">
        <f t="shared" si="3"/>
        <v>41</v>
      </c>
      <c r="O14" s="109">
        <v>35</v>
      </c>
      <c r="P14" s="87">
        <f t="shared" si="4"/>
        <v>255</v>
      </c>
      <c r="Q14" s="88">
        <f t="shared" si="0"/>
        <v>318.75</v>
      </c>
      <c r="R14" s="112">
        <f t="shared" si="5"/>
        <v>53.125</v>
      </c>
      <c r="S14" s="43" t="s">
        <v>18</v>
      </c>
      <c r="T14" s="3"/>
      <c r="U14" s="20" t="s">
        <v>28</v>
      </c>
      <c r="V14" s="21">
        <f>COUNTIF('XII-V2'!H97:H139,"&gt;39")-COUNTIF('XII-V2'!H97:H139,"&gt;44")</f>
        <v>3</v>
      </c>
      <c r="W14" s="21">
        <f>COUNTIF('XII-V2'!I97:I139,"&gt;39")-COUNTIF('XII-V2'!I97:I139,"&gt;44")</f>
        <v>4</v>
      </c>
      <c r="X14" s="22">
        <f>COUNTIF('XII-V2'!O97:O139,"&gt;39")-COUNTIF('XII-V2'!O97:O139,"&gt;44")</f>
        <v>1</v>
      </c>
      <c r="Y14" s="9"/>
      <c r="Z14" s="49" t="s">
        <v>29</v>
      </c>
      <c r="AA14" s="114">
        <f>COUNTIF('XII-V2'!J97:J139,"&lt;30")</f>
        <v>5</v>
      </c>
      <c r="AB14" s="51">
        <f>COUNTIF('XII-V2'!K97:K139,"&lt;30")</f>
        <v>11</v>
      </c>
      <c r="AC14" s="115"/>
      <c r="AD14" s="52" t="s">
        <v>32</v>
      </c>
      <c r="AE14" s="54">
        <f>L28</f>
        <v>14.904761904761905</v>
      </c>
      <c r="AF14" s="55">
        <f t="shared" ref="AE14:AF17" si="6">M141</f>
        <v>19.95</v>
      </c>
      <c r="AG14" s="47"/>
    </row>
    <row r="15" spans="1:33" ht="29.25" customHeight="1">
      <c r="A15" s="3"/>
      <c r="B15" s="39">
        <v>11</v>
      </c>
      <c r="C15" s="113"/>
      <c r="D15" s="308" t="s">
        <v>122</v>
      </c>
      <c r="E15" s="309" t="s">
        <v>176</v>
      </c>
      <c r="F15" s="42">
        <f t="shared" si="1"/>
        <v>3</v>
      </c>
      <c r="G15" s="43">
        <f t="shared" si="2"/>
        <v>0</v>
      </c>
      <c r="H15" s="35">
        <v>55</v>
      </c>
      <c r="I15" s="36">
        <v>42</v>
      </c>
      <c r="J15" s="36">
        <v>36</v>
      </c>
      <c r="K15" s="36">
        <v>35</v>
      </c>
      <c r="L15" s="36">
        <v>10</v>
      </c>
      <c r="M15" s="36">
        <v>15</v>
      </c>
      <c r="N15" s="108">
        <f t="shared" si="3"/>
        <v>25</v>
      </c>
      <c r="O15" s="109">
        <v>62</v>
      </c>
      <c r="P15" s="87">
        <f t="shared" si="4"/>
        <v>255</v>
      </c>
      <c r="Q15" s="88">
        <f t="shared" si="0"/>
        <v>318.75</v>
      </c>
      <c r="R15" s="112">
        <f t="shared" si="5"/>
        <v>53.125</v>
      </c>
      <c r="S15" s="43" t="s">
        <v>18</v>
      </c>
      <c r="T15" s="3"/>
      <c r="U15" s="20" t="s">
        <v>30</v>
      </c>
      <c r="V15" s="21">
        <f>COUNTIF('XII-V2'!H97:H139,"&lt;40")</f>
        <v>2</v>
      </c>
      <c r="W15" s="21">
        <f>COUNTIF('XII-V2'!I97:I139,"&lt;40")</f>
        <v>1</v>
      </c>
      <c r="X15" s="22">
        <f>COUNTIF('XII-V2'!O97:O139,"&lt;40")</f>
        <v>10</v>
      </c>
      <c r="Y15" s="9"/>
      <c r="Z15" s="52" t="s">
        <v>31</v>
      </c>
      <c r="AA15" s="54">
        <f t="shared" ref="AA15:AB19" si="7">J140</f>
        <v>3</v>
      </c>
      <c r="AB15" s="55">
        <f t="shared" si="7"/>
        <v>0</v>
      </c>
      <c r="AC15" s="115"/>
      <c r="AD15" s="52" t="s">
        <v>33</v>
      </c>
      <c r="AE15" s="54">
        <f t="shared" si="6"/>
        <v>0</v>
      </c>
      <c r="AF15" s="55">
        <f t="shared" si="6"/>
        <v>25</v>
      </c>
      <c r="AG15" s="47"/>
    </row>
    <row r="16" spans="1:33" ht="29.25" customHeight="1">
      <c r="A16" s="3"/>
      <c r="B16" s="39">
        <v>12</v>
      </c>
      <c r="C16" s="113"/>
      <c r="D16" s="308" t="s">
        <v>122</v>
      </c>
      <c r="E16" s="309" t="s">
        <v>177</v>
      </c>
      <c r="F16" s="42">
        <f t="shared" si="1"/>
        <v>1</v>
      </c>
      <c r="G16" s="43">
        <f t="shared" si="2"/>
        <v>0</v>
      </c>
      <c r="H16" s="35">
        <v>40</v>
      </c>
      <c r="I16" s="36">
        <v>58</v>
      </c>
      <c r="J16" s="36">
        <v>36</v>
      </c>
      <c r="K16" s="36">
        <v>37</v>
      </c>
      <c r="L16" s="36">
        <v>18</v>
      </c>
      <c r="M16" s="36">
        <v>20</v>
      </c>
      <c r="N16" s="108">
        <f t="shared" si="3"/>
        <v>38</v>
      </c>
      <c r="O16" s="109">
        <v>62</v>
      </c>
      <c r="P16" s="87">
        <f t="shared" si="4"/>
        <v>271</v>
      </c>
      <c r="Q16" s="88">
        <f t="shared" si="0"/>
        <v>338.75</v>
      </c>
      <c r="R16" s="112">
        <f t="shared" si="5"/>
        <v>56.458333333333336</v>
      </c>
      <c r="S16" s="43" t="s">
        <v>18</v>
      </c>
      <c r="T16" s="3"/>
      <c r="U16" s="52" t="s">
        <v>31</v>
      </c>
      <c r="V16" s="54">
        <f t="shared" ref="V16:W20" si="8">H140</f>
        <v>0</v>
      </c>
      <c r="W16" s="54">
        <f t="shared" si="8"/>
        <v>0</v>
      </c>
      <c r="X16" s="55">
        <f>O140</f>
        <v>0</v>
      </c>
      <c r="Y16" s="9"/>
      <c r="Z16" s="52" t="s">
        <v>32</v>
      </c>
      <c r="AA16" s="54">
        <f t="shared" si="7"/>
        <v>32.631578947368418</v>
      </c>
      <c r="AB16" s="55">
        <f t="shared" si="7"/>
        <v>28</v>
      </c>
      <c r="AC16" s="115"/>
      <c r="AD16" s="52" t="s">
        <v>34</v>
      </c>
      <c r="AE16" s="54">
        <f t="shared" si="6"/>
        <v>0</v>
      </c>
      <c r="AF16" s="55">
        <f t="shared" si="6"/>
        <v>14</v>
      </c>
      <c r="AG16" s="47"/>
    </row>
    <row r="17" spans="1:33" ht="29.25" customHeight="1" thickBot="1">
      <c r="A17" s="3"/>
      <c r="B17" s="39">
        <v>13</v>
      </c>
      <c r="C17" s="113"/>
      <c r="D17" s="308" t="s">
        <v>122</v>
      </c>
      <c r="E17" s="309" t="s">
        <v>178</v>
      </c>
      <c r="F17" s="42">
        <f t="shared" si="1"/>
        <v>3</v>
      </c>
      <c r="G17" s="43">
        <f t="shared" si="2"/>
        <v>1</v>
      </c>
      <c r="H17" s="35">
        <v>33</v>
      </c>
      <c r="I17" s="36">
        <v>50</v>
      </c>
      <c r="J17" s="36" t="s">
        <v>13</v>
      </c>
      <c r="K17" s="36">
        <v>38</v>
      </c>
      <c r="L17" s="36">
        <v>10</v>
      </c>
      <c r="M17" s="36">
        <v>23</v>
      </c>
      <c r="N17" s="108">
        <f t="shared" si="3"/>
        <v>33</v>
      </c>
      <c r="O17" s="109">
        <v>33</v>
      </c>
      <c r="P17" s="87">
        <f t="shared" si="4"/>
        <v>187</v>
      </c>
      <c r="Q17" s="88">
        <f t="shared" si="0"/>
        <v>233.75</v>
      </c>
      <c r="R17" s="112">
        <f t="shared" si="5"/>
        <v>38.958333333333336</v>
      </c>
      <c r="S17" s="43" t="s">
        <v>18</v>
      </c>
      <c r="T17" s="3"/>
      <c r="U17" s="52" t="s">
        <v>32</v>
      </c>
      <c r="V17" s="54">
        <f t="shared" si="8"/>
        <v>46.81818181818182</v>
      </c>
      <c r="W17" s="54">
        <f t="shared" si="8"/>
        <v>50.18181818181818</v>
      </c>
      <c r="X17" s="55">
        <f>O141</f>
        <v>40.363636363636367</v>
      </c>
      <c r="Y17" s="9"/>
      <c r="Z17" s="52" t="s">
        <v>33</v>
      </c>
      <c r="AA17" s="54">
        <f t="shared" si="7"/>
        <v>41</v>
      </c>
      <c r="AB17" s="55">
        <f t="shared" si="7"/>
        <v>38</v>
      </c>
      <c r="AC17" s="56"/>
      <c r="AD17" s="57" t="s">
        <v>35</v>
      </c>
      <c r="AE17" s="59">
        <f t="shared" si="6"/>
        <v>0</v>
      </c>
      <c r="AF17" s="60">
        <f t="shared" si="6"/>
        <v>3</v>
      </c>
      <c r="AG17" s="47"/>
    </row>
    <row r="18" spans="1:33" ht="29.25" customHeight="1">
      <c r="A18" s="3"/>
      <c r="B18" s="39">
        <v>14</v>
      </c>
      <c r="C18" s="113"/>
      <c r="D18" s="310" t="s">
        <v>122</v>
      </c>
      <c r="E18" s="309" t="s">
        <v>179</v>
      </c>
      <c r="F18" s="42">
        <f t="shared" si="1"/>
        <v>2</v>
      </c>
      <c r="G18" s="43">
        <f t="shared" si="2"/>
        <v>0</v>
      </c>
      <c r="H18" s="35">
        <v>52</v>
      </c>
      <c r="I18" s="36">
        <v>41</v>
      </c>
      <c r="J18" s="36">
        <v>41</v>
      </c>
      <c r="K18" s="36">
        <v>35</v>
      </c>
      <c r="L18" s="36">
        <v>18</v>
      </c>
      <c r="M18" s="36">
        <v>18</v>
      </c>
      <c r="N18" s="108">
        <f t="shared" si="3"/>
        <v>36</v>
      </c>
      <c r="O18" s="109">
        <v>35</v>
      </c>
      <c r="P18" s="87">
        <f t="shared" si="4"/>
        <v>240</v>
      </c>
      <c r="Q18" s="88">
        <f t="shared" si="0"/>
        <v>300</v>
      </c>
      <c r="R18" s="112">
        <f t="shared" si="5"/>
        <v>50</v>
      </c>
      <c r="S18" s="43" t="s">
        <v>18</v>
      </c>
      <c r="T18" s="3"/>
      <c r="U18" s="52" t="s">
        <v>33</v>
      </c>
      <c r="V18" s="54">
        <f t="shared" si="8"/>
        <v>56</v>
      </c>
      <c r="W18" s="54">
        <f t="shared" si="8"/>
        <v>64</v>
      </c>
      <c r="X18" s="55">
        <f>O142</f>
        <v>62</v>
      </c>
      <c r="Y18" s="9"/>
      <c r="Z18" s="52" t="s">
        <v>34</v>
      </c>
      <c r="AA18" s="54">
        <f t="shared" si="7"/>
        <v>20</v>
      </c>
      <c r="AB18" s="55">
        <f t="shared" si="7"/>
        <v>15</v>
      </c>
      <c r="AC18" s="56"/>
      <c r="AD18" s="56"/>
      <c r="AE18" s="56"/>
      <c r="AF18" s="9"/>
      <c r="AG18" s="47"/>
    </row>
    <row r="19" spans="1:33" ht="29.25" customHeight="1" thickBot="1">
      <c r="A19" s="3"/>
      <c r="B19" s="39">
        <v>15</v>
      </c>
      <c r="C19" s="113"/>
      <c r="D19" s="310" t="s">
        <v>122</v>
      </c>
      <c r="E19" s="309" t="s">
        <v>180</v>
      </c>
      <c r="F19" s="42">
        <f t="shared" si="1"/>
        <v>4</v>
      </c>
      <c r="G19" s="43">
        <f t="shared" si="2"/>
        <v>1</v>
      </c>
      <c r="H19" s="35">
        <v>37</v>
      </c>
      <c r="I19" s="36">
        <v>40</v>
      </c>
      <c r="J19" s="36" t="s">
        <v>13</v>
      </c>
      <c r="K19" s="36">
        <v>21</v>
      </c>
      <c r="L19" s="36">
        <v>9</v>
      </c>
      <c r="M19" s="36">
        <v>19</v>
      </c>
      <c r="N19" s="108">
        <f t="shared" si="3"/>
        <v>28</v>
      </c>
      <c r="O19" s="109">
        <v>45</v>
      </c>
      <c r="P19" s="87">
        <f t="shared" si="4"/>
        <v>171</v>
      </c>
      <c r="Q19" s="88">
        <f t="shared" si="0"/>
        <v>213.75</v>
      </c>
      <c r="R19" s="112">
        <f t="shared" si="5"/>
        <v>35.625</v>
      </c>
      <c r="S19" s="43" t="s">
        <v>18</v>
      </c>
      <c r="T19" s="3"/>
      <c r="U19" s="52" t="s">
        <v>34</v>
      </c>
      <c r="V19" s="54">
        <f t="shared" si="8"/>
        <v>33</v>
      </c>
      <c r="W19" s="54">
        <f t="shared" si="8"/>
        <v>36</v>
      </c>
      <c r="X19" s="55">
        <f>O143</f>
        <v>24</v>
      </c>
      <c r="Y19" s="9"/>
      <c r="Z19" s="57" t="s">
        <v>35</v>
      </c>
      <c r="AA19" s="59">
        <f t="shared" si="7"/>
        <v>7</v>
      </c>
      <c r="AB19" s="60">
        <f t="shared" si="7"/>
        <v>11</v>
      </c>
      <c r="AC19" s="56"/>
      <c r="AD19" s="12"/>
      <c r="AE19" s="12"/>
      <c r="AF19" s="12"/>
      <c r="AG19" s="4"/>
    </row>
    <row r="20" spans="1:33" ht="29.25" customHeight="1" thickBot="1">
      <c r="A20" s="3"/>
      <c r="B20" s="39">
        <v>16</v>
      </c>
      <c r="C20" s="113"/>
      <c r="D20" s="310" t="s">
        <v>122</v>
      </c>
      <c r="E20" s="309" t="s">
        <v>181</v>
      </c>
      <c r="F20" s="42">
        <f t="shared" si="1"/>
        <v>2</v>
      </c>
      <c r="G20" s="43">
        <f t="shared" si="2"/>
        <v>0</v>
      </c>
      <c r="H20" s="35">
        <v>47</v>
      </c>
      <c r="I20" s="36">
        <v>56</v>
      </c>
      <c r="J20" s="36">
        <v>22</v>
      </c>
      <c r="K20" s="36">
        <v>35</v>
      </c>
      <c r="L20" s="36">
        <v>19</v>
      </c>
      <c r="M20" s="36">
        <v>22</v>
      </c>
      <c r="N20" s="108">
        <f t="shared" si="3"/>
        <v>41</v>
      </c>
      <c r="O20" s="109">
        <v>25</v>
      </c>
      <c r="P20" s="87">
        <f t="shared" si="4"/>
        <v>226</v>
      </c>
      <c r="Q20" s="88">
        <f t="shared" si="0"/>
        <v>282.5</v>
      </c>
      <c r="R20" s="112">
        <f t="shared" si="5"/>
        <v>47.083333333333336</v>
      </c>
      <c r="S20" s="43" t="s">
        <v>18</v>
      </c>
      <c r="T20" s="3"/>
      <c r="U20" s="57" t="s">
        <v>35</v>
      </c>
      <c r="V20" s="59">
        <f t="shared" si="8"/>
        <v>5</v>
      </c>
      <c r="W20" s="59">
        <f t="shared" si="8"/>
        <v>5</v>
      </c>
      <c r="X20" s="60">
        <f>O144</f>
        <v>11</v>
      </c>
      <c r="Y20" s="56"/>
      <c r="Z20" s="12"/>
      <c r="AA20" s="12"/>
      <c r="AB20" s="12"/>
      <c r="AC20" s="56"/>
      <c r="AD20" s="12"/>
      <c r="AE20" s="12"/>
      <c r="AF20" s="12"/>
      <c r="AG20" s="4"/>
    </row>
    <row r="21" spans="1:33" ht="29.25" customHeight="1" thickBot="1">
      <c r="A21" s="3"/>
      <c r="B21" s="39">
        <v>17</v>
      </c>
      <c r="C21" s="113"/>
      <c r="D21" s="308" t="s">
        <v>122</v>
      </c>
      <c r="E21" s="309" t="s">
        <v>182</v>
      </c>
      <c r="F21" s="42">
        <f t="shared" si="1"/>
        <v>3</v>
      </c>
      <c r="G21" s="43">
        <f t="shared" si="2"/>
        <v>0</v>
      </c>
      <c r="H21" s="35">
        <v>40</v>
      </c>
      <c r="I21" s="36">
        <v>51</v>
      </c>
      <c r="J21" s="36">
        <v>38</v>
      </c>
      <c r="K21" s="36">
        <v>20</v>
      </c>
      <c r="L21" s="36">
        <v>18</v>
      </c>
      <c r="M21" s="36">
        <v>18</v>
      </c>
      <c r="N21" s="108">
        <f t="shared" si="3"/>
        <v>36</v>
      </c>
      <c r="O21" s="109">
        <v>35</v>
      </c>
      <c r="P21" s="87">
        <f t="shared" si="4"/>
        <v>220</v>
      </c>
      <c r="Q21" s="88">
        <f t="shared" si="0"/>
        <v>275</v>
      </c>
      <c r="R21" s="112">
        <f t="shared" si="5"/>
        <v>45.833333333333336</v>
      </c>
      <c r="S21" s="43" t="s">
        <v>18</v>
      </c>
      <c r="T21" s="3"/>
      <c r="U21" s="12"/>
      <c r="V21" s="12"/>
      <c r="W21" s="12"/>
      <c r="X21" s="12"/>
      <c r="Y21" s="56"/>
      <c r="Z21" s="12"/>
      <c r="AA21" s="12"/>
      <c r="AB21" s="12"/>
      <c r="AC21" s="56"/>
      <c r="AD21" s="12"/>
      <c r="AE21" s="12"/>
      <c r="AF21" s="12"/>
      <c r="AG21" s="4"/>
    </row>
    <row r="22" spans="1:33" ht="29.25" customHeight="1">
      <c r="A22" s="3"/>
      <c r="B22" s="39">
        <v>18</v>
      </c>
      <c r="C22" s="113"/>
      <c r="D22" s="308" t="s">
        <v>122</v>
      </c>
      <c r="E22" s="309" t="s">
        <v>183</v>
      </c>
      <c r="F22" s="42">
        <f t="shared" si="1"/>
        <v>1</v>
      </c>
      <c r="G22" s="43">
        <f t="shared" si="2"/>
        <v>0</v>
      </c>
      <c r="H22" s="35">
        <v>47</v>
      </c>
      <c r="I22" s="36">
        <v>36</v>
      </c>
      <c r="J22" s="36">
        <v>35</v>
      </c>
      <c r="K22" s="36">
        <v>35</v>
      </c>
      <c r="L22" s="36">
        <v>21</v>
      </c>
      <c r="M22" s="36">
        <v>25</v>
      </c>
      <c r="N22" s="108">
        <f t="shared" si="3"/>
        <v>46</v>
      </c>
      <c r="O22" s="109">
        <v>45</v>
      </c>
      <c r="P22" s="87">
        <f t="shared" si="4"/>
        <v>244</v>
      </c>
      <c r="Q22" s="88">
        <f t="shared" si="0"/>
        <v>305</v>
      </c>
      <c r="R22" s="112">
        <f t="shared" si="5"/>
        <v>50.833333333333336</v>
      </c>
      <c r="S22" s="43" t="s">
        <v>18</v>
      </c>
      <c r="T22" s="3"/>
      <c r="U22" s="10" t="s">
        <v>36</v>
      </c>
      <c r="V22" s="61" t="s">
        <v>35</v>
      </c>
      <c r="W22" s="61" t="s">
        <v>37</v>
      </c>
      <c r="X22" s="62" t="s">
        <v>32</v>
      </c>
      <c r="Y22" s="56"/>
      <c r="Z22" s="63"/>
      <c r="AA22" s="61" t="s">
        <v>35</v>
      </c>
      <c r="AB22" s="62" t="s">
        <v>37</v>
      </c>
      <c r="AC22" s="56"/>
      <c r="AD22" s="475" t="s">
        <v>1</v>
      </c>
      <c r="AE22" s="476"/>
      <c r="AF22" s="62" t="s">
        <v>15</v>
      </c>
      <c r="AG22" s="4"/>
    </row>
    <row r="23" spans="1:33" ht="29.25" customHeight="1">
      <c r="A23" s="3"/>
      <c r="B23" s="39">
        <v>19</v>
      </c>
      <c r="C23" s="113"/>
      <c r="D23" s="308" t="s">
        <v>122</v>
      </c>
      <c r="E23" s="309" t="s">
        <v>184</v>
      </c>
      <c r="F23" s="42">
        <f t="shared" si="1"/>
        <v>0</v>
      </c>
      <c r="G23" s="43">
        <f t="shared" si="2"/>
        <v>0</v>
      </c>
      <c r="H23" s="35">
        <v>50</v>
      </c>
      <c r="I23" s="36">
        <v>52</v>
      </c>
      <c r="J23" s="36">
        <v>35</v>
      </c>
      <c r="K23" s="36">
        <v>35</v>
      </c>
      <c r="L23" s="36">
        <v>18</v>
      </c>
      <c r="M23" s="36">
        <v>23</v>
      </c>
      <c r="N23" s="108">
        <f t="shared" si="3"/>
        <v>41</v>
      </c>
      <c r="O23" s="109">
        <v>45</v>
      </c>
      <c r="P23" s="87">
        <f t="shared" si="4"/>
        <v>258</v>
      </c>
      <c r="Q23" s="88">
        <f t="shared" si="0"/>
        <v>322.5</v>
      </c>
      <c r="R23" s="112">
        <f t="shared" si="5"/>
        <v>53.75</v>
      </c>
      <c r="S23" s="43" t="s">
        <v>18</v>
      </c>
      <c r="T23" s="3"/>
      <c r="U23" s="23" t="s">
        <v>2</v>
      </c>
      <c r="V23" s="64">
        <f>H144</f>
        <v>5</v>
      </c>
      <c r="W23" s="64">
        <f>H140</f>
        <v>0</v>
      </c>
      <c r="X23" s="48">
        <f>V17</f>
        <v>46.81818181818182</v>
      </c>
      <c r="Y23" s="56"/>
      <c r="Z23" s="23" t="s">
        <v>38</v>
      </c>
      <c r="AA23" s="65">
        <f>COUNTIF('XII-V2'!F97:F139,"1")</f>
        <v>3</v>
      </c>
      <c r="AB23" s="66">
        <f>COUNTIF('XII-V2'!G97:G139,"1")</f>
        <v>3</v>
      </c>
      <c r="AC23" s="56"/>
      <c r="AD23" s="459" t="s">
        <v>39</v>
      </c>
      <c r="AE23" s="463"/>
      <c r="AF23" s="66">
        <f>COUNTIF('XII-V2'!Q97:Q139,"&gt;=570")</f>
        <v>0</v>
      </c>
      <c r="AG23" s="4"/>
    </row>
    <row r="24" spans="1:33" ht="29.25" customHeight="1">
      <c r="A24" s="3"/>
      <c r="B24" s="39">
        <v>20</v>
      </c>
      <c r="C24" s="113"/>
      <c r="D24" s="308" t="s">
        <v>122</v>
      </c>
      <c r="E24" s="309" t="s">
        <v>185</v>
      </c>
      <c r="F24" s="42">
        <f t="shared" si="1"/>
        <v>5</v>
      </c>
      <c r="G24" s="43">
        <f t="shared" si="2"/>
        <v>0</v>
      </c>
      <c r="H24" s="35">
        <v>45</v>
      </c>
      <c r="I24" s="36">
        <v>46</v>
      </c>
      <c r="J24" s="36">
        <v>20</v>
      </c>
      <c r="K24" s="36">
        <v>22</v>
      </c>
      <c r="L24" s="36">
        <v>13</v>
      </c>
      <c r="M24" s="36">
        <v>14</v>
      </c>
      <c r="N24" s="108">
        <f t="shared" si="3"/>
        <v>27</v>
      </c>
      <c r="O24" s="109">
        <v>24</v>
      </c>
      <c r="P24" s="87">
        <f t="shared" si="4"/>
        <v>184</v>
      </c>
      <c r="Q24" s="88">
        <f t="shared" si="0"/>
        <v>230</v>
      </c>
      <c r="R24" s="112">
        <f t="shared" si="5"/>
        <v>38.333333333333336</v>
      </c>
      <c r="S24" s="43" t="s">
        <v>18</v>
      </c>
      <c r="T24" s="3"/>
      <c r="U24" s="23" t="s">
        <v>3</v>
      </c>
      <c r="V24" s="64">
        <f>I144</f>
        <v>5</v>
      </c>
      <c r="W24" s="64">
        <f>I140</f>
        <v>0</v>
      </c>
      <c r="X24" s="48">
        <f>W17</f>
        <v>50.18181818181818</v>
      </c>
      <c r="Y24" s="56"/>
      <c r="Z24" s="23" t="s">
        <v>40</v>
      </c>
      <c r="AA24" s="65">
        <f>COUNTIF('XII-V2'!F97:F139,"2")</f>
        <v>8</v>
      </c>
      <c r="AB24" s="66">
        <f>COUNTIF('XII-V2'!G97:G139,"2")</f>
        <v>0</v>
      </c>
      <c r="AC24" s="56"/>
      <c r="AD24" s="459" t="s">
        <v>41</v>
      </c>
      <c r="AE24" s="463"/>
      <c r="AF24" s="48">
        <f>COUNTIF('XII-V2'!Q97:Q139,"&gt;559")-COUNTIF('XII-V2'!Q97:Q139,"&gt;569")</f>
        <v>0</v>
      </c>
      <c r="AG24" s="4"/>
    </row>
    <row r="25" spans="1:33" ht="29.25" customHeight="1">
      <c r="A25" s="3"/>
      <c r="B25" s="39">
        <v>21</v>
      </c>
      <c r="C25" s="113"/>
      <c r="D25" s="308" t="s">
        <v>122</v>
      </c>
      <c r="E25" s="309" t="s">
        <v>186</v>
      </c>
      <c r="F25" s="42">
        <f t="shared" si="1"/>
        <v>1</v>
      </c>
      <c r="G25" s="43">
        <f t="shared" si="2"/>
        <v>1</v>
      </c>
      <c r="H25" s="35">
        <v>51</v>
      </c>
      <c r="I25" s="36">
        <v>48</v>
      </c>
      <c r="J25" s="36">
        <v>36</v>
      </c>
      <c r="K25" s="36">
        <v>35</v>
      </c>
      <c r="L25" s="36">
        <v>14</v>
      </c>
      <c r="M25" s="36" t="s">
        <v>13</v>
      </c>
      <c r="N25" s="108">
        <f t="shared" si="3"/>
        <v>14</v>
      </c>
      <c r="O25" s="109">
        <v>45</v>
      </c>
      <c r="P25" s="87">
        <f t="shared" si="4"/>
        <v>229</v>
      </c>
      <c r="Q25" s="88">
        <f t="shared" si="0"/>
        <v>286.25</v>
      </c>
      <c r="R25" s="112">
        <f t="shared" si="5"/>
        <v>47.708333333333336</v>
      </c>
      <c r="S25" s="43" t="s">
        <v>18</v>
      </c>
      <c r="T25" s="3"/>
      <c r="U25" s="23" t="s">
        <v>5</v>
      </c>
      <c r="V25" s="64">
        <f>J144</f>
        <v>7</v>
      </c>
      <c r="W25" s="64">
        <f>J140</f>
        <v>3</v>
      </c>
      <c r="X25" s="48">
        <f>AA16</f>
        <v>32.631578947368418</v>
      </c>
      <c r="Y25" s="56"/>
      <c r="Z25" s="23" t="s">
        <v>42</v>
      </c>
      <c r="AA25" s="65">
        <f>COUNTIF('XII-V2'!F97:F139,"3")</f>
        <v>5</v>
      </c>
      <c r="AB25" s="66">
        <f>COUNTIF('XII-V2'!G97:G139,"3")</f>
        <v>0</v>
      </c>
      <c r="AC25" s="56"/>
      <c r="AD25" s="459" t="s">
        <v>43</v>
      </c>
      <c r="AE25" s="463"/>
      <c r="AF25" s="48">
        <f>COUNTIF('XII-V2'!Q97:Q139,"&gt;549")-COUNTIF('XII-V2'!Q97:Q139,"&gt;559")</f>
        <v>0</v>
      </c>
      <c r="AG25" s="4"/>
    </row>
    <row r="26" spans="1:33" ht="29.25" customHeight="1" thickBot="1">
      <c r="A26" s="3"/>
      <c r="B26" s="39">
        <v>22</v>
      </c>
      <c r="C26" s="113"/>
      <c r="D26" s="308" t="s">
        <v>122</v>
      </c>
      <c r="E26" s="309" t="s">
        <v>187</v>
      </c>
      <c r="F26" s="42">
        <f t="shared" si="1"/>
        <v>4</v>
      </c>
      <c r="G26" s="43">
        <f t="shared" si="2"/>
        <v>1</v>
      </c>
      <c r="H26" s="35">
        <v>53</v>
      </c>
      <c r="I26" s="36">
        <v>50</v>
      </c>
      <c r="J26" s="36">
        <v>24</v>
      </c>
      <c r="K26" s="36">
        <v>20</v>
      </c>
      <c r="L26" s="36">
        <v>7</v>
      </c>
      <c r="M26" s="36" t="s">
        <v>13</v>
      </c>
      <c r="N26" s="108">
        <f t="shared" si="3"/>
        <v>7</v>
      </c>
      <c r="O26" s="109">
        <v>30</v>
      </c>
      <c r="P26" s="87">
        <f t="shared" si="4"/>
        <v>184</v>
      </c>
      <c r="Q26" s="88">
        <f t="shared" si="0"/>
        <v>230</v>
      </c>
      <c r="R26" s="112">
        <f t="shared" si="5"/>
        <v>38.333333333333336</v>
      </c>
      <c r="S26" s="43" t="s">
        <v>18</v>
      </c>
      <c r="T26" s="3"/>
      <c r="U26" s="23" t="s">
        <v>6</v>
      </c>
      <c r="V26" s="64">
        <f>K144</f>
        <v>11</v>
      </c>
      <c r="W26" s="64">
        <f>K140</f>
        <v>0</v>
      </c>
      <c r="X26" s="48">
        <f>AB16</f>
        <v>28</v>
      </c>
      <c r="Y26" s="56"/>
      <c r="Z26" s="23" t="s">
        <v>44</v>
      </c>
      <c r="AA26" s="65">
        <f>COUNTIF('XII-V2'!F97:F139,"4")</f>
        <v>2</v>
      </c>
      <c r="AB26" s="66">
        <f>COUNTIF('XII-V2'!G97:G139,"4")</f>
        <v>0</v>
      </c>
      <c r="AC26" s="56"/>
      <c r="AD26" s="459" t="s">
        <v>45</v>
      </c>
      <c r="AE26" s="463"/>
      <c r="AF26" s="48">
        <f>COUNTIF('XII-V2'!Q97:Q139,"&gt;539")-COUNTIF('XII-V2'!Q97:Q139,"&gt;549")</f>
        <v>0</v>
      </c>
      <c r="AG26" s="4"/>
    </row>
    <row r="27" spans="1:33" ht="29.25" customHeight="1">
      <c r="A27" s="3"/>
      <c r="B27" s="490" t="s">
        <v>56</v>
      </c>
      <c r="C27" s="491"/>
      <c r="D27" s="491"/>
      <c r="E27" s="491"/>
      <c r="F27" s="491"/>
      <c r="G27" s="492"/>
      <c r="H27" s="80">
        <f t="shared" ref="H27:O27" si="9">COUNTIF(H5:H26,"AB")</f>
        <v>0</v>
      </c>
      <c r="I27" s="80">
        <f t="shared" si="9"/>
        <v>0</v>
      </c>
      <c r="J27" s="80">
        <f t="shared" si="9"/>
        <v>3</v>
      </c>
      <c r="K27" s="80">
        <f t="shared" si="9"/>
        <v>0</v>
      </c>
      <c r="L27" s="80">
        <f t="shared" si="9"/>
        <v>1</v>
      </c>
      <c r="M27" s="80">
        <f t="shared" si="9"/>
        <v>2</v>
      </c>
      <c r="N27" s="80">
        <f t="shared" si="9"/>
        <v>0</v>
      </c>
      <c r="O27" s="80">
        <f t="shared" si="9"/>
        <v>0</v>
      </c>
      <c r="P27" s="82"/>
      <c r="Q27" s="83">
        <f>COUNTIF(Q5:Q26,"AB")</f>
        <v>0</v>
      </c>
      <c r="R27" s="116"/>
      <c r="S27" s="84"/>
      <c r="T27" s="3"/>
      <c r="U27" s="23" t="s">
        <v>73</v>
      </c>
      <c r="V27" s="64">
        <f>L144</f>
        <v>0</v>
      </c>
      <c r="W27" s="64">
        <f>L140</f>
        <v>0</v>
      </c>
      <c r="X27" s="48">
        <f>AE14</f>
        <v>14.904761904761905</v>
      </c>
      <c r="Y27" s="56"/>
      <c r="Z27" s="23" t="s">
        <v>46</v>
      </c>
      <c r="AA27" s="65">
        <f>COUNTIF('XII-V2'!F97:F139,"5")</f>
        <v>0</v>
      </c>
      <c r="AB27" s="66">
        <f>COUNTIF('XII-V2'!G97:G139,"5")</f>
        <v>0</v>
      </c>
      <c r="AC27" s="56"/>
      <c r="AD27" s="459" t="s">
        <v>47</v>
      </c>
      <c r="AE27" s="463"/>
      <c r="AF27" s="48">
        <f>COUNTIF('XII-V2'!Q97:Q139,"&gt;529")-COUNTIF('XII-V2'!Q97:Q139,"&gt;539")</f>
        <v>0</v>
      </c>
      <c r="AG27" s="4"/>
    </row>
    <row r="28" spans="1:33" ht="29.25" customHeight="1">
      <c r="A28" s="3"/>
      <c r="B28" s="493" t="s">
        <v>32</v>
      </c>
      <c r="C28" s="494"/>
      <c r="D28" s="494"/>
      <c r="E28" s="494"/>
      <c r="F28" s="494"/>
      <c r="G28" s="495"/>
      <c r="H28" s="85">
        <f t="shared" ref="H28:O28" si="10">AVERAGE(H5:H26)</f>
        <v>46.81818181818182</v>
      </c>
      <c r="I28" s="85">
        <f t="shared" si="10"/>
        <v>50.18181818181818</v>
      </c>
      <c r="J28" s="85">
        <f t="shared" si="10"/>
        <v>32.631578947368418</v>
      </c>
      <c r="K28" s="85">
        <f t="shared" si="10"/>
        <v>28</v>
      </c>
      <c r="L28" s="85">
        <f>AVERAGE(L5:L26)</f>
        <v>14.904761904761905</v>
      </c>
      <c r="M28" s="85">
        <f t="shared" si="10"/>
        <v>19.95</v>
      </c>
      <c r="N28" s="85">
        <f t="shared" si="10"/>
        <v>32.363636363636367</v>
      </c>
      <c r="O28" s="85">
        <f t="shared" si="10"/>
        <v>40.363636363636367</v>
      </c>
      <c r="P28" s="87"/>
      <c r="Q28" s="88">
        <f>AVERAGE(Q5:Q26)</f>
        <v>282.38636363636363</v>
      </c>
      <c r="R28" s="117"/>
      <c r="S28" s="89"/>
      <c r="T28" s="3"/>
      <c r="U28" s="23" t="s">
        <v>66</v>
      </c>
      <c r="V28" s="64">
        <f>M144</f>
        <v>3</v>
      </c>
      <c r="W28" s="64">
        <f>M140</f>
        <v>0</v>
      </c>
      <c r="X28" s="48">
        <f>AF14</f>
        <v>19.95</v>
      </c>
      <c r="Y28" s="56"/>
      <c r="Z28" s="23" t="s">
        <v>48</v>
      </c>
      <c r="AA28" s="65">
        <f>COUNTIF('XII-V2'!F97:F139,"6")</f>
        <v>0</v>
      </c>
      <c r="AB28" s="66">
        <f>COUNTIF('XII-V2'!G97:G139,"6")</f>
        <v>0</v>
      </c>
      <c r="AC28" s="56"/>
      <c r="AD28" s="459" t="s">
        <v>49</v>
      </c>
      <c r="AE28" s="463"/>
      <c r="AF28" s="48">
        <f>COUNTIF('XII-V2'!Q97:Q139,"&gt;499")-COUNTIF('XII-V2'!Q97:Q139,"&gt;529")</f>
        <v>0</v>
      </c>
      <c r="AG28" s="4"/>
    </row>
    <row r="29" spans="1:33" ht="29.25" customHeight="1" thickBot="1">
      <c r="A29" s="3"/>
      <c r="B29" s="493" t="s">
        <v>33</v>
      </c>
      <c r="C29" s="494"/>
      <c r="D29" s="494"/>
      <c r="E29" s="494"/>
      <c r="F29" s="494"/>
      <c r="G29" s="495"/>
      <c r="H29" s="85">
        <f t="shared" ref="H29:O29" si="11">MAX(H5:H26)</f>
        <v>56</v>
      </c>
      <c r="I29" s="85">
        <f t="shared" si="11"/>
        <v>64</v>
      </c>
      <c r="J29" s="85">
        <f t="shared" si="11"/>
        <v>41</v>
      </c>
      <c r="K29" s="85">
        <f t="shared" si="11"/>
        <v>38</v>
      </c>
      <c r="L29" s="85">
        <f t="shared" si="11"/>
        <v>21</v>
      </c>
      <c r="M29" s="85">
        <f t="shared" si="11"/>
        <v>25</v>
      </c>
      <c r="N29" s="85">
        <f t="shared" si="11"/>
        <v>46</v>
      </c>
      <c r="O29" s="85">
        <f t="shared" si="11"/>
        <v>62</v>
      </c>
      <c r="P29" s="87"/>
      <c r="Q29" s="88">
        <f>MAX(Q5:Q26)</f>
        <v>338.75</v>
      </c>
      <c r="R29" s="117"/>
      <c r="S29" s="89"/>
      <c r="T29" s="3"/>
      <c r="U29" s="67" t="s">
        <v>4</v>
      </c>
      <c r="V29" s="68">
        <f>O144</f>
        <v>11</v>
      </c>
      <c r="W29" s="68">
        <f>O140</f>
        <v>0</v>
      </c>
      <c r="X29" s="69">
        <f>X17</f>
        <v>40.363636363636367</v>
      </c>
      <c r="Y29" s="56"/>
      <c r="Z29" s="67" t="s">
        <v>50</v>
      </c>
      <c r="AA29" s="70">
        <f>COUNTIF('XII-V2'!F97:F139,"7")</f>
        <v>0</v>
      </c>
      <c r="AB29" s="71">
        <f>COUNTIF('XII-V2'!G97:G139,"7")</f>
        <v>0</v>
      </c>
      <c r="AC29" s="56"/>
      <c r="AD29" s="459" t="s">
        <v>51</v>
      </c>
      <c r="AE29" s="463"/>
      <c r="AF29" s="48">
        <f>COUNTIF('XII-V2'!Q97:Q139,"&gt;449")-COUNTIF('XII-V2'!Q97:Q139,"&gt;499")</f>
        <v>0</v>
      </c>
      <c r="AG29" s="4"/>
    </row>
    <row r="30" spans="1:33" ht="29.25" customHeight="1">
      <c r="A30" s="3"/>
      <c r="B30" s="493" t="s">
        <v>34</v>
      </c>
      <c r="C30" s="494"/>
      <c r="D30" s="494"/>
      <c r="E30" s="494"/>
      <c r="F30" s="494"/>
      <c r="G30" s="495"/>
      <c r="H30" s="85">
        <f t="shared" ref="H30:O30" si="12">MIN(H5:H26)</f>
        <v>33</v>
      </c>
      <c r="I30" s="85">
        <f t="shared" si="12"/>
        <v>36</v>
      </c>
      <c r="J30" s="85">
        <f t="shared" si="12"/>
        <v>20</v>
      </c>
      <c r="K30" s="85">
        <f t="shared" si="12"/>
        <v>15</v>
      </c>
      <c r="L30" s="85">
        <f t="shared" si="12"/>
        <v>5</v>
      </c>
      <c r="M30" s="85">
        <f t="shared" si="12"/>
        <v>14</v>
      </c>
      <c r="N30" s="85">
        <f t="shared" si="12"/>
        <v>7</v>
      </c>
      <c r="O30" s="85">
        <f t="shared" si="12"/>
        <v>24</v>
      </c>
      <c r="P30" s="87"/>
      <c r="Q30" s="88">
        <f>MIN(Q5:Q26)</f>
        <v>213.75</v>
      </c>
      <c r="R30" s="117"/>
      <c r="S30" s="89"/>
      <c r="T30" s="3"/>
      <c r="U30" s="56"/>
      <c r="V30" s="56"/>
      <c r="W30" s="56"/>
      <c r="X30" s="56"/>
      <c r="Y30" s="56"/>
      <c r="Z30" s="461" t="s">
        <v>52</v>
      </c>
      <c r="AA30" s="462"/>
      <c r="AB30" s="72">
        <f>MAX(S97:S139)</f>
        <v>0</v>
      </c>
      <c r="AC30" s="458"/>
      <c r="AD30" s="459" t="s">
        <v>53</v>
      </c>
      <c r="AE30" s="463"/>
      <c r="AF30" s="48">
        <f>COUNTIF('XII-V2'!Q97:Q139,"&gt;399")-COUNTIF('XII-V2'!Q97:Q139,"&gt;449")</f>
        <v>0</v>
      </c>
      <c r="AG30" s="4"/>
    </row>
    <row r="31" spans="1:33" ht="29.25" customHeight="1" thickBot="1">
      <c r="A31" s="3"/>
      <c r="B31" s="496" t="s">
        <v>62</v>
      </c>
      <c r="C31" s="497"/>
      <c r="D31" s="497"/>
      <c r="E31" s="497"/>
      <c r="F31" s="497"/>
      <c r="G31" s="498"/>
      <c r="H31" s="90">
        <f>COUNTIF(H5:H26,"&lt;45")</f>
        <v>5</v>
      </c>
      <c r="I31" s="90">
        <f>COUNTIF(I5:I26,"&lt;45")</f>
        <v>5</v>
      </c>
      <c r="J31" s="90">
        <f>COUNTIF(J5:J26,"&lt;35")</f>
        <v>7</v>
      </c>
      <c r="K31" s="90">
        <f>COUNTIF(K5:K26,"&lt;35")</f>
        <v>11</v>
      </c>
      <c r="L31" s="90">
        <f>COUNTIF(L5:L26,"&lt;18")</f>
        <v>9</v>
      </c>
      <c r="M31" s="90">
        <f>COUNTIF(M5:M26,"&lt;18")</f>
        <v>3</v>
      </c>
      <c r="N31" s="90">
        <f>COUNTIF(N5:N26,"&lt;18")</f>
        <v>2</v>
      </c>
      <c r="O31" s="90">
        <f>COUNTIF(O5:O26,"&lt;45")</f>
        <v>11</v>
      </c>
      <c r="P31" s="92"/>
      <c r="Q31" s="93"/>
      <c r="R31" s="118"/>
      <c r="S31" s="94"/>
      <c r="T31" s="3"/>
      <c r="U31" s="56"/>
      <c r="V31" s="56"/>
      <c r="W31" s="56"/>
      <c r="X31" s="56"/>
      <c r="Y31" s="56"/>
      <c r="Z31" s="459" t="s">
        <v>54</v>
      </c>
      <c r="AA31" s="460"/>
      <c r="AB31" s="66">
        <f>SUM(AA23:AA29)</f>
        <v>18</v>
      </c>
      <c r="AC31" s="458"/>
      <c r="AD31" s="459" t="s">
        <v>55</v>
      </c>
      <c r="AE31" s="463"/>
      <c r="AF31" s="48">
        <f>COUNTIF('XII-V2'!Q97:Q139,"&gt;349")-COUNTIF('XII-V2'!Q97:Q139,"&gt;399")</f>
        <v>0</v>
      </c>
      <c r="AG31" s="75"/>
    </row>
    <row r="32" spans="1:33" ht="29.25" customHeight="1">
      <c r="A32" s="3"/>
      <c r="T32" s="3"/>
      <c r="U32" s="12"/>
      <c r="V32" s="12"/>
      <c r="W32" s="12"/>
      <c r="X32" s="12"/>
      <c r="Y32" s="76"/>
      <c r="Z32" s="459" t="s">
        <v>56</v>
      </c>
      <c r="AA32" s="460"/>
      <c r="AB32" s="48">
        <f>MAX(B97:B139)-(AB30+AB31)</f>
        <v>25</v>
      </c>
      <c r="AC32" s="76"/>
      <c r="AD32" s="459" t="s">
        <v>57</v>
      </c>
      <c r="AE32" s="463"/>
      <c r="AF32" s="48">
        <f>COUNTIF('XII-V2'!Q97:Q139,"&gt;299")-COUNTIF('XII-V2'!Q97:Q139,"&gt;349")</f>
        <v>4</v>
      </c>
      <c r="AG32" s="3"/>
    </row>
    <row r="33" spans="1:33" ht="29.25" customHeight="1" thickBot="1">
      <c r="A33" s="3"/>
      <c r="B33" s="458" t="s">
        <v>60</v>
      </c>
      <c r="C33" s="458"/>
      <c r="D33" s="458"/>
      <c r="E33" s="458"/>
      <c r="F33" s="458"/>
      <c r="G33" s="458"/>
      <c r="H33" s="73"/>
      <c r="I33" s="73"/>
      <c r="J33" s="56"/>
      <c r="K33" s="458" t="s">
        <v>61</v>
      </c>
      <c r="L33" s="458"/>
      <c r="M33" s="458"/>
      <c r="N33" s="458"/>
      <c r="O33" s="458"/>
      <c r="P33" s="458"/>
      <c r="Q33" s="458"/>
      <c r="R33" s="458"/>
      <c r="S33" s="458"/>
      <c r="T33" s="3"/>
      <c r="U33" s="12"/>
      <c r="V33" s="12"/>
      <c r="W33" s="12"/>
      <c r="X33" s="12"/>
      <c r="Y33" s="12"/>
      <c r="Z33" s="464" t="s">
        <v>58</v>
      </c>
      <c r="AA33" s="465"/>
      <c r="AB33" s="77">
        <f>SUM(AB30:AB32)</f>
        <v>43</v>
      </c>
      <c r="AC33" s="12"/>
      <c r="AD33" s="466" t="s">
        <v>59</v>
      </c>
      <c r="AE33" s="467"/>
      <c r="AF33" s="71">
        <f>COUNTIF('XII-V2'!Q97:Q139,"&lt;300")</f>
        <v>38</v>
      </c>
    </row>
    <row r="34" spans="1:33" ht="29.25" customHeight="1">
      <c r="A34" s="3"/>
      <c r="T34" s="3"/>
      <c r="Y34" s="5"/>
      <c r="Z34" s="5"/>
      <c r="AA34" s="5"/>
      <c r="AC34" s="5"/>
      <c r="AD34" s="5"/>
      <c r="AE34" s="78"/>
      <c r="AF34" s="3"/>
      <c r="AG34" s="3"/>
    </row>
    <row r="35" spans="1:33" ht="29.25" customHeight="1">
      <c r="A35" s="3"/>
      <c r="T35" s="3"/>
      <c r="Y35" s="5"/>
      <c r="Z35" s="5"/>
      <c r="AA35" s="5"/>
      <c r="AC35" s="5"/>
      <c r="AD35" s="5"/>
      <c r="AE35" s="78"/>
      <c r="AF35" s="3"/>
      <c r="AG35" s="3"/>
    </row>
    <row r="36" spans="1:33" ht="29.25" customHeight="1">
      <c r="A36" s="3"/>
      <c r="T36" s="3"/>
      <c r="U36" s="468" t="s">
        <v>60</v>
      </c>
      <c r="V36" s="468"/>
      <c r="W36" s="468"/>
      <c r="X36" s="468"/>
      <c r="Y36" s="79"/>
      <c r="Z36" s="79"/>
      <c r="AA36" s="79"/>
      <c r="AB36" s="79"/>
      <c r="AC36" s="79"/>
      <c r="AD36" s="468" t="s">
        <v>61</v>
      </c>
      <c r="AE36" s="468"/>
      <c r="AF36" s="468"/>
      <c r="AG36" s="3"/>
    </row>
    <row r="37" spans="1:33" ht="29.25" customHeight="1">
      <c r="A37" s="3"/>
      <c r="T37" s="3"/>
      <c r="Y37" s="5"/>
      <c r="Z37" s="5"/>
      <c r="AA37" s="5"/>
      <c r="AC37" s="5"/>
      <c r="AD37" s="5"/>
      <c r="AE37" s="78"/>
      <c r="AF37" s="3"/>
      <c r="AG37" s="3"/>
    </row>
    <row r="38" spans="1:33" ht="29.25" customHeight="1">
      <c r="A38" s="3"/>
      <c r="T38" s="3"/>
      <c r="Y38" s="5"/>
      <c r="Z38" s="5"/>
      <c r="AA38" s="5"/>
      <c r="AF38" s="3"/>
      <c r="AG38" s="3"/>
    </row>
    <row r="39" spans="1:33" ht="29.25" customHeight="1">
      <c r="A39" s="3"/>
      <c r="T39" s="3"/>
      <c r="Y39" s="5"/>
      <c r="AF39" s="3"/>
      <c r="AG39" s="3"/>
    </row>
    <row r="40" spans="1:33" ht="29.25" customHeight="1">
      <c r="A40" s="3"/>
      <c r="T40" s="3"/>
      <c r="Y40" s="5"/>
      <c r="AF40" s="3"/>
      <c r="AG40" s="3"/>
    </row>
    <row r="41" spans="1:33" ht="29.25" customHeight="1">
      <c r="A41" s="3"/>
      <c r="T41" s="3"/>
      <c r="Y41" s="5"/>
      <c r="AF41" s="3"/>
      <c r="AG41" s="3"/>
    </row>
    <row r="42" spans="1:33" ht="29.25" customHeight="1">
      <c r="A42" s="3"/>
      <c r="T42" s="3"/>
      <c r="Y42" s="5"/>
      <c r="AF42" s="3"/>
      <c r="AG42" s="3"/>
    </row>
    <row r="43" spans="1:33" ht="29.25" customHeight="1">
      <c r="A43" s="3"/>
      <c r="T43" s="3"/>
      <c r="Y43" s="5"/>
      <c r="AF43" s="3"/>
      <c r="AG43" s="3"/>
    </row>
    <row r="44" spans="1:33" ht="29.25" customHeight="1">
      <c r="A44" s="3"/>
      <c r="T44" s="3"/>
      <c r="Y44" s="5"/>
      <c r="AF44" s="3"/>
      <c r="AG44" s="3"/>
    </row>
    <row r="45" spans="1:33" ht="29.25" customHeight="1">
      <c r="A45" s="3"/>
      <c r="T45" s="3"/>
      <c r="Y45" s="5"/>
      <c r="AF45" s="3"/>
      <c r="AG45" s="3"/>
    </row>
    <row r="46" spans="1:33" ht="29.25" customHeight="1">
      <c r="A46" s="3"/>
      <c r="T46" s="3"/>
      <c r="Y46" s="5"/>
      <c r="AF46" s="3"/>
      <c r="AG46" s="3"/>
    </row>
    <row r="47" spans="1:33" ht="29.25" customHeight="1">
      <c r="A47" s="3"/>
      <c r="T47" s="3"/>
      <c r="Y47" s="5"/>
      <c r="AF47" s="3"/>
      <c r="AG47" s="3"/>
    </row>
    <row r="48" spans="1:33" ht="29.25" customHeight="1">
      <c r="A48" s="3"/>
      <c r="T48" s="3"/>
    </row>
    <row r="49" spans="1:33" ht="29.25" customHeight="1">
      <c r="A49" s="3"/>
      <c r="T49" s="3"/>
      <c r="Y49" s="5"/>
      <c r="Z49" s="5"/>
      <c r="AA49" s="5"/>
      <c r="AF49" s="3"/>
      <c r="AG49" s="3"/>
    </row>
    <row r="50" spans="1:33" ht="29.25" customHeight="1">
      <c r="A50" s="75"/>
      <c r="T50" s="75"/>
      <c r="U50" s="75"/>
      <c r="V50" s="75"/>
      <c r="W50" s="75"/>
      <c r="X50" s="75"/>
      <c r="Y50" s="75"/>
      <c r="Z50" s="75"/>
      <c r="AA50" s="75"/>
      <c r="AB50" s="75"/>
      <c r="AC50" s="75"/>
      <c r="AD50" s="75"/>
      <c r="AE50" s="75"/>
      <c r="AF50" s="75"/>
      <c r="AG50" s="75"/>
    </row>
    <row r="51" spans="1:33" ht="29.25" customHeight="1">
      <c r="A51" s="75"/>
      <c r="T51" s="75"/>
      <c r="U51" s="75"/>
      <c r="V51" s="75"/>
      <c r="W51" s="75"/>
      <c r="X51" s="75"/>
      <c r="Y51" s="75"/>
      <c r="Z51" s="75"/>
      <c r="AA51" s="75"/>
      <c r="AB51" s="75"/>
      <c r="AC51" s="75"/>
      <c r="AD51" s="75"/>
      <c r="AE51" s="75"/>
      <c r="AF51" s="75"/>
      <c r="AG51" s="75"/>
    </row>
    <row r="52" spans="1:33" ht="29.25" customHeight="1">
      <c r="A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</row>
    <row r="53" spans="1:33" ht="29.25" customHeight="1">
      <c r="A53" s="75"/>
      <c r="C53" s="1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</row>
    <row r="54" spans="1:33" ht="29.25" customHeight="1">
      <c r="A54" s="96"/>
      <c r="T54" s="96"/>
      <c r="AG54" s="96"/>
    </row>
    <row r="55" spans="1:33" ht="18.75" customHeight="1">
      <c r="B55" s="14"/>
      <c r="C55" s="98"/>
      <c r="D55" s="98"/>
      <c r="E55" s="14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3"/>
      <c r="AG55" s="3"/>
    </row>
    <row r="56" spans="1:33" ht="15.75" customHeight="1">
      <c r="A56" s="5"/>
      <c r="B56" s="14"/>
      <c r="C56" s="98"/>
      <c r="D56" s="98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5"/>
      <c r="AG56" s="5"/>
    </row>
    <row r="57" spans="1:33" ht="15.75" customHeight="1">
      <c r="A57" s="5"/>
      <c r="B57" s="14"/>
      <c r="C57" s="98"/>
      <c r="D57" s="98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5"/>
      <c r="AG57" s="5"/>
    </row>
    <row r="58" spans="1:33" ht="15.75" customHeight="1">
      <c r="A58" s="5"/>
      <c r="B58" s="14"/>
      <c r="C58" s="98"/>
      <c r="D58" s="98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5"/>
      <c r="AG58" s="5"/>
    </row>
    <row r="59" spans="1:33" ht="15.75" customHeight="1">
      <c r="A59" s="5"/>
      <c r="B59" s="14"/>
      <c r="C59" s="98"/>
      <c r="D59" s="98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5"/>
      <c r="AG59" s="5"/>
    </row>
    <row r="60" spans="1:33" ht="15.75" customHeight="1">
      <c r="A60" s="5"/>
      <c r="B60" s="478" t="s">
        <v>74</v>
      </c>
      <c r="C60" s="478"/>
      <c r="D60" s="478"/>
      <c r="E60" s="478"/>
      <c r="F60" s="478"/>
      <c r="G60" s="478"/>
      <c r="H60" s="478"/>
      <c r="I60" s="478"/>
      <c r="J60" s="478"/>
      <c r="K60" s="478"/>
      <c r="L60" s="478"/>
      <c r="M60" s="478"/>
      <c r="N60" s="478"/>
      <c r="O60" s="478"/>
      <c r="P60" s="478"/>
      <c r="Q60" s="478"/>
      <c r="R60" s="478"/>
      <c r="S60" s="478"/>
      <c r="T60" s="5"/>
      <c r="AG60" s="5"/>
    </row>
    <row r="61" spans="1:33" ht="15.75" customHeight="1">
      <c r="A61" s="5"/>
      <c r="T61" s="5"/>
      <c r="AG61" s="5"/>
    </row>
    <row r="62" spans="1:33" ht="15.75" customHeight="1">
      <c r="A62" s="5"/>
      <c r="T62" s="5"/>
      <c r="AG62" s="5"/>
    </row>
    <row r="63" spans="1:33" ht="15.75" customHeight="1">
      <c r="A63" s="5"/>
      <c r="T63" s="5"/>
      <c r="AG63" s="5"/>
    </row>
    <row r="64" spans="1:33" ht="15.75" customHeight="1">
      <c r="A64" s="5"/>
      <c r="T64" s="5"/>
      <c r="AG64" s="5"/>
    </row>
    <row r="65" spans="1:33" ht="15.75" customHeight="1">
      <c r="A65" s="5"/>
      <c r="T65" s="5"/>
      <c r="AG65" s="5"/>
    </row>
    <row r="66" spans="1:33" ht="15.75" customHeight="1">
      <c r="A66" s="5"/>
      <c r="T66" s="5"/>
      <c r="AG66" s="5"/>
    </row>
    <row r="67" spans="1:33" ht="18.75" customHeight="1">
      <c r="T67" s="3"/>
      <c r="AG67" s="3"/>
    </row>
    <row r="68" spans="1:33" ht="18.75" customHeight="1">
      <c r="T68" s="3"/>
      <c r="AG68" s="3"/>
    </row>
    <row r="69" spans="1:33" ht="18.75" customHeight="1">
      <c r="T69" s="3"/>
      <c r="AG69" s="3"/>
    </row>
    <row r="70" spans="1:33" ht="18.75" customHeight="1">
      <c r="T70" s="3"/>
      <c r="AG70" s="3"/>
    </row>
    <row r="71" spans="1:33" ht="18.75" customHeight="1">
      <c r="T71" s="3"/>
      <c r="AG71" s="3"/>
    </row>
    <row r="72" spans="1:33" ht="18.75" customHeight="1">
      <c r="T72" s="3"/>
      <c r="AG72" s="3"/>
    </row>
    <row r="73" spans="1:33" ht="18.75" customHeight="1">
      <c r="T73" s="3"/>
      <c r="AG73" s="3"/>
    </row>
    <row r="74" spans="1:33" ht="18.75" customHeight="1">
      <c r="T74" s="3"/>
      <c r="AG74" s="3"/>
    </row>
    <row r="75" spans="1:33" ht="18.75" customHeight="1">
      <c r="T75" s="3"/>
      <c r="AG75" s="3"/>
    </row>
    <row r="76" spans="1:33" ht="18.75" customHeight="1">
      <c r="T76" s="3"/>
      <c r="AG76" s="3"/>
    </row>
    <row r="77" spans="1:33" ht="18.75" customHeight="1">
      <c r="T77" s="3"/>
      <c r="AG77" s="3"/>
    </row>
    <row r="78" spans="1:33" ht="18.75" customHeight="1">
      <c r="T78" s="3"/>
      <c r="AG78" s="3"/>
    </row>
    <row r="79" spans="1:33" ht="18.75" customHeight="1">
      <c r="T79" s="3"/>
      <c r="AG79" s="3"/>
    </row>
    <row r="80" spans="1:33" ht="18.75" customHeight="1">
      <c r="A80" s="99"/>
      <c r="T80" s="3"/>
      <c r="AG80" s="99"/>
    </row>
    <row r="81" spans="1:33" ht="18.75" customHeight="1">
      <c r="T81" s="3"/>
      <c r="AG81" s="3"/>
    </row>
    <row r="82" spans="1:33" ht="18.75" customHeight="1">
      <c r="T82" s="3"/>
      <c r="AG82" s="3"/>
    </row>
    <row r="83" spans="1:33" ht="18.75" customHeight="1">
      <c r="T83" s="3"/>
      <c r="AG83" s="3"/>
    </row>
    <row r="84" spans="1:33" ht="18.75" customHeight="1"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</row>
    <row r="85" spans="1:33" ht="18.75" customHeight="1"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</row>
    <row r="86" spans="1:33" ht="18.75" customHeight="1">
      <c r="A86" s="3"/>
      <c r="C86" s="1"/>
      <c r="D86" s="1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</row>
    <row r="87" spans="1:33" ht="18.75" customHeight="1">
      <c r="A87" s="3"/>
      <c r="C87" s="1"/>
      <c r="D87" s="1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</row>
    <row r="88" spans="1:33" ht="18.75" customHeight="1">
      <c r="A88" s="3"/>
      <c r="C88" s="1"/>
      <c r="D88" s="1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</row>
    <row r="89" spans="1:33" ht="18.75" customHeight="1">
      <c r="A89" s="3"/>
      <c r="C89" s="1"/>
      <c r="D89" s="1"/>
      <c r="T89" s="3"/>
      <c r="U89" s="3"/>
      <c r="V89" s="3"/>
      <c r="W89" s="3"/>
      <c r="X89" s="3"/>
      <c r="Y89" s="100"/>
      <c r="Z89" s="3"/>
      <c r="AA89" s="3"/>
      <c r="AB89" s="3"/>
      <c r="AC89" s="3"/>
      <c r="AD89" s="3"/>
      <c r="AE89" s="3"/>
      <c r="AF89" s="3"/>
      <c r="AG89" s="3"/>
    </row>
    <row r="90" spans="1:33" ht="18.75" customHeight="1">
      <c r="A90" s="3"/>
      <c r="C90" s="1"/>
      <c r="D90" s="1"/>
      <c r="T90" s="3"/>
      <c r="U90" s="3"/>
      <c r="V90" s="3"/>
      <c r="W90" s="3"/>
      <c r="X90" s="3"/>
      <c r="Y90" s="100"/>
      <c r="Z90" s="3"/>
      <c r="AA90" s="3"/>
      <c r="AB90" s="3"/>
      <c r="AC90" s="451"/>
      <c r="AD90" s="102"/>
      <c r="AE90" s="56"/>
      <c r="AF90" s="56"/>
      <c r="AG90" s="3"/>
    </row>
    <row r="91" spans="1:33" ht="18.75" customHeight="1">
      <c r="A91" s="3"/>
      <c r="B91" s="14"/>
      <c r="C91" s="98"/>
      <c r="D91" s="98"/>
      <c r="E91" s="14"/>
      <c r="F91" s="99"/>
      <c r="G91" s="99"/>
      <c r="H91" s="99"/>
      <c r="I91" s="99"/>
      <c r="J91" s="99"/>
      <c r="K91" s="99"/>
      <c r="L91" s="99"/>
      <c r="M91" s="99"/>
      <c r="N91" s="99"/>
      <c r="O91" s="99"/>
      <c r="P91" s="99"/>
      <c r="Q91" s="99"/>
      <c r="R91" s="99"/>
      <c r="S91" s="99"/>
      <c r="T91" s="3"/>
      <c r="U91" s="101"/>
      <c r="V91" s="103"/>
      <c r="W91" s="3"/>
      <c r="X91" s="3"/>
      <c r="Y91" s="104"/>
      <c r="Z91" s="3"/>
      <c r="AA91" s="3"/>
      <c r="AB91" s="3"/>
      <c r="AC91" s="451"/>
      <c r="AD91" s="56"/>
      <c r="AE91" s="56"/>
      <c r="AF91" s="56"/>
      <c r="AG91" s="3"/>
    </row>
    <row r="92" spans="1:33" ht="18.75" customHeight="1">
      <c r="A92" s="3"/>
      <c r="B92" s="14"/>
      <c r="C92" s="98"/>
      <c r="D92" s="98"/>
      <c r="E92" s="14"/>
      <c r="F92" s="99"/>
      <c r="G92" s="99"/>
      <c r="H92" s="99"/>
      <c r="I92" s="99"/>
      <c r="J92" s="99"/>
      <c r="K92" s="99"/>
      <c r="L92" s="99"/>
      <c r="M92" s="99"/>
      <c r="N92" s="99"/>
      <c r="O92" s="99"/>
      <c r="P92" s="99"/>
      <c r="Q92" s="99"/>
      <c r="R92" s="99"/>
      <c r="S92" s="99"/>
      <c r="T92" s="3"/>
      <c r="U92" s="3"/>
      <c r="V92" s="3"/>
      <c r="W92" s="3"/>
      <c r="X92" s="3"/>
      <c r="Y92" s="3"/>
      <c r="Z92" s="3"/>
      <c r="AA92" s="3"/>
      <c r="AB92" s="3"/>
      <c r="AC92" s="451"/>
      <c r="AD92" s="3"/>
      <c r="AE92" s="3"/>
      <c r="AF92" s="3"/>
      <c r="AG92" s="3"/>
    </row>
    <row r="93" spans="1:33" ht="18.75" customHeight="1" thickBot="1">
      <c r="B93" s="14"/>
      <c r="C93" s="98"/>
      <c r="D93" s="98"/>
      <c r="E93" s="14"/>
      <c r="F93" s="99"/>
      <c r="G93" s="99"/>
      <c r="H93" s="99"/>
      <c r="I93" s="99"/>
      <c r="J93" s="99"/>
      <c r="K93" s="99"/>
      <c r="L93" s="99"/>
      <c r="M93" s="99"/>
      <c r="N93" s="99"/>
      <c r="O93" s="99"/>
      <c r="P93" s="99"/>
      <c r="Q93" s="99"/>
      <c r="R93" s="99"/>
      <c r="S93" s="99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</row>
    <row r="94" spans="1:33" ht="18.75" customHeight="1" thickBot="1">
      <c r="B94" s="479" t="s">
        <v>164</v>
      </c>
      <c r="C94" s="480"/>
      <c r="D94" s="480"/>
      <c r="E94" s="479" t="s">
        <v>163</v>
      </c>
      <c r="F94" s="480"/>
      <c r="G94" s="480"/>
      <c r="H94" s="480"/>
      <c r="I94" s="480"/>
      <c r="J94" s="480"/>
      <c r="K94" s="481"/>
      <c r="L94" s="479" t="s">
        <v>165</v>
      </c>
      <c r="M94" s="480"/>
      <c r="N94" s="480"/>
      <c r="O94" s="480"/>
      <c r="P94" s="480"/>
      <c r="Q94" s="480"/>
      <c r="R94" s="480"/>
      <c r="S94" s="481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</row>
    <row r="95" spans="1:33" ht="18.75" customHeight="1">
      <c r="B95" s="482" t="s">
        <v>8</v>
      </c>
      <c r="C95" s="486" t="s">
        <v>9</v>
      </c>
      <c r="D95" s="486" t="s">
        <v>10</v>
      </c>
      <c r="E95" s="486" t="s">
        <v>11</v>
      </c>
      <c r="F95" s="489" t="s">
        <v>12</v>
      </c>
      <c r="G95" s="469" t="s">
        <v>13</v>
      </c>
      <c r="H95" s="15" t="s">
        <v>14</v>
      </c>
      <c r="I95" s="16" t="s">
        <v>3</v>
      </c>
      <c r="J95" s="16" t="s">
        <v>5</v>
      </c>
      <c r="K95" s="16" t="s">
        <v>6</v>
      </c>
      <c r="L95" s="16" t="s">
        <v>65</v>
      </c>
      <c r="M95" s="16" t="s">
        <v>66</v>
      </c>
      <c r="N95" s="17" t="s">
        <v>67</v>
      </c>
      <c r="O95" s="16" t="s">
        <v>4</v>
      </c>
      <c r="P95" s="18" t="s">
        <v>15</v>
      </c>
      <c r="Q95" s="105" t="s">
        <v>15</v>
      </c>
      <c r="R95" s="499" t="s">
        <v>16</v>
      </c>
      <c r="S95" s="500" t="s">
        <v>17</v>
      </c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</row>
    <row r="96" spans="1:33" ht="18.75" customHeight="1" thickBot="1">
      <c r="B96" s="483"/>
      <c r="C96" s="487"/>
      <c r="D96" s="487"/>
      <c r="E96" s="488"/>
      <c r="F96" s="488"/>
      <c r="G96" s="470"/>
      <c r="H96" s="26">
        <v>90</v>
      </c>
      <c r="I96" s="27">
        <v>90</v>
      </c>
      <c r="J96" s="27">
        <v>70</v>
      </c>
      <c r="K96" s="27">
        <v>70</v>
      </c>
      <c r="L96" s="27">
        <v>35</v>
      </c>
      <c r="M96" s="27">
        <v>35</v>
      </c>
      <c r="N96" s="27">
        <v>70</v>
      </c>
      <c r="O96" s="27">
        <v>90</v>
      </c>
      <c r="P96" s="28">
        <f>SUM(H96,I96,O96,J96,K96,N96)</f>
        <v>480</v>
      </c>
      <c r="Q96" s="106">
        <f t="shared" ref="Q96:Q139" si="13">P96*600/480</f>
        <v>600</v>
      </c>
      <c r="R96" s="483"/>
      <c r="S96" s="501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</row>
    <row r="97" spans="2:33" ht="18.75" customHeight="1">
      <c r="B97" s="30">
        <v>1</v>
      </c>
      <c r="C97" s="107"/>
      <c r="D97" s="308" t="s">
        <v>122</v>
      </c>
      <c r="E97" s="309" t="s">
        <v>166</v>
      </c>
      <c r="F97" s="33">
        <f t="shared" ref="F97:F139" si="14">COUNTIF(H97,"&lt;45")+COUNTIF(I97,"&lt;45")+COUNTIF(J97,"&lt;35")+COUNTIF(K97,"&lt;35")+COUNTIF(L97,"&lt;18")+COUNTIF(M97,"&lt;18")+COUNTIF(O97,"&lt;45")</f>
        <v>0</v>
      </c>
      <c r="G97" s="34">
        <f t="shared" ref="G97:G139" si="15">COUNTIF(H97,"AB")+COUNTIF(I97,"AB")+COUNTIF(J97,"AB")+COUNTIF(K97,"AB")+COUNTIF(L97,"AB")+COUNTIF(M97,"AB")+COUNTIF(O97,"AB")</f>
        <v>1</v>
      </c>
      <c r="H97" s="35">
        <v>45</v>
      </c>
      <c r="I97" s="36">
        <v>58</v>
      </c>
      <c r="J97" s="36" t="s">
        <v>13</v>
      </c>
      <c r="K97" s="36">
        <v>37</v>
      </c>
      <c r="L97" s="36"/>
      <c r="M97" s="36">
        <v>22</v>
      </c>
      <c r="N97" s="108">
        <f t="shared" ref="N97:N139" si="16">SUM(L97:M97)</f>
        <v>22</v>
      </c>
      <c r="O97" s="109">
        <v>46</v>
      </c>
      <c r="P97" s="110">
        <f t="shared" ref="P97:P139" si="17">SUM(H97,I97,J97,K97,N97,O97)</f>
        <v>208</v>
      </c>
      <c r="Q97" s="111">
        <f t="shared" si="13"/>
        <v>260</v>
      </c>
      <c r="R97" s="112">
        <f t="shared" ref="R97:R139" si="18">Q97/6</f>
        <v>43.333333333333336</v>
      </c>
      <c r="S97" s="34" t="s">
        <v>18</v>
      </c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</row>
    <row r="98" spans="2:33" ht="18.75" customHeight="1">
      <c r="B98" s="39">
        <v>2</v>
      </c>
      <c r="C98" s="113"/>
      <c r="D98" s="308" t="s">
        <v>122</v>
      </c>
      <c r="E98" s="309" t="s">
        <v>167</v>
      </c>
      <c r="F98" s="42">
        <f t="shared" si="14"/>
        <v>0</v>
      </c>
      <c r="G98" s="43">
        <f t="shared" si="15"/>
        <v>0</v>
      </c>
      <c r="H98" s="35">
        <v>54</v>
      </c>
      <c r="I98" s="36">
        <v>58</v>
      </c>
      <c r="J98" s="36">
        <v>36</v>
      </c>
      <c r="K98" s="36">
        <v>35</v>
      </c>
      <c r="L98" s="36"/>
      <c r="M98" s="36">
        <v>20</v>
      </c>
      <c r="N98" s="108">
        <f t="shared" si="16"/>
        <v>20</v>
      </c>
      <c r="O98" s="109">
        <v>50</v>
      </c>
      <c r="P98" s="87">
        <f t="shared" si="17"/>
        <v>253</v>
      </c>
      <c r="Q98" s="88">
        <f t="shared" si="13"/>
        <v>316.25</v>
      </c>
      <c r="R98" s="112">
        <f t="shared" si="18"/>
        <v>52.708333333333336</v>
      </c>
      <c r="S98" s="43" t="s">
        <v>18</v>
      </c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</row>
    <row r="99" spans="2:33" ht="18.75" customHeight="1">
      <c r="B99" s="39">
        <v>3</v>
      </c>
      <c r="C99" s="113"/>
      <c r="D99" s="308" t="s">
        <v>122</v>
      </c>
      <c r="E99" s="309" t="s">
        <v>168</v>
      </c>
      <c r="F99" s="42">
        <f t="shared" si="14"/>
        <v>3</v>
      </c>
      <c r="G99" s="43">
        <f t="shared" si="15"/>
        <v>0</v>
      </c>
      <c r="H99" s="35">
        <v>40</v>
      </c>
      <c r="I99" s="36">
        <v>40</v>
      </c>
      <c r="J99" s="36">
        <v>41</v>
      </c>
      <c r="K99" s="36">
        <v>16</v>
      </c>
      <c r="L99" s="36"/>
      <c r="M99" s="36">
        <v>21</v>
      </c>
      <c r="N99" s="108">
        <f t="shared" si="16"/>
        <v>21</v>
      </c>
      <c r="O99" s="109">
        <v>45</v>
      </c>
      <c r="P99" s="87">
        <f t="shared" si="17"/>
        <v>203</v>
      </c>
      <c r="Q99" s="88">
        <f t="shared" si="13"/>
        <v>253.75</v>
      </c>
      <c r="R99" s="112">
        <f t="shared" si="18"/>
        <v>42.291666666666664</v>
      </c>
      <c r="S99" s="43" t="s">
        <v>18</v>
      </c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</row>
    <row r="100" spans="2:33" ht="18.75" customHeight="1">
      <c r="B100" s="39">
        <v>4</v>
      </c>
      <c r="C100" s="113"/>
      <c r="D100" s="308" t="s">
        <v>122</v>
      </c>
      <c r="E100" s="309" t="s">
        <v>169</v>
      </c>
      <c r="F100" s="42">
        <f t="shared" si="14"/>
        <v>2</v>
      </c>
      <c r="G100" s="43">
        <f t="shared" si="15"/>
        <v>0</v>
      </c>
      <c r="H100" s="35">
        <v>48</v>
      </c>
      <c r="I100" s="36">
        <v>50</v>
      </c>
      <c r="J100" s="36">
        <v>35</v>
      </c>
      <c r="K100" s="36">
        <v>26</v>
      </c>
      <c r="L100" s="36"/>
      <c r="M100" s="36">
        <v>24</v>
      </c>
      <c r="N100" s="108">
        <f t="shared" si="16"/>
        <v>24</v>
      </c>
      <c r="O100" s="109">
        <v>40</v>
      </c>
      <c r="P100" s="87">
        <f t="shared" si="17"/>
        <v>223</v>
      </c>
      <c r="Q100" s="88">
        <f t="shared" si="13"/>
        <v>278.75</v>
      </c>
      <c r="R100" s="112">
        <f t="shared" si="18"/>
        <v>46.458333333333336</v>
      </c>
      <c r="S100" s="43" t="s">
        <v>18</v>
      </c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</row>
    <row r="101" spans="2:33" ht="18.75" customHeight="1">
      <c r="B101" s="39">
        <v>5</v>
      </c>
      <c r="C101" s="113"/>
      <c r="D101" s="310" t="s">
        <v>122</v>
      </c>
      <c r="E101" s="309" t="s">
        <v>170</v>
      </c>
      <c r="F101" s="42">
        <f t="shared" si="14"/>
        <v>2</v>
      </c>
      <c r="G101" s="43">
        <f t="shared" si="15"/>
        <v>0</v>
      </c>
      <c r="H101" s="35">
        <v>50</v>
      </c>
      <c r="I101" s="36">
        <v>56</v>
      </c>
      <c r="J101" s="36">
        <v>24</v>
      </c>
      <c r="K101" s="36">
        <v>15</v>
      </c>
      <c r="L101" s="36"/>
      <c r="M101" s="36">
        <v>18</v>
      </c>
      <c r="N101" s="108">
        <f t="shared" si="16"/>
        <v>18</v>
      </c>
      <c r="O101" s="109">
        <v>45</v>
      </c>
      <c r="P101" s="87">
        <f t="shared" si="17"/>
        <v>208</v>
      </c>
      <c r="Q101" s="88">
        <f t="shared" si="13"/>
        <v>260</v>
      </c>
      <c r="R101" s="112">
        <f t="shared" si="18"/>
        <v>43.333333333333336</v>
      </c>
      <c r="S101" s="43" t="s">
        <v>18</v>
      </c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</row>
    <row r="102" spans="2:33" ht="18.75" customHeight="1">
      <c r="B102" s="39">
        <v>6</v>
      </c>
      <c r="C102" s="113"/>
      <c r="D102" s="310" t="s">
        <v>122</v>
      </c>
      <c r="E102" s="309" t="s">
        <v>171</v>
      </c>
      <c r="F102" s="42">
        <f t="shared" si="14"/>
        <v>2</v>
      </c>
      <c r="G102" s="43">
        <f t="shared" si="15"/>
        <v>0</v>
      </c>
      <c r="H102" s="35">
        <v>56</v>
      </c>
      <c r="I102" s="36">
        <v>52</v>
      </c>
      <c r="J102" s="36">
        <v>30</v>
      </c>
      <c r="K102" s="36">
        <v>22</v>
      </c>
      <c r="L102" s="36"/>
      <c r="M102" s="36">
        <v>18</v>
      </c>
      <c r="N102" s="108">
        <f t="shared" si="16"/>
        <v>18</v>
      </c>
      <c r="O102" s="109">
        <v>45</v>
      </c>
      <c r="P102" s="87">
        <f t="shared" si="17"/>
        <v>223</v>
      </c>
      <c r="Q102" s="88">
        <f t="shared" si="13"/>
        <v>278.75</v>
      </c>
      <c r="R102" s="112">
        <f t="shared" si="18"/>
        <v>46.458333333333336</v>
      </c>
      <c r="S102" s="43" t="s">
        <v>18</v>
      </c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</row>
    <row r="103" spans="2:33" ht="18.75" customHeight="1">
      <c r="B103" s="39">
        <v>7</v>
      </c>
      <c r="C103" s="113"/>
      <c r="D103" s="308" t="s">
        <v>122</v>
      </c>
      <c r="E103" s="309" t="s">
        <v>172</v>
      </c>
      <c r="F103" s="42">
        <f t="shared" si="14"/>
        <v>2</v>
      </c>
      <c r="G103" s="43">
        <f t="shared" si="15"/>
        <v>0</v>
      </c>
      <c r="H103" s="35">
        <v>50</v>
      </c>
      <c r="I103" s="36">
        <v>56</v>
      </c>
      <c r="J103" s="36">
        <v>37</v>
      </c>
      <c r="K103" s="36">
        <v>19</v>
      </c>
      <c r="L103" s="36"/>
      <c r="M103" s="36">
        <v>19</v>
      </c>
      <c r="N103" s="108">
        <f t="shared" si="16"/>
        <v>19</v>
      </c>
      <c r="O103" s="109">
        <v>39</v>
      </c>
      <c r="P103" s="87">
        <f t="shared" si="17"/>
        <v>220</v>
      </c>
      <c r="Q103" s="88">
        <f t="shared" si="13"/>
        <v>275</v>
      </c>
      <c r="R103" s="112">
        <f t="shared" si="18"/>
        <v>45.833333333333336</v>
      </c>
      <c r="S103" s="43" t="s">
        <v>18</v>
      </c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</row>
    <row r="104" spans="2:33" ht="18.75" customHeight="1">
      <c r="B104" s="39">
        <v>8</v>
      </c>
      <c r="C104" s="113"/>
      <c r="D104" s="308" t="s">
        <v>122</v>
      </c>
      <c r="E104" s="309" t="s">
        <v>173</v>
      </c>
      <c r="F104" s="42">
        <f t="shared" si="14"/>
        <v>3</v>
      </c>
      <c r="G104" s="43">
        <f t="shared" si="15"/>
        <v>0</v>
      </c>
      <c r="H104" s="35">
        <v>46</v>
      </c>
      <c r="I104" s="36">
        <v>51</v>
      </c>
      <c r="J104" s="36">
        <v>28</v>
      </c>
      <c r="K104" s="36">
        <v>22</v>
      </c>
      <c r="L104" s="36"/>
      <c r="M104" s="36">
        <v>22</v>
      </c>
      <c r="N104" s="108">
        <f t="shared" si="16"/>
        <v>22</v>
      </c>
      <c r="O104" s="109">
        <v>30</v>
      </c>
      <c r="P104" s="87">
        <f t="shared" si="17"/>
        <v>199</v>
      </c>
      <c r="Q104" s="88">
        <f t="shared" si="13"/>
        <v>248.75</v>
      </c>
      <c r="R104" s="112">
        <f t="shared" si="18"/>
        <v>41.458333333333336</v>
      </c>
      <c r="S104" s="43" t="s">
        <v>18</v>
      </c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</row>
    <row r="105" spans="2:33" ht="18.75" customHeight="1">
      <c r="B105" s="39">
        <v>9</v>
      </c>
      <c r="C105" s="113"/>
      <c r="D105" s="308" t="s">
        <v>122</v>
      </c>
      <c r="E105" s="309" t="s">
        <v>174</v>
      </c>
      <c r="F105" s="42">
        <f t="shared" si="14"/>
        <v>4</v>
      </c>
      <c r="G105" s="43">
        <f t="shared" si="15"/>
        <v>0</v>
      </c>
      <c r="H105" s="35">
        <v>46</v>
      </c>
      <c r="I105" s="36">
        <v>49</v>
      </c>
      <c r="J105" s="36">
        <v>31</v>
      </c>
      <c r="K105" s="36">
        <v>21</v>
      </c>
      <c r="L105" s="36"/>
      <c r="M105" s="36">
        <v>15</v>
      </c>
      <c r="N105" s="108">
        <f t="shared" si="16"/>
        <v>15</v>
      </c>
      <c r="O105" s="109">
        <v>27</v>
      </c>
      <c r="P105" s="87">
        <f t="shared" si="17"/>
        <v>189</v>
      </c>
      <c r="Q105" s="88">
        <f t="shared" si="13"/>
        <v>236.25</v>
      </c>
      <c r="R105" s="112">
        <f t="shared" si="18"/>
        <v>39.375</v>
      </c>
      <c r="S105" s="43" t="s">
        <v>18</v>
      </c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</row>
    <row r="106" spans="2:33" ht="18.75" customHeight="1">
      <c r="B106" s="39">
        <v>10</v>
      </c>
      <c r="C106" s="113"/>
      <c r="D106" s="308" t="s">
        <v>122</v>
      </c>
      <c r="E106" s="309" t="s">
        <v>175</v>
      </c>
      <c r="F106" s="42">
        <f t="shared" si="14"/>
        <v>1</v>
      </c>
      <c r="G106" s="43">
        <f t="shared" si="15"/>
        <v>0</v>
      </c>
      <c r="H106" s="35">
        <v>45</v>
      </c>
      <c r="I106" s="36">
        <v>64</v>
      </c>
      <c r="J106" s="36">
        <v>35</v>
      </c>
      <c r="K106" s="36">
        <v>35</v>
      </c>
      <c r="L106" s="36"/>
      <c r="M106" s="36">
        <v>23</v>
      </c>
      <c r="N106" s="108">
        <f t="shared" si="16"/>
        <v>23</v>
      </c>
      <c r="O106" s="109">
        <v>35</v>
      </c>
      <c r="P106" s="87">
        <f t="shared" si="17"/>
        <v>237</v>
      </c>
      <c r="Q106" s="88">
        <f t="shared" si="13"/>
        <v>296.25</v>
      </c>
      <c r="R106" s="112">
        <f t="shared" si="18"/>
        <v>49.375</v>
      </c>
      <c r="S106" s="43" t="s">
        <v>18</v>
      </c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</row>
    <row r="107" spans="2:33" ht="18.75" customHeight="1">
      <c r="B107" s="39">
        <v>11</v>
      </c>
      <c r="C107" s="113"/>
      <c r="D107" s="308" t="s">
        <v>122</v>
      </c>
      <c r="E107" s="309" t="s">
        <v>176</v>
      </c>
      <c r="F107" s="42">
        <f t="shared" si="14"/>
        <v>2</v>
      </c>
      <c r="G107" s="43">
        <f t="shared" si="15"/>
        <v>0</v>
      </c>
      <c r="H107" s="35">
        <v>55</v>
      </c>
      <c r="I107" s="36">
        <v>42</v>
      </c>
      <c r="J107" s="36">
        <v>36</v>
      </c>
      <c r="K107" s="36">
        <v>35</v>
      </c>
      <c r="L107" s="36"/>
      <c r="M107" s="36">
        <v>15</v>
      </c>
      <c r="N107" s="108">
        <f t="shared" si="16"/>
        <v>15</v>
      </c>
      <c r="O107" s="109">
        <v>62</v>
      </c>
      <c r="P107" s="87">
        <f t="shared" si="17"/>
        <v>245</v>
      </c>
      <c r="Q107" s="88">
        <f t="shared" si="13"/>
        <v>306.25</v>
      </c>
      <c r="R107" s="112">
        <f t="shared" si="18"/>
        <v>51.041666666666664</v>
      </c>
      <c r="S107" s="43" t="s">
        <v>18</v>
      </c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</row>
    <row r="108" spans="2:33" ht="18.75" customHeight="1">
      <c r="B108" s="39">
        <v>12</v>
      </c>
      <c r="C108" s="113"/>
      <c r="D108" s="308" t="s">
        <v>122</v>
      </c>
      <c r="E108" s="309" t="s">
        <v>177</v>
      </c>
      <c r="F108" s="42">
        <f t="shared" si="14"/>
        <v>1</v>
      </c>
      <c r="G108" s="43">
        <f t="shared" si="15"/>
        <v>0</v>
      </c>
      <c r="H108" s="35">
        <v>40</v>
      </c>
      <c r="I108" s="36">
        <v>58</v>
      </c>
      <c r="J108" s="36">
        <v>36</v>
      </c>
      <c r="K108" s="36">
        <v>37</v>
      </c>
      <c r="L108" s="36"/>
      <c r="M108" s="36">
        <v>20</v>
      </c>
      <c r="N108" s="108">
        <f t="shared" si="16"/>
        <v>20</v>
      </c>
      <c r="O108" s="109">
        <v>62</v>
      </c>
      <c r="P108" s="87">
        <f t="shared" si="17"/>
        <v>253</v>
      </c>
      <c r="Q108" s="88">
        <f t="shared" si="13"/>
        <v>316.25</v>
      </c>
      <c r="R108" s="112">
        <f t="shared" si="18"/>
        <v>52.708333333333336</v>
      </c>
      <c r="S108" s="43" t="s">
        <v>18</v>
      </c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</row>
    <row r="109" spans="2:33" ht="18.75" customHeight="1">
      <c r="B109" s="39">
        <v>13</v>
      </c>
      <c r="C109" s="113"/>
      <c r="D109" s="308" t="s">
        <v>122</v>
      </c>
      <c r="E109" s="309" t="s">
        <v>178</v>
      </c>
      <c r="F109" s="42">
        <f t="shared" si="14"/>
        <v>2</v>
      </c>
      <c r="G109" s="43">
        <f t="shared" si="15"/>
        <v>1</v>
      </c>
      <c r="H109" s="35">
        <v>33</v>
      </c>
      <c r="I109" s="36">
        <v>50</v>
      </c>
      <c r="J109" s="36" t="s">
        <v>13</v>
      </c>
      <c r="K109" s="36">
        <v>38</v>
      </c>
      <c r="L109" s="36"/>
      <c r="M109" s="36">
        <v>23</v>
      </c>
      <c r="N109" s="108">
        <f t="shared" si="16"/>
        <v>23</v>
      </c>
      <c r="O109" s="109">
        <v>33</v>
      </c>
      <c r="P109" s="87">
        <f t="shared" si="17"/>
        <v>177</v>
      </c>
      <c r="Q109" s="88">
        <f t="shared" si="13"/>
        <v>221.25</v>
      </c>
      <c r="R109" s="112">
        <f t="shared" si="18"/>
        <v>36.875</v>
      </c>
      <c r="S109" s="43" t="s">
        <v>18</v>
      </c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</row>
    <row r="110" spans="2:33" ht="18.75" customHeight="1">
      <c r="B110" s="39">
        <v>14</v>
      </c>
      <c r="C110" s="113"/>
      <c r="D110" s="310" t="s">
        <v>122</v>
      </c>
      <c r="E110" s="309" t="s">
        <v>179</v>
      </c>
      <c r="F110" s="42">
        <f t="shared" si="14"/>
        <v>2</v>
      </c>
      <c r="G110" s="43">
        <f t="shared" si="15"/>
        <v>0</v>
      </c>
      <c r="H110" s="35">
        <v>52</v>
      </c>
      <c r="I110" s="36">
        <v>41</v>
      </c>
      <c r="J110" s="36">
        <v>41</v>
      </c>
      <c r="K110" s="36">
        <v>35</v>
      </c>
      <c r="L110" s="36"/>
      <c r="M110" s="36">
        <v>18</v>
      </c>
      <c r="N110" s="108">
        <f t="shared" si="16"/>
        <v>18</v>
      </c>
      <c r="O110" s="109">
        <v>35</v>
      </c>
      <c r="P110" s="87">
        <f t="shared" si="17"/>
        <v>222</v>
      </c>
      <c r="Q110" s="88">
        <f t="shared" si="13"/>
        <v>277.5</v>
      </c>
      <c r="R110" s="112">
        <f t="shared" si="18"/>
        <v>46.25</v>
      </c>
      <c r="S110" s="43" t="s">
        <v>18</v>
      </c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</row>
    <row r="111" spans="2:33" ht="18.75" customHeight="1">
      <c r="B111" s="39">
        <v>15</v>
      </c>
      <c r="C111" s="113"/>
      <c r="D111" s="310" t="s">
        <v>122</v>
      </c>
      <c r="E111" s="309" t="s">
        <v>180</v>
      </c>
      <c r="F111" s="42">
        <f t="shared" si="14"/>
        <v>3</v>
      </c>
      <c r="G111" s="43">
        <f t="shared" si="15"/>
        <v>1</v>
      </c>
      <c r="H111" s="35">
        <v>37</v>
      </c>
      <c r="I111" s="36">
        <v>40</v>
      </c>
      <c r="J111" s="36" t="s">
        <v>13</v>
      </c>
      <c r="K111" s="36">
        <v>21</v>
      </c>
      <c r="L111" s="36"/>
      <c r="M111" s="36">
        <v>19</v>
      </c>
      <c r="N111" s="108">
        <f t="shared" si="16"/>
        <v>19</v>
      </c>
      <c r="O111" s="109">
        <v>45</v>
      </c>
      <c r="P111" s="87">
        <f t="shared" si="17"/>
        <v>162</v>
      </c>
      <c r="Q111" s="88">
        <f t="shared" si="13"/>
        <v>202.5</v>
      </c>
      <c r="R111" s="112">
        <f t="shared" si="18"/>
        <v>33.75</v>
      </c>
      <c r="S111" s="43" t="s">
        <v>18</v>
      </c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</row>
    <row r="112" spans="2:33" ht="18.75" customHeight="1">
      <c r="B112" s="39">
        <v>16</v>
      </c>
      <c r="C112" s="113"/>
      <c r="D112" s="310" t="s">
        <v>122</v>
      </c>
      <c r="E112" s="309" t="s">
        <v>181</v>
      </c>
      <c r="F112" s="42">
        <f t="shared" si="14"/>
        <v>2</v>
      </c>
      <c r="G112" s="43">
        <f t="shared" si="15"/>
        <v>0</v>
      </c>
      <c r="H112" s="35">
        <v>47</v>
      </c>
      <c r="I112" s="36">
        <v>56</v>
      </c>
      <c r="J112" s="36">
        <v>22</v>
      </c>
      <c r="K112" s="36">
        <v>35</v>
      </c>
      <c r="L112" s="36"/>
      <c r="M112" s="36">
        <v>22</v>
      </c>
      <c r="N112" s="108">
        <f t="shared" si="16"/>
        <v>22</v>
      </c>
      <c r="O112" s="109">
        <v>25</v>
      </c>
      <c r="P112" s="87">
        <f t="shared" si="17"/>
        <v>207</v>
      </c>
      <c r="Q112" s="88">
        <f t="shared" si="13"/>
        <v>258.75</v>
      </c>
      <c r="R112" s="112">
        <f t="shared" si="18"/>
        <v>43.125</v>
      </c>
      <c r="S112" s="43" t="s">
        <v>18</v>
      </c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</row>
    <row r="113" spans="2:33" ht="18.75" customHeight="1">
      <c r="B113" s="39">
        <v>17</v>
      </c>
      <c r="C113" s="113"/>
      <c r="D113" s="308" t="s">
        <v>122</v>
      </c>
      <c r="E113" s="309" t="s">
        <v>182</v>
      </c>
      <c r="F113" s="42">
        <f t="shared" si="14"/>
        <v>3</v>
      </c>
      <c r="G113" s="43">
        <f t="shared" si="15"/>
        <v>0</v>
      </c>
      <c r="H113" s="35">
        <v>40</v>
      </c>
      <c r="I113" s="36">
        <v>51</v>
      </c>
      <c r="J113" s="36">
        <v>38</v>
      </c>
      <c r="K113" s="36">
        <v>20</v>
      </c>
      <c r="L113" s="36"/>
      <c r="M113" s="36">
        <v>18</v>
      </c>
      <c r="N113" s="108">
        <f t="shared" si="16"/>
        <v>18</v>
      </c>
      <c r="O113" s="109">
        <v>35</v>
      </c>
      <c r="P113" s="87">
        <f t="shared" si="17"/>
        <v>202</v>
      </c>
      <c r="Q113" s="88">
        <f t="shared" si="13"/>
        <v>252.5</v>
      </c>
      <c r="R113" s="112">
        <f t="shared" si="18"/>
        <v>42.083333333333336</v>
      </c>
      <c r="S113" s="43" t="s">
        <v>18</v>
      </c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</row>
    <row r="114" spans="2:33" ht="18.75" customHeight="1">
      <c r="B114" s="39">
        <v>18</v>
      </c>
      <c r="C114" s="113"/>
      <c r="D114" s="308" t="s">
        <v>122</v>
      </c>
      <c r="E114" s="309" t="s">
        <v>183</v>
      </c>
      <c r="F114" s="42">
        <f t="shared" si="14"/>
        <v>1</v>
      </c>
      <c r="G114" s="43">
        <f t="shared" si="15"/>
        <v>0</v>
      </c>
      <c r="H114" s="35">
        <v>47</v>
      </c>
      <c r="I114" s="36">
        <v>36</v>
      </c>
      <c r="J114" s="36">
        <v>35</v>
      </c>
      <c r="K114" s="36">
        <v>35</v>
      </c>
      <c r="L114" s="36"/>
      <c r="M114" s="36">
        <v>25</v>
      </c>
      <c r="N114" s="108">
        <f t="shared" si="16"/>
        <v>25</v>
      </c>
      <c r="O114" s="109">
        <v>45</v>
      </c>
      <c r="P114" s="87">
        <f t="shared" si="17"/>
        <v>223</v>
      </c>
      <c r="Q114" s="88">
        <f t="shared" si="13"/>
        <v>278.75</v>
      </c>
      <c r="R114" s="112">
        <f t="shared" si="18"/>
        <v>46.458333333333336</v>
      </c>
      <c r="S114" s="43" t="s">
        <v>18</v>
      </c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</row>
    <row r="115" spans="2:33" ht="18.75" customHeight="1">
      <c r="B115" s="39">
        <v>19</v>
      </c>
      <c r="C115" s="113"/>
      <c r="D115" s="308" t="s">
        <v>122</v>
      </c>
      <c r="E115" s="309" t="s">
        <v>184</v>
      </c>
      <c r="F115" s="42">
        <f t="shared" si="14"/>
        <v>0</v>
      </c>
      <c r="G115" s="43">
        <f t="shared" si="15"/>
        <v>0</v>
      </c>
      <c r="H115" s="35">
        <v>50</v>
      </c>
      <c r="I115" s="36">
        <v>52</v>
      </c>
      <c r="J115" s="36">
        <v>35</v>
      </c>
      <c r="K115" s="36">
        <v>35</v>
      </c>
      <c r="L115" s="36"/>
      <c r="M115" s="36">
        <v>23</v>
      </c>
      <c r="N115" s="108">
        <f t="shared" si="16"/>
        <v>23</v>
      </c>
      <c r="O115" s="109">
        <v>45</v>
      </c>
      <c r="P115" s="87">
        <f t="shared" si="17"/>
        <v>240</v>
      </c>
      <c r="Q115" s="88">
        <f t="shared" si="13"/>
        <v>300</v>
      </c>
      <c r="R115" s="112">
        <f t="shared" si="18"/>
        <v>50</v>
      </c>
      <c r="S115" s="43" t="s">
        <v>18</v>
      </c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</row>
    <row r="116" spans="2:33" ht="18.75" customHeight="1">
      <c r="B116" s="39">
        <v>20</v>
      </c>
      <c r="C116" s="113"/>
      <c r="D116" s="308" t="s">
        <v>122</v>
      </c>
      <c r="E116" s="309" t="s">
        <v>185</v>
      </c>
      <c r="F116" s="42">
        <f t="shared" si="14"/>
        <v>4</v>
      </c>
      <c r="G116" s="43">
        <f t="shared" si="15"/>
        <v>0</v>
      </c>
      <c r="H116" s="35">
        <v>45</v>
      </c>
      <c r="I116" s="36">
        <v>46</v>
      </c>
      <c r="J116" s="36">
        <v>20</v>
      </c>
      <c r="K116" s="36">
        <v>22</v>
      </c>
      <c r="L116" s="36"/>
      <c r="M116" s="36">
        <v>14</v>
      </c>
      <c r="N116" s="108">
        <f t="shared" si="16"/>
        <v>14</v>
      </c>
      <c r="O116" s="109">
        <v>24</v>
      </c>
      <c r="P116" s="87">
        <f t="shared" si="17"/>
        <v>171</v>
      </c>
      <c r="Q116" s="88">
        <f t="shared" si="13"/>
        <v>213.75</v>
      </c>
      <c r="R116" s="112">
        <f t="shared" si="18"/>
        <v>35.625</v>
      </c>
      <c r="S116" s="43" t="s">
        <v>18</v>
      </c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</row>
    <row r="117" spans="2:33" ht="18.75" customHeight="1">
      <c r="B117" s="39">
        <v>21</v>
      </c>
      <c r="C117" s="113"/>
      <c r="D117" s="308" t="s">
        <v>122</v>
      </c>
      <c r="E117" s="309" t="s">
        <v>186</v>
      </c>
      <c r="F117" s="42">
        <f t="shared" si="14"/>
        <v>0</v>
      </c>
      <c r="G117" s="43">
        <f t="shared" si="15"/>
        <v>0</v>
      </c>
      <c r="H117" s="35">
        <v>51</v>
      </c>
      <c r="I117" s="36">
        <v>48</v>
      </c>
      <c r="J117" s="36">
        <v>36</v>
      </c>
      <c r="K117" s="36">
        <v>35</v>
      </c>
      <c r="L117" s="36"/>
      <c r="M117" s="36"/>
      <c r="N117" s="108">
        <f t="shared" si="16"/>
        <v>0</v>
      </c>
      <c r="O117" s="109">
        <v>45</v>
      </c>
      <c r="P117" s="87">
        <f t="shared" si="17"/>
        <v>215</v>
      </c>
      <c r="Q117" s="88">
        <f t="shared" si="13"/>
        <v>268.75</v>
      </c>
      <c r="R117" s="112">
        <f t="shared" si="18"/>
        <v>44.791666666666664</v>
      </c>
      <c r="S117" s="43" t="s">
        <v>18</v>
      </c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</row>
    <row r="118" spans="2:33" ht="18.75" customHeight="1">
      <c r="B118" s="39">
        <v>22</v>
      </c>
      <c r="C118" s="113"/>
      <c r="D118" s="308" t="s">
        <v>122</v>
      </c>
      <c r="E118" s="309" t="s">
        <v>187</v>
      </c>
      <c r="F118" s="42">
        <f t="shared" si="14"/>
        <v>3</v>
      </c>
      <c r="G118" s="43">
        <f t="shared" si="15"/>
        <v>0</v>
      </c>
      <c r="H118" s="35">
        <v>53</v>
      </c>
      <c r="I118" s="36">
        <v>50</v>
      </c>
      <c r="J118" s="36">
        <v>24</v>
      </c>
      <c r="K118" s="36">
        <v>20</v>
      </c>
      <c r="L118" s="36"/>
      <c r="M118" s="36"/>
      <c r="N118" s="108">
        <f t="shared" si="16"/>
        <v>0</v>
      </c>
      <c r="O118" s="109">
        <v>30</v>
      </c>
      <c r="P118" s="87">
        <f t="shared" si="17"/>
        <v>177</v>
      </c>
      <c r="Q118" s="88">
        <f t="shared" si="13"/>
        <v>221.25</v>
      </c>
      <c r="R118" s="112">
        <f t="shared" si="18"/>
        <v>36.875</v>
      </c>
      <c r="S118" s="43" t="s">
        <v>18</v>
      </c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</row>
    <row r="119" spans="2:33" ht="18.75" customHeight="1">
      <c r="B119" s="39">
        <v>23</v>
      </c>
      <c r="C119" s="113"/>
      <c r="D119" s="296"/>
      <c r="E119" s="297"/>
      <c r="F119" s="42">
        <f t="shared" si="14"/>
        <v>0</v>
      </c>
      <c r="G119" s="43">
        <f t="shared" si="15"/>
        <v>0</v>
      </c>
      <c r="H119" s="35"/>
      <c r="I119" s="36"/>
      <c r="J119" s="36"/>
      <c r="K119" s="36"/>
      <c r="L119" s="36"/>
      <c r="M119" s="36"/>
      <c r="N119" s="108">
        <f t="shared" si="16"/>
        <v>0</v>
      </c>
      <c r="O119" s="109"/>
      <c r="P119" s="87">
        <f t="shared" si="17"/>
        <v>0</v>
      </c>
      <c r="Q119" s="88">
        <f t="shared" si="13"/>
        <v>0</v>
      </c>
      <c r="R119" s="112">
        <f t="shared" si="18"/>
        <v>0</v>
      </c>
      <c r="S119" s="43" t="s">
        <v>18</v>
      </c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</row>
    <row r="120" spans="2:33" ht="18.75" customHeight="1">
      <c r="B120" s="39">
        <v>24</v>
      </c>
      <c r="C120" s="113"/>
      <c r="D120" s="296"/>
      <c r="E120" s="298"/>
      <c r="F120" s="42">
        <f t="shared" si="14"/>
        <v>0</v>
      </c>
      <c r="G120" s="43">
        <f t="shared" si="15"/>
        <v>0</v>
      </c>
      <c r="H120" s="35"/>
      <c r="I120" s="36"/>
      <c r="J120" s="36"/>
      <c r="K120" s="36"/>
      <c r="L120" s="36"/>
      <c r="M120" s="36"/>
      <c r="N120" s="108">
        <f t="shared" si="16"/>
        <v>0</v>
      </c>
      <c r="O120" s="109"/>
      <c r="P120" s="87">
        <f t="shared" si="17"/>
        <v>0</v>
      </c>
      <c r="Q120" s="88">
        <f t="shared" si="13"/>
        <v>0</v>
      </c>
      <c r="R120" s="112">
        <f t="shared" si="18"/>
        <v>0</v>
      </c>
      <c r="S120" s="43" t="s">
        <v>18</v>
      </c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</row>
    <row r="121" spans="2:33" ht="18.75" customHeight="1">
      <c r="B121" s="39">
        <v>25</v>
      </c>
      <c r="C121" s="113"/>
      <c r="D121" s="304"/>
      <c r="E121" s="297"/>
      <c r="F121" s="42">
        <f t="shared" si="14"/>
        <v>0</v>
      </c>
      <c r="G121" s="43">
        <f t="shared" si="15"/>
        <v>0</v>
      </c>
      <c r="H121" s="35"/>
      <c r="I121" s="36"/>
      <c r="J121" s="36"/>
      <c r="K121" s="36"/>
      <c r="L121" s="36"/>
      <c r="M121" s="36"/>
      <c r="N121" s="108">
        <f t="shared" si="16"/>
        <v>0</v>
      </c>
      <c r="O121" s="109"/>
      <c r="P121" s="87">
        <f t="shared" si="17"/>
        <v>0</v>
      </c>
      <c r="Q121" s="88">
        <f t="shared" si="13"/>
        <v>0</v>
      </c>
      <c r="R121" s="112">
        <f t="shared" si="18"/>
        <v>0</v>
      </c>
      <c r="S121" s="43" t="s">
        <v>18</v>
      </c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</row>
    <row r="122" spans="2:33" ht="18.75" customHeight="1">
      <c r="B122" s="39">
        <v>26</v>
      </c>
      <c r="C122" s="113"/>
      <c r="D122" s="299"/>
      <c r="E122" s="298"/>
      <c r="F122" s="42">
        <f t="shared" si="14"/>
        <v>0</v>
      </c>
      <c r="G122" s="43">
        <f t="shared" si="15"/>
        <v>0</v>
      </c>
      <c r="H122" s="35"/>
      <c r="I122" s="36"/>
      <c r="J122" s="36"/>
      <c r="K122" s="36"/>
      <c r="L122" s="36"/>
      <c r="M122" s="36"/>
      <c r="N122" s="108">
        <f t="shared" si="16"/>
        <v>0</v>
      </c>
      <c r="O122" s="109"/>
      <c r="P122" s="87">
        <f t="shared" si="17"/>
        <v>0</v>
      </c>
      <c r="Q122" s="88">
        <f t="shared" si="13"/>
        <v>0</v>
      </c>
      <c r="R122" s="112">
        <f t="shared" si="18"/>
        <v>0</v>
      </c>
      <c r="S122" s="43" t="s">
        <v>18</v>
      </c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</row>
    <row r="123" spans="2:33" ht="18.75" customHeight="1">
      <c r="B123" s="39">
        <v>27</v>
      </c>
      <c r="C123" s="113"/>
      <c r="D123" s="304"/>
      <c r="E123" s="298"/>
      <c r="F123" s="42">
        <f t="shared" si="14"/>
        <v>0</v>
      </c>
      <c r="G123" s="43">
        <f t="shared" si="15"/>
        <v>0</v>
      </c>
      <c r="H123" s="35"/>
      <c r="I123" s="36"/>
      <c r="J123" s="36"/>
      <c r="K123" s="36"/>
      <c r="L123" s="36"/>
      <c r="M123" s="36"/>
      <c r="N123" s="108">
        <f t="shared" si="16"/>
        <v>0</v>
      </c>
      <c r="O123" s="109"/>
      <c r="P123" s="87">
        <f t="shared" si="17"/>
        <v>0</v>
      </c>
      <c r="Q123" s="88">
        <f t="shared" si="13"/>
        <v>0</v>
      </c>
      <c r="R123" s="112">
        <f t="shared" si="18"/>
        <v>0</v>
      </c>
      <c r="S123" s="43" t="s">
        <v>18</v>
      </c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</row>
    <row r="124" spans="2:33" ht="18.75" customHeight="1">
      <c r="B124" s="39">
        <v>28</v>
      </c>
      <c r="C124" s="113"/>
      <c r="D124" s="299"/>
      <c r="E124" s="297"/>
      <c r="F124" s="42">
        <f t="shared" si="14"/>
        <v>0</v>
      </c>
      <c r="G124" s="43">
        <f t="shared" si="15"/>
        <v>0</v>
      </c>
      <c r="H124" s="35"/>
      <c r="I124" s="36"/>
      <c r="J124" s="36"/>
      <c r="K124" s="36"/>
      <c r="L124" s="36"/>
      <c r="M124" s="36"/>
      <c r="N124" s="108">
        <f t="shared" si="16"/>
        <v>0</v>
      </c>
      <c r="O124" s="109"/>
      <c r="P124" s="87">
        <f t="shared" si="17"/>
        <v>0</v>
      </c>
      <c r="Q124" s="88">
        <f t="shared" si="13"/>
        <v>0</v>
      </c>
      <c r="R124" s="112">
        <f t="shared" si="18"/>
        <v>0</v>
      </c>
      <c r="S124" s="43" t="s">
        <v>18</v>
      </c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</row>
    <row r="125" spans="2:33" ht="18.75" customHeight="1">
      <c r="B125" s="39">
        <v>29</v>
      </c>
      <c r="C125" s="113"/>
      <c r="D125" s="304"/>
      <c r="E125" s="297"/>
      <c r="F125" s="42">
        <f t="shared" ref="F125:F134" si="19">COUNTIF(H125,"&lt;45")+COUNTIF(I126,"&lt;45")+COUNTIF(J125,"&lt;35")+COUNTIF(K125,"&lt;35")+COUNTIF(L125,"&lt;18")+COUNTIF(M125,"&lt;18")+COUNTIF(O125,"&lt;45")</f>
        <v>0</v>
      </c>
      <c r="G125" s="43">
        <f t="shared" ref="G125:G134" si="20">COUNTIF(H125,"AB")+COUNTIF(I126,"AB")+COUNTIF(J125,"AB")+COUNTIF(K125,"AB")+COUNTIF(L125,"AB")+COUNTIF(M125,"AB")+COUNTIF(O125,"AB")</f>
        <v>0</v>
      </c>
      <c r="H125" s="35"/>
      <c r="I125" s="305"/>
      <c r="J125" s="36"/>
      <c r="K125" s="36"/>
      <c r="L125" s="36"/>
      <c r="M125" s="36"/>
      <c r="N125" s="108">
        <f t="shared" si="16"/>
        <v>0</v>
      </c>
      <c r="O125" s="109"/>
      <c r="P125" s="87">
        <f t="shared" ref="P125:P134" si="21">SUM(H125,I126,J125,K125,N125,O125)</f>
        <v>0</v>
      </c>
      <c r="Q125" s="88">
        <f t="shared" si="13"/>
        <v>0</v>
      </c>
      <c r="R125" s="112">
        <f t="shared" si="18"/>
        <v>0</v>
      </c>
      <c r="S125" s="43" t="s">
        <v>18</v>
      </c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</row>
    <row r="126" spans="2:33" ht="18.75" customHeight="1">
      <c r="B126" s="39">
        <v>30</v>
      </c>
      <c r="C126" s="113"/>
      <c r="D126" s="304"/>
      <c r="E126" s="297"/>
      <c r="F126" s="42">
        <f t="shared" si="19"/>
        <v>0</v>
      </c>
      <c r="G126" s="43">
        <f t="shared" si="20"/>
        <v>0</v>
      </c>
      <c r="H126" s="35"/>
      <c r="I126" s="36"/>
      <c r="J126" s="36"/>
      <c r="K126" s="36"/>
      <c r="L126" s="36"/>
      <c r="M126" s="36"/>
      <c r="N126" s="108">
        <f t="shared" si="16"/>
        <v>0</v>
      </c>
      <c r="O126" s="109"/>
      <c r="P126" s="87">
        <f t="shared" si="21"/>
        <v>0</v>
      </c>
      <c r="Q126" s="88">
        <f t="shared" si="13"/>
        <v>0</v>
      </c>
      <c r="R126" s="112">
        <f t="shared" si="18"/>
        <v>0</v>
      </c>
      <c r="S126" s="43" t="s">
        <v>18</v>
      </c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</row>
    <row r="127" spans="2:33" ht="18.75" customHeight="1">
      <c r="B127" s="39">
        <v>31</v>
      </c>
      <c r="C127" s="113"/>
      <c r="D127" s="299"/>
      <c r="E127" s="301"/>
      <c r="F127" s="42">
        <f t="shared" si="19"/>
        <v>0</v>
      </c>
      <c r="G127" s="43">
        <f t="shared" si="20"/>
        <v>0</v>
      </c>
      <c r="H127" s="35"/>
      <c r="I127" s="36"/>
      <c r="J127" s="36"/>
      <c r="K127" s="36"/>
      <c r="L127" s="36"/>
      <c r="M127" s="36"/>
      <c r="N127" s="108">
        <f t="shared" si="16"/>
        <v>0</v>
      </c>
      <c r="O127" s="109"/>
      <c r="P127" s="87">
        <f t="shared" si="21"/>
        <v>0</v>
      </c>
      <c r="Q127" s="88">
        <f t="shared" si="13"/>
        <v>0</v>
      </c>
      <c r="R127" s="112">
        <f t="shared" si="18"/>
        <v>0</v>
      </c>
      <c r="S127" s="43" t="s">
        <v>18</v>
      </c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</row>
    <row r="128" spans="2:33" ht="18.75" customHeight="1">
      <c r="B128" s="39">
        <v>32</v>
      </c>
      <c r="C128" s="113"/>
      <c r="D128" s="304"/>
      <c r="E128" s="297"/>
      <c r="F128" s="42">
        <f t="shared" si="19"/>
        <v>0</v>
      </c>
      <c r="G128" s="43">
        <f t="shared" si="20"/>
        <v>0</v>
      </c>
      <c r="H128" s="35"/>
      <c r="I128" s="36"/>
      <c r="J128" s="36"/>
      <c r="K128" s="36"/>
      <c r="L128" s="36"/>
      <c r="M128" s="36"/>
      <c r="N128" s="108">
        <f t="shared" si="16"/>
        <v>0</v>
      </c>
      <c r="O128" s="109"/>
      <c r="P128" s="87">
        <f t="shared" si="21"/>
        <v>0</v>
      </c>
      <c r="Q128" s="88">
        <f t="shared" si="13"/>
        <v>0</v>
      </c>
      <c r="R128" s="112">
        <f t="shared" si="18"/>
        <v>0</v>
      </c>
      <c r="S128" s="43" t="s">
        <v>18</v>
      </c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</row>
    <row r="129" spans="2:33" ht="18.75" customHeight="1">
      <c r="B129" s="39">
        <v>33</v>
      </c>
      <c r="C129" s="113"/>
      <c r="D129" s="304"/>
      <c r="E129" s="297"/>
      <c r="F129" s="42">
        <f t="shared" si="19"/>
        <v>0</v>
      </c>
      <c r="G129" s="43">
        <f t="shared" si="20"/>
        <v>0</v>
      </c>
      <c r="H129" s="35"/>
      <c r="I129" s="36"/>
      <c r="J129" s="36"/>
      <c r="K129" s="36"/>
      <c r="L129" s="36"/>
      <c r="M129" s="36"/>
      <c r="N129" s="108">
        <f t="shared" si="16"/>
        <v>0</v>
      </c>
      <c r="O129" s="109"/>
      <c r="P129" s="87">
        <f t="shared" si="21"/>
        <v>0</v>
      </c>
      <c r="Q129" s="88">
        <f t="shared" si="13"/>
        <v>0</v>
      </c>
      <c r="R129" s="112">
        <f t="shared" si="18"/>
        <v>0</v>
      </c>
      <c r="S129" s="43" t="s">
        <v>18</v>
      </c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</row>
    <row r="130" spans="2:33" ht="18.75" customHeight="1">
      <c r="B130" s="39">
        <v>34</v>
      </c>
      <c r="C130" s="113"/>
      <c r="D130" s="304"/>
      <c r="E130" s="297"/>
      <c r="F130" s="42">
        <f t="shared" si="19"/>
        <v>0</v>
      </c>
      <c r="G130" s="43">
        <f t="shared" si="20"/>
        <v>0</v>
      </c>
      <c r="H130" s="35"/>
      <c r="I130" s="36"/>
      <c r="J130" s="36"/>
      <c r="K130" s="36"/>
      <c r="L130" s="36"/>
      <c r="M130" s="36"/>
      <c r="N130" s="108">
        <f t="shared" si="16"/>
        <v>0</v>
      </c>
      <c r="O130" s="109"/>
      <c r="P130" s="87">
        <f t="shared" si="21"/>
        <v>0</v>
      </c>
      <c r="Q130" s="88">
        <f t="shared" si="13"/>
        <v>0</v>
      </c>
      <c r="R130" s="112">
        <f t="shared" si="18"/>
        <v>0</v>
      </c>
      <c r="S130" s="43" t="s">
        <v>18</v>
      </c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</row>
    <row r="131" spans="2:33" ht="18.75" customHeight="1">
      <c r="B131" s="39">
        <v>35</v>
      </c>
      <c r="C131" s="113"/>
      <c r="D131" s="299"/>
      <c r="E131" s="297"/>
      <c r="F131" s="42">
        <f t="shared" si="19"/>
        <v>0</v>
      </c>
      <c r="G131" s="43">
        <f t="shared" si="20"/>
        <v>0</v>
      </c>
      <c r="H131" s="35"/>
      <c r="I131" s="36"/>
      <c r="J131" s="36"/>
      <c r="K131" s="36"/>
      <c r="L131" s="36"/>
      <c r="M131" s="36"/>
      <c r="N131" s="108">
        <f t="shared" si="16"/>
        <v>0</v>
      </c>
      <c r="O131" s="109"/>
      <c r="P131" s="87">
        <f t="shared" si="21"/>
        <v>0</v>
      </c>
      <c r="Q131" s="88">
        <f t="shared" si="13"/>
        <v>0</v>
      </c>
      <c r="R131" s="112">
        <f t="shared" si="18"/>
        <v>0</v>
      </c>
      <c r="S131" s="43" t="s">
        <v>18</v>
      </c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</row>
    <row r="132" spans="2:33" ht="18.75" customHeight="1">
      <c r="B132" s="39">
        <v>36</v>
      </c>
      <c r="C132" s="113"/>
      <c r="D132" s="304"/>
      <c r="E132" s="297"/>
      <c r="F132" s="42">
        <f t="shared" si="19"/>
        <v>0</v>
      </c>
      <c r="G132" s="43">
        <f t="shared" si="20"/>
        <v>0</v>
      </c>
      <c r="H132" s="35"/>
      <c r="I132" s="36"/>
      <c r="J132" s="36"/>
      <c r="K132" s="36"/>
      <c r="L132" s="36"/>
      <c r="M132" s="36"/>
      <c r="N132" s="108">
        <f t="shared" si="16"/>
        <v>0</v>
      </c>
      <c r="O132" s="109"/>
      <c r="P132" s="87">
        <f t="shared" si="21"/>
        <v>0</v>
      </c>
      <c r="Q132" s="88">
        <f t="shared" si="13"/>
        <v>0</v>
      </c>
      <c r="R132" s="112">
        <f t="shared" si="18"/>
        <v>0</v>
      </c>
      <c r="S132" s="43" t="s">
        <v>18</v>
      </c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</row>
    <row r="133" spans="2:33" ht="18.75" customHeight="1">
      <c r="B133" s="39">
        <v>37</v>
      </c>
      <c r="C133" s="113"/>
      <c r="D133" s="304"/>
      <c r="E133" s="297"/>
      <c r="F133" s="42">
        <f t="shared" si="19"/>
        <v>0</v>
      </c>
      <c r="G133" s="43">
        <f t="shared" si="20"/>
        <v>0</v>
      </c>
      <c r="H133" s="35"/>
      <c r="I133" s="36"/>
      <c r="J133" s="36"/>
      <c r="K133" s="36"/>
      <c r="L133" s="36"/>
      <c r="M133" s="36"/>
      <c r="N133" s="108">
        <f t="shared" si="16"/>
        <v>0</v>
      </c>
      <c r="O133" s="109"/>
      <c r="P133" s="87">
        <f t="shared" si="21"/>
        <v>0</v>
      </c>
      <c r="Q133" s="88">
        <f t="shared" si="13"/>
        <v>0</v>
      </c>
      <c r="R133" s="112">
        <f t="shared" si="18"/>
        <v>0</v>
      </c>
      <c r="S133" s="43" t="s">
        <v>18</v>
      </c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</row>
    <row r="134" spans="2:33" ht="18.75" customHeight="1">
      <c r="B134" s="39">
        <v>38</v>
      </c>
      <c r="C134" s="113"/>
      <c r="D134" s="304"/>
      <c r="E134" s="297"/>
      <c r="F134" s="42">
        <f t="shared" si="19"/>
        <v>0</v>
      </c>
      <c r="G134" s="43">
        <f t="shared" si="20"/>
        <v>0</v>
      </c>
      <c r="H134" s="35"/>
      <c r="I134" s="36"/>
      <c r="J134" s="36"/>
      <c r="K134" s="36"/>
      <c r="L134" s="36"/>
      <c r="M134" s="36"/>
      <c r="N134" s="108">
        <f t="shared" si="16"/>
        <v>0</v>
      </c>
      <c r="O134" s="109"/>
      <c r="P134" s="87">
        <f t="shared" si="21"/>
        <v>0</v>
      </c>
      <c r="Q134" s="88">
        <f t="shared" si="13"/>
        <v>0</v>
      </c>
      <c r="R134" s="112">
        <f t="shared" si="18"/>
        <v>0</v>
      </c>
      <c r="S134" s="43" t="s">
        <v>18</v>
      </c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</row>
    <row r="135" spans="2:33" ht="18.75" customHeight="1">
      <c r="B135" s="39">
        <v>39</v>
      </c>
      <c r="C135" s="113"/>
      <c r="D135" s="304"/>
      <c r="E135" s="297"/>
      <c r="F135" s="42" t="e">
        <f>COUNTIF(H135,"&lt;45")+COUNTIF(#REF!,"&lt;45")+COUNTIF(J135,"&lt;35")+COUNTIF(K135,"&lt;35")+COUNTIF(L135,"&lt;18")+COUNTIF(M135,"&lt;18")+COUNTIF(O135,"&lt;45")</f>
        <v>#REF!</v>
      </c>
      <c r="G135" s="43" t="e">
        <f>COUNTIF(H135,"AB")+COUNTIF(#REF!,"AB")+COUNTIF(J135,"AB")+COUNTIF(K135,"AB")+COUNTIF(L135,"AB")+COUNTIF(M135,"AB")+COUNTIF(O135,"AB")</f>
        <v>#REF!</v>
      </c>
      <c r="H135" s="35"/>
      <c r="I135" s="36"/>
      <c r="J135" s="36"/>
      <c r="K135" s="36"/>
      <c r="L135" s="36"/>
      <c r="M135" s="36"/>
      <c r="N135" s="108">
        <f t="shared" si="16"/>
        <v>0</v>
      </c>
      <c r="O135" s="109"/>
      <c r="P135" s="87" t="e">
        <f>SUM(H135,#REF!,J135,K135,N135,O135)</f>
        <v>#REF!</v>
      </c>
      <c r="Q135" s="88" t="e">
        <f t="shared" si="13"/>
        <v>#REF!</v>
      </c>
      <c r="R135" s="112" t="e">
        <f t="shared" si="18"/>
        <v>#REF!</v>
      </c>
      <c r="S135" s="43" t="s">
        <v>18</v>
      </c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</row>
    <row r="136" spans="2:33" ht="18.75" customHeight="1">
      <c r="B136" s="39">
        <v>40</v>
      </c>
      <c r="C136" s="113"/>
      <c r="D136" s="40"/>
      <c r="E136" s="41"/>
      <c r="F136" s="42">
        <f t="shared" si="14"/>
        <v>0</v>
      </c>
      <c r="G136" s="43">
        <f t="shared" si="15"/>
        <v>0</v>
      </c>
      <c r="H136" s="35"/>
      <c r="I136" s="36"/>
      <c r="J136" s="36"/>
      <c r="K136" s="36"/>
      <c r="L136" s="36"/>
      <c r="M136" s="36"/>
      <c r="N136" s="108">
        <f t="shared" si="16"/>
        <v>0</v>
      </c>
      <c r="O136" s="109"/>
      <c r="P136" s="87">
        <f t="shared" si="17"/>
        <v>0</v>
      </c>
      <c r="Q136" s="88">
        <f t="shared" si="13"/>
        <v>0</v>
      </c>
      <c r="R136" s="112">
        <f t="shared" si="18"/>
        <v>0</v>
      </c>
      <c r="S136" s="43" t="s">
        <v>18</v>
      </c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</row>
    <row r="137" spans="2:33" ht="18.75" customHeight="1">
      <c r="B137" s="39">
        <v>41</v>
      </c>
      <c r="C137" s="113"/>
      <c r="D137" s="40"/>
      <c r="E137" s="41"/>
      <c r="F137" s="42">
        <f t="shared" si="14"/>
        <v>0</v>
      </c>
      <c r="G137" s="43">
        <f t="shared" si="15"/>
        <v>0</v>
      </c>
      <c r="H137" s="35"/>
      <c r="I137" s="36"/>
      <c r="J137" s="36"/>
      <c r="K137" s="36"/>
      <c r="L137" s="36"/>
      <c r="M137" s="36"/>
      <c r="N137" s="108">
        <f t="shared" si="16"/>
        <v>0</v>
      </c>
      <c r="O137" s="109"/>
      <c r="P137" s="87">
        <f t="shared" si="17"/>
        <v>0</v>
      </c>
      <c r="Q137" s="88">
        <f t="shared" si="13"/>
        <v>0</v>
      </c>
      <c r="R137" s="112">
        <f t="shared" si="18"/>
        <v>0</v>
      </c>
      <c r="S137" s="43" t="s">
        <v>18</v>
      </c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</row>
    <row r="138" spans="2:33" ht="18.75" customHeight="1">
      <c r="B138" s="39">
        <v>42</v>
      </c>
      <c r="C138" s="113"/>
      <c r="D138" s="40"/>
      <c r="E138" s="41"/>
      <c r="F138" s="42">
        <f t="shared" si="14"/>
        <v>0</v>
      </c>
      <c r="G138" s="43">
        <f t="shared" si="15"/>
        <v>0</v>
      </c>
      <c r="H138" s="35"/>
      <c r="I138" s="36"/>
      <c r="J138" s="36"/>
      <c r="K138" s="36"/>
      <c r="L138" s="36"/>
      <c r="M138" s="36"/>
      <c r="N138" s="108">
        <f t="shared" si="16"/>
        <v>0</v>
      </c>
      <c r="O138" s="109"/>
      <c r="P138" s="87">
        <f t="shared" si="17"/>
        <v>0</v>
      </c>
      <c r="Q138" s="88">
        <f t="shared" si="13"/>
        <v>0</v>
      </c>
      <c r="R138" s="112">
        <f t="shared" si="18"/>
        <v>0</v>
      </c>
      <c r="S138" s="43" t="s">
        <v>18</v>
      </c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</row>
    <row r="139" spans="2:33" ht="18.75" customHeight="1" thickBot="1">
      <c r="B139" s="39">
        <v>43</v>
      </c>
      <c r="C139" s="113"/>
      <c r="D139" s="40"/>
      <c r="E139" s="41"/>
      <c r="F139" s="42">
        <f t="shared" si="14"/>
        <v>0</v>
      </c>
      <c r="G139" s="43">
        <f t="shared" si="15"/>
        <v>0</v>
      </c>
      <c r="H139" s="35"/>
      <c r="I139" s="36"/>
      <c r="J139" s="36"/>
      <c r="K139" s="36"/>
      <c r="L139" s="36"/>
      <c r="M139" s="36"/>
      <c r="N139" s="108">
        <f t="shared" si="16"/>
        <v>0</v>
      </c>
      <c r="O139" s="109"/>
      <c r="P139" s="87">
        <f t="shared" si="17"/>
        <v>0</v>
      </c>
      <c r="Q139" s="88">
        <f t="shared" si="13"/>
        <v>0</v>
      </c>
      <c r="R139" s="112">
        <f t="shared" si="18"/>
        <v>0</v>
      </c>
      <c r="S139" s="43" t="s">
        <v>18</v>
      </c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</row>
    <row r="140" spans="2:33" ht="18.75" customHeight="1">
      <c r="B140" s="490" t="s">
        <v>56</v>
      </c>
      <c r="C140" s="491"/>
      <c r="D140" s="491"/>
      <c r="E140" s="491"/>
      <c r="F140" s="491"/>
      <c r="G140" s="492"/>
      <c r="H140" s="80">
        <f t="shared" ref="H140:O140" si="22">COUNTIF(H97:H139,"AB")</f>
        <v>0</v>
      </c>
      <c r="I140" s="80">
        <f t="shared" si="22"/>
        <v>0</v>
      </c>
      <c r="J140" s="80">
        <f t="shared" si="22"/>
        <v>3</v>
      </c>
      <c r="K140" s="80">
        <f t="shared" si="22"/>
        <v>0</v>
      </c>
      <c r="L140" s="80">
        <f t="shared" si="22"/>
        <v>0</v>
      </c>
      <c r="M140" s="80">
        <f t="shared" si="22"/>
        <v>0</v>
      </c>
      <c r="N140" s="80">
        <f t="shared" si="22"/>
        <v>0</v>
      </c>
      <c r="O140" s="80">
        <f t="shared" si="22"/>
        <v>0</v>
      </c>
      <c r="P140" s="82"/>
      <c r="Q140" s="83">
        <f>COUNTIF(Q97:Q139,"AB")</f>
        <v>0</v>
      </c>
      <c r="R140" s="116"/>
      <c r="S140" s="84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</row>
    <row r="141" spans="2:33" ht="18.75" customHeight="1">
      <c r="B141" s="493" t="s">
        <v>32</v>
      </c>
      <c r="C141" s="494"/>
      <c r="D141" s="494"/>
      <c r="E141" s="494"/>
      <c r="F141" s="494"/>
      <c r="G141" s="495"/>
      <c r="H141" s="85">
        <f t="shared" ref="H141:O141" si="23">AVERAGE(H97:H139)</f>
        <v>46.81818181818182</v>
      </c>
      <c r="I141" s="85">
        <f t="shared" si="23"/>
        <v>50.18181818181818</v>
      </c>
      <c r="J141" s="85">
        <f t="shared" si="23"/>
        <v>32.631578947368418</v>
      </c>
      <c r="K141" s="85">
        <f t="shared" si="23"/>
        <v>28</v>
      </c>
      <c r="L141" s="85" t="e">
        <f t="shared" si="23"/>
        <v>#DIV/0!</v>
      </c>
      <c r="M141" s="85">
        <f t="shared" si="23"/>
        <v>19.95</v>
      </c>
      <c r="N141" s="85">
        <f t="shared" si="23"/>
        <v>9.279069767441861</v>
      </c>
      <c r="O141" s="85">
        <f t="shared" si="23"/>
        <v>40.363636363636367</v>
      </c>
      <c r="P141" s="87"/>
      <c r="Q141" s="88" t="e">
        <f>AVERAGE(Q97:Q139)</f>
        <v>#REF!</v>
      </c>
      <c r="R141" s="117"/>
      <c r="S141" s="89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</row>
    <row r="142" spans="2:33" ht="18.75" customHeight="1">
      <c r="B142" s="493" t="s">
        <v>33</v>
      </c>
      <c r="C142" s="494"/>
      <c r="D142" s="494"/>
      <c r="E142" s="494"/>
      <c r="F142" s="494"/>
      <c r="G142" s="495"/>
      <c r="H142" s="85">
        <f t="shared" ref="H142:O142" si="24">MAX(H97:H139)</f>
        <v>56</v>
      </c>
      <c r="I142" s="85">
        <f t="shared" si="24"/>
        <v>64</v>
      </c>
      <c r="J142" s="85">
        <f t="shared" si="24"/>
        <v>41</v>
      </c>
      <c r="K142" s="85">
        <f t="shared" si="24"/>
        <v>38</v>
      </c>
      <c r="L142" s="85">
        <f t="shared" si="24"/>
        <v>0</v>
      </c>
      <c r="M142" s="85">
        <f t="shared" si="24"/>
        <v>25</v>
      </c>
      <c r="N142" s="85">
        <f t="shared" si="24"/>
        <v>25</v>
      </c>
      <c r="O142" s="85">
        <f t="shared" si="24"/>
        <v>62</v>
      </c>
      <c r="P142" s="87"/>
      <c r="Q142" s="88" t="e">
        <f>MAX(Q97:Q139)</f>
        <v>#REF!</v>
      </c>
      <c r="R142" s="117"/>
      <c r="S142" s="89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</row>
    <row r="143" spans="2:33" ht="18.75" customHeight="1">
      <c r="B143" s="493" t="s">
        <v>34</v>
      </c>
      <c r="C143" s="494"/>
      <c r="D143" s="494"/>
      <c r="E143" s="494"/>
      <c r="F143" s="494"/>
      <c r="G143" s="495"/>
      <c r="H143" s="85">
        <f t="shared" ref="H143:O143" si="25">MIN(H97:H139)</f>
        <v>33</v>
      </c>
      <c r="I143" s="85">
        <f t="shared" si="25"/>
        <v>36</v>
      </c>
      <c r="J143" s="85">
        <f t="shared" si="25"/>
        <v>20</v>
      </c>
      <c r="K143" s="85">
        <f t="shared" si="25"/>
        <v>15</v>
      </c>
      <c r="L143" s="85">
        <f t="shared" si="25"/>
        <v>0</v>
      </c>
      <c r="M143" s="85">
        <f t="shared" si="25"/>
        <v>14</v>
      </c>
      <c r="N143" s="85">
        <f t="shared" si="25"/>
        <v>0</v>
      </c>
      <c r="O143" s="85">
        <f t="shared" si="25"/>
        <v>24</v>
      </c>
      <c r="P143" s="87"/>
      <c r="Q143" s="88" t="e">
        <f>MIN(Q97:Q139)</f>
        <v>#REF!</v>
      </c>
      <c r="R143" s="117"/>
      <c r="S143" s="89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</row>
    <row r="144" spans="2:33" ht="18.75" customHeight="1" thickBot="1">
      <c r="B144" s="496" t="s">
        <v>62</v>
      </c>
      <c r="C144" s="497"/>
      <c r="D144" s="497"/>
      <c r="E144" s="497"/>
      <c r="F144" s="497"/>
      <c r="G144" s="498"/>
      <c r="H144" s="90">
        <f>COUNTIF(H97:H139,"&lt;45")</f>
        <v>5</v>
      </c>
      <c r="I144" s="90">
        <f>COUNTIF(I97:I139,"&lt;45")</f>
        <v>5</v>
      </c>
      <c r="J144" s="90">
        <f>COUNTIF(J97:J139,"&lt;35")</f>
        <v>7</v>
      </c>
      <c r="K144" s="90">
        <f>COUNTIF(K97:K139,"&lt;35")</f>
        <v>11</v>
      </c>
      <c r="L144" s="90">
        <f>COUNTIF(L97:L139,"&lt;18")</f>
        <v>0</v>
      </c>
      <c r="M144" s="90">
        <f>COUNTIF(M97:M139,"&lt;18")</f>
        <v>3</v>
      </c>
      <c r="N144" s="90"/>
      <c r="O144" s="90">
        <f>COUNTIF(O97:O139,"&lt;45")</f>
        <v>11</v>
      </c>
      <c r="P144" s="92"/>
      <c r="Q144" s="93"/>
      <c r="R144" s="118"/>
      <c r="S144" s="94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</row>
    <row r="145" spans="2:33" ht="18.75" customHeight="1">
      <c r="B145" s="14"/>
      <c r="C145" s="98"/>
      <c r="D145" s="98"/>
      <c r="E145" s="14"/>
      <c r="F145" s="99"/>
      <c r="G145" s="99"/>
      <c r="H145" s="99"/>
      <c r="I145" s="99"/>
      <c r="J145" s="99"/>
      <c r="K145" s="99"/>
      <c r="L145" s="99"/>
      <c r="M145" s="99"/>
      <c r="N145" s="99"/>
      <c r="O145" s="99"/>
      <c r="P145" s="99"/>
      <c r="Q145" s="99"/>
      <c r="R145" s="99"/>
      <c r="S145" s="99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</row>
    <row r="146" spans="2:33" ht="18.75" customHeight="1">
      <c r="B146" s="14"/>
      <c r="C146" s="98"/>
      <c r="D146" s="98"/>
      <c r="E146" s="14"/>
      <c r="F146" s="99"/>
      <c r="G146" s="99"/>
      <c r="H146" s="99"/>
      <c r="I146" s="99"/>
      <c r="J146" s="99"/>
      <c r="K146" s="99"/>
      <c r="L146" s="99"/>
      <c r="M146" s="99"/>
      <c r="N146" s="99"/>
      <c r="O146" s="99"/>
      <c r="P146" s="99"/>
      <c r="Q146" s="99"/>
      <c r="R146" s="99"/>
      <c r="S146" s="99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</row>
    <row r="147" spans="2:33" ht="18.75" customHeight="1">
      <c r="B147" s="14"/>
      <c r="C147" s="98"/>
      <c r="D147" s="98"/>
      <c r="E147" s="14"/>
      <c r="F147" s="99"/>
      <c r="G147" s="99"/>
      <c r="H147" s="99"/>
      <c r="I147" s="99"/>
      <c r="J147" s="99"/>
      <c r="K147" s="99"/>
      <c r="L147" s="99"/>
      <c r="M147" s="99"/>
      <c r="N147" s="99"/>
      <c r="O147" s="99"/>
      <c r="P147" s="99"/>
      <c r="Q147" s="99"/>
      <c r="R147" s="99"/>
      <c r="S147" s="99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</row>
    <row r="148" spans="2:33" ht="18.75" customHeight="1">
      <c r="B148" s="14"/>
      <c r="C148" s="98"/>
      <c r="D148" s="98"/>
      <c r="E148" s="14"/>
      <c r="F148" s="99"/>
      <c r="G148" s="99"/>
      <c r="H148" s="99"/>
      <c r="I148" s="99"/>
      <c r="J148" s="99"/>
      <c r="K148" s="99"/>
      <c r="L148" s="99"/>
      <c r="M148" s="99"/>
      <c r="N148" s="99"/>
      <c r="O148" s="99"/>
      <c r="P148" s="99"/>
      <c r="Q148" s="99"/>
      <c r="R148" s="99"/>
      <c r="S148" s="99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</row>
    <row r="149" spans="2:33" ht="18.75" customHeight="1">
      <c r="B149" s="14"/>
      <c r="C149" s="98"/>
      <c r="D149" s="98"/>
      <c r="E149" s="14"/>
      <c r="F149" s="99"/>
      <c r="G149" s="99"/>
      <c r="H149" s="99"/>
      <c r="I149" s="99"/>
      <c r="J149" s="99"/>
      <c r="K149" s="99"/>
      <c r="L149" s="99"/>
      <c r="M149" s="99"/>
      <c r="N149" s="99"/>
      <c r="O149" s="99"/>
      <c r="P149" s="99"/>
      <c r="Q149" s="99"/>
      <c r="R149" s="99"/>
      <c r="S149" s="99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</row>
    <row r="150" spans="2:33" ht="18.75" customHeight="1">
      <c r="B150" s="14"/>
      <c r="C150" s="98"/>
      <c r="D150" s="98"/>
      <c r="E150" s="14"/>
      <c r="F150" s="99"/>
      <c r="G150" s="99"/>
      <c r="H150" s="99"/>
      <c r="I150" s="99"/>
      <c r="J150" s="99"/>
      <c r="K150" s="99"/>
      <c r="L150" s="99"/>
      <c r="M150" s="99"/>
      <c r="N150" s="99"/>
      <c r="O150" s="99"/>
      <c r="P150" s="99"/>
      <c r="Q150" s="99"/>
      <c r="R150" s="99"/>
      <c r="S150" s="99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</row>
    <row r="151" spans="2:33" ht="18.75" customHeight="1">
      <c r="B151" s="14"/>
      <c r="C151" s="98"/>
      <c r="D151" s="98"/>
      <c r="E151" s="14"/>
      <c r="F151" s="99"/>
      <c r="G151" s="99"/>
      <c r="H151" s="99"/>
      <c r="I151" s="99"/>
      <c r="J151" s="99"/>
      <c r="K151" s="99"/>
      <c r="L151" s="99"/>
      <c r="M151" s="99"/>
      <c r="N151" s="99"/>
      <c r="O151" s="99"/>
      <c r="P151" s="99"/>
      <c r="Q151" s="99"/>
      <c r="R151" s="99"/>
      <c r="S151" s="99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</row>
    <row r="152" spans="2:33" ht="18.75" customHeight="1">
      <c r="B152" s="14"/>
      <c r="C152" s="98"/>
      <c r="D152" s="98"/>
      <c r="E152" s="14"/>
      <c r="F152" s="99"/>
      <c r="G152" s="99"/>
      <c r="H152" s="99"/>
      <c r="I152" s="99"/>
      <c r="J152" s="99"/>
      <c r="K152" s="99"/>
      <c r="L152" s="99"/>
      <c r="M152" s="99"/>
      <c r="N152" s="99"/>
      <c r="O152" s="99"/>
      <c r="P152" s="99"/>
      <c r="Q152" s="99"/>
      <c r="R152" s="99"/>
      <c r="S152" s="99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</row>
    <row r="153" spans="2:33" ht="18.75" customHeight="1">
      <c r="B153" s="14"/>
      <c r="C153" s="98"/>
      <c r="D153" s="98"/>
      <c r="E153" s="14"/>
      <c r="F153" s="99"/>
      <c r="G153" s="99"/>
      <c r="H153" s="99"/>
      <c r="I153" s="99"/>
      <c r="J153" s="99"/>
      <c r="K153" s="99"/>
      <c r="L153" s="99"/>
      <c r="M153" s="99"/>
      <c r="N153" s="99"/>
      <c r="O153" s="99"/>
      <c r="P153" s="99"/>
      <c r="Q153" s="99"/>
      <c r="R153" s="99"/>
      <c r="S153" s="99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</row>
    <row r="154" spans="2:33" ht="18.75" customHeight="1">
      <c r="B154" s="14"/>
      <c r="C154" s="98"/>
      <c r="D154" s="98"/>
      <c r="E154" s="14"/>
      <c r="F154" s="99"/>
      <c r="G154" s="99"/>
      <c r="H154" s="99"/>
      <c r="I154" s="99"/>
      <c r="J154" s="99"/>
      <c r="K154" s="99"/>
      <c r="L154" s="99"/>
      <c r="M154" s="99"/>
      <c r="N154" s="99"/>
      <c r="O154" s="99"/>
      <c r="P154" s="99"/>
      <c r="Q154" s="99"/>
      <c r="R154" s="99"/>
      <c r="S154" s="99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</row>
    <row r="155" spans="2:33" ht="18.75" customHeight="1">
      <c r="B155" s="14"/>
      <c r="C155" s="98"/>
      <c r="D155" s="98"/>
      <c r="E155" s="14"/>
      <c r="F155" s="99"/>
      <c r="G155" s="99"/>
      <c r="H155" s="99"/>
      <c r="I155" s="99"/>
      <c r="J155" s="99"/>
      <c r="K155" s="99"/>
      <c r="L155" s="99"/>
      <c r="M155" s="99"/>
      <c r="N155" s="99"/>
      <c r="O155" s="99"/>
      <c r="P155" s="99"/>
      <c r="Q155" s="99"/>
      <c r="R155" s="99"/>
      <c r="S155" s="99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</row>
    <row r="156" spans="2:33" ht="18.75" customHeight="1">
      <c r="B156" s="14"/>
      <c r="C156" s="98"/>
      <c r="D156" s="98"/>
      <c r="E156" s="14"/>
      <c r="F156" s="99"/>
      <c r="G156" s="99"/>
      <c r="H156" s="99"/>
      <c r="I156" s="99"/>
      <c r="J156" s="99"/>
      <c r="K156" s="99"/>
      <c r="L156" s="99"/>
      <c r="M156" s="99"/>
      <c r="N156" s="99"/>
      <c r="O156" s="99"/>
      <c r="P156" s="99"/>
      <c r="Q156" s="99"/>
      <c r="R156" s="99"/>
      <c r="S156" s="99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</row>
    <row r="157" spans="2:33" ht="18.75" customHeight="1">
      <c r="B157" s="14"/>
      <c r="C157" s="98"/>
      <c r="D157" s="98"/>
      <c r="E157" s="14"/>
      <c r="F157" s="99"/>
      <c r="G157" s="99"/>
      <c r="H157" s="99"/>
      <c r="I157" s="99"/>
      <c r="J157" s="99"/>
      <c r="K157" s="99"/>
      <c r="L157" s="99"/>
      <c r="M157" s="99"/>
      <c r="N157" s="99"/>
      <c r="O157" s="99"/>
      <c r="P157" s="99"/>
      <c r="Q157" s="99"/>
      <c r="R157" s="99"/>
      <c r="S157" s="99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</row>
    <row r="158" spans="2:33" ht="18.75" customHeight="1">
      <c r="B158" s="14"/>
      <c r="C158" s="98"/>
      <c r="D158" s="98"/>
      <c r="E158" s="14"/>
      <c r="F158" s="99"/>
      <c r="G158" s="99"/>
      <c r="H158" s="99"/>
      <c r="I158" s="99"/>
      <c r="J158" s="99"/>
      <c r="K158" s="99"/>
      <c r="L158" s="99"/>
      <c r="M158" s="99"/>
      <c r="N158" s="99"/>
      <c r="O158" s="99"/>
      <c r="P158" s="99"/>
      <c r="Q158" s="99"/>
      <c r="R158" s="99"/>
      <c r="S158" s="99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</row>
    <row r="159" spans="2:33" ht="18.75" customHeight="1">
      <c r="B159" s="14"/>
      <c r="C159" s="98"/>
      <c r="D159" s="98"/>
      <c r="E159" s="14"/>
      <c r="F159" s="99"/>
      <c r="G159" s="99"/>
      <c r="H159" s="99"/>
      <c r="I159" s="99"/>
      <c r="J159" s="99"/>
      <c r="K159" s="99"/>
      <c r="L159" s="99"/>
      <c r="M159" s="99"/>
      <c r="N159" s="99"/>
      <c r="O159" s="99"/>
      <c r="P159" s="99"/>
      <c r="Q159" s="99"/>
      <c r="R159" s="99"/>
      <c r="S159" s="99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</row>
    <row r="160" spans="2:33" ht="18.75" customHeight="1">
      <c r="B160" s="14"/>
      <c r="C160" s="98"/>
      <c r="D160" s="98"/>
      <c r="E160" s="14"/>
      <c r="F160" s="99"/>
      <c r="G160" s="99"/>
      <c r="H160" s="99"/>
      <c r="I160" s="99"/>
      <c r="J160" s="99"/>
      <c r="K160" s="99"/>
      <c r="L160" s="99"/>
      <c r="M160" s="99"/>
      <c r="N160" s="99"/>
      <c r="O160" s="99"/>
      <c r="P160" s="99"/>
      <c r="Q160" s="99"/>
      <c r="R160" s="99"/>
      <c r="S160" s="99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</row>
    <row r="161" spans="2:33" ht="18.75" customHeight="1">
      <c r="B161" s="14"/>
      <c r="C161" s="98"/>
      <c r="D161" s="98"/>
      <c r="E161" s="14"/>
      <c r="F161" s="99"/>
      <c r="G161" s="99"/>
      <c r="H161" s="99"/>
      <c r="I161" s="99"/>
      <c r="J161" s="99"/>
      <c r="K161" s="99"/>
      <c r="L161" s="99"/>
      <c r="M161" s="99"/>
      <c r="N161" s="99"/>
      <c r="O161" s="99"/>
      <c r="P161" s="99"/>
      <c r="Q161" s="99"/>
      <c r="R161" s="99"/>
      <c r="S161" s="99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</row>
    <row r="162" spans="2:33" ht="18.75" customHeight="1">
      <c r="B162" s="14"/>
      <c r="C162" s="98"/>
      <c r="D162" s="98"/>
      <c r="E162" s="14"/>
      <c r="F162" s="99"/>
      <c r="G162" s="99"/>
      <c r="H162" s="99"/>
      <c r="I162" s="99"/>
      <c r="J162" s="99"/>
      <c r="K162" s="99"/>
      <c r="L162" s="99"/>
      <c r="M162" s="99"/>
      <c r="N162" s="99"/>
      <c r="O162" s="99"/>
      <c r="P162" s="99"/>
      <c r="Q162" s="99"/>
      <c r="R162" s="99"/>
      <c r="S162" s="99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</row>
    <row r="163" spans="2:33" ht="18.75" customHeight="1">
      <c r="B163" s="14"/>
      <c r="C163" s="98"/>
      <c r="D163" s="98"/>
      <c r="E163" s="14"/>
      <c r="F163" s="99"/>
      <c r="G163" s="99"/>
      <c r="H163" s="99"/>
      <c r="I163" s="99"/>
      <c r="J163" s="99"/>
      <c r="K163" s="99"/>
      <c r="L163" s="99"/>
      <c r="M163" s="99"/>
      <c r="N163" s="99"/>
      <c r="O163" s="99"/>
      <c r="P163" s="99"/>
      <c r="Q163" s="99"/>
      <c r="R163" s="99"/>
      <c r="S163" s="99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</row>
    <row r="164" spans="2:33" ht="18.75" customHeight="1">
      <c r="B164" s="14"/>
      <c r="C164" s="98"/>
      <c r="D164" s="98"/>
      <c r="E164" s="14"/>
      <c r="F164" s="99"/>
      <c r="G164" s="99"/>
      <c r="H164" s="99"/>
      <c r="I164" s="99"/>
      <c r="J164" s="99"/>
      <c r="K164" s="99"/>
      <c r="L164" s="99"/>
      <c r="M164" s="99"/>
      <c r="N164" s="99"/>
      <c r="O164" s="99"/>
      <c r="P164" s="99"/>
      <c r="Q164" s="99"/>
      <c r="R164" s="99"/>
      <c r="S164" s="99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</row>
    <row r="165" spans="2:33" ht="18.75" customHeight="1">
      <c r="B165" s="14"/>
      <c r="C165" s="98"/>
      <c r="D165" s="98"/>
      <c r="E165" s="14"/>
      <c r="F165" s="99"/>
      <c r="G165" s="99"/>
      <c r="H165" s="99"/>
      <c r="I165" s="99"/>
      <c r="J165" s="99"/>
      <c r="K165" s="99"/>
      <c r="L165" s="99"/>
      <c r="M165" s="99"/>
      <c r="N165" s="99"/>
      <c r="O165" s="99"/>
      <c r="P165" s="99"/>
      <c r="Q165" s="99"/>
      <c r="R165" s="99"/>
      <c r="S165" s="99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</row>
    <row r="166" spans="2:33" ht="18.75" customHeight="1">
      <c r="B166" s="14"/>
      <c r="C166" s="98"/>
      <c r="D166" s="98"/>
      <c r="E166" s="14"/>
      <c r="F166" s="99"/>
      <c r="G166" s="99"/>
      <c r="H166" s="99"/>
      <c r="I166" s="99"/>
      <c r="J166" s="99"/>
      <c r="K166" s="99"/>
      <c r="L166" s="99"/>
      <c r="M166" s="99"/>
      <c r="N166" s="99"/>
      <c r="O166" s="99"/>
      <c r="P166" s="99"/>
      <c r="Q166" s="99"/>
      <c r="R166" s="99"/>
      <c r="S166" s="99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</row>
    <row r="167" spans="2:33" ht="18.75" customHeight="1">
      <c r="B167" s="14"/>
      <c r="C167" s="98"/>
      <c r="D167" s="98"/>
      <c r="E167" s="14"/>
      <c r="F167" s="99"/>
      <c r="G167" s="99"/>
      <c r="H167" s="99"/>
      <c r="I167" s="99"/>
      <c r="J167" s="99"/>
      <c r="K167" s="99"/>
      <c r="L167" s="99"/>
      <c r="M167" s="99"/>
      <c r="N167" s="99"/>
      <c r="O167" s="99"/>
      <c r="P167" s="99"/>
      <c r="Q167" s="99"/>
      <c r="R167" s="99"/>
      <c r="S167" s="99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</row>
    <row r="168" spans="2:33" ht="18.75" customHeight="1">
      <c r="B168" s="14"/>
      <c r="C168" s="98"/>
      <c r="D168" s="98"/>
      <c r="E168" s="14"/>
      <c r="F168" s="99"/>
      <c r="G168" s="99"/>
      <c r="H168" s="99"/>
      <c r="I168" s="99"/>
      <c r="J168" s="99"/>
      <c r="K168" s="99"/>
      <c r="L168" s="99"/>
      <c r="M168" s="99"/>
      <c r="N168" s="99"/>
      <c r="O168" s="99"/>
      <c r="P168" s="99"/>
      <c r="Q168" s="99"/>
      <c r="R168" s="99"/>
      <c r="S168" s="99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</row>
    <row r="169" spans="2:33" ht="18.75" customHeight="1">
      <c r="B169" s="14"/>
      <c r="C169" s="98"/>
      <c r="D169" s="98"/>
      <c r="E169" s="14"/>
      <c r="F169" s="99"/>
      <c r="G169" s="99"/>
      <c r="H169" s="99"/>
      <c r="I169" s="99"/>
      <c r="J169" s="99"/>
      <c r="K169" s="99"/>
      <c r="L169" s="99"/>
      <c r="M169" s="99"/>
      <c r="N169" s="99"/>
      <c r="O169" s="99"/>
      <c r="P169" s="99"/>
      <c r="Q169" s="99"/>
      <c r="R169" s="99"/>
      <c r="S169" s="99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</row>
    <row r="170" spans="2:33" ht="18.75" customHeight="1">
      <c r="B170" s="14"/>
      <c r="C170" s="98"/>
      <c r="D170" s="98"/>
      <c r="E170" s="14"/>
      <c r="F170" s="99"/>
      <c r="G170" s="99"/>
      <c r="H170" s="99"/>
      <c r="I170" s="99"/>
      <c r="J170" s="99"/>
      <c r="K170" s="99"/>
      <c r="L170" s="99"/>
      <c r="M170" s="99"/>
      <c r="N170" s="99"/>
      <c r="O170" s="99"/>
      <c r="P170" s="99"/>
      <c r="Q170" s="99"/>
      <c r="R170" s="99"/>
      <c r="S170" s="99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</row>
    <row r="171" spans="2:33" ht="18.75" customHeight="1">
      <c r="B171" s="14"/>
      <c r="C171" s="98"/>
      <c r="D171" s="98"/>
      <c r="E171" s="14"/>
      <c r="F171" s="99"/>
      <c r="G171" s="99"/>
      <c r="H171" s="99"/>
      <c r="I171" s="99"/>
      <c r="J171" s="99"/>
      <c r="K171" s="99"/>
      <c r="L171" s="99"/>
      <c r="M171" s="99"/>
      <c r="N171" s="99"/>
      <c r="O171" s="99"/>
      <c r="P171" s="99"/>
      <c r="Q171" s="99"/>
      <c r="R171" s="99"/>
      <c r="S171" s="99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</row>
    <row r="172" spans="2:33" ht="18.75" customHeight="1">
      <c r="B172" s="14"/>
      <c r="C172" s="98"/>
      <c r="D172" s="98"/>
      <c r="E172" s="14"/>
      <c r="F172" s="99"/>
      <c r="G172" s="99"/>
      <c r="H172" s="99"/>
      <c r="I172" s="99"/>
      <c r="J172" s="99"/>
      <c r="K172" s="99"/>
      <c r="L172" s="99"/>
      <c r="M172" s="99"/>
      <c r="N172" s="99"/>
      <c r="O172" s="99"/>
      <c r="P172" s="99"/>
      <c r="Q172" s="99"/>
      <c r="R172" s="99"/>
      <c r="S172" s="99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</row>
    <row r="173" spans="2:33" ht="18.75" customHeight="1">
      <c r="B173" s="14"/>
      <c r="C173" s="98"/>
      <c r="D173" s="98"/>
      <c r="E173" s="14"/>
      <c r="F173" s="99"/>
      <c r="G173" s="99"/>
      <c r="H173" s="99"/>
      <c r="I173" s="99"/>
      <c r="J173" s="99"/>
      <c r="K173" s="99"/>
      <c r="L173" s="99"/>
      <c r="M173" s="99"/>
      <c r="N173" s="99"/>
      <c r="O173" s="99"/>
      <c r="P173" s="99"/>
      <c r="Q173" s="99"/>
      <c r="R173" s="99"/>
      <c r="S173" s="99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</row>
    <row r="174" spans="2:33" ht="18.75" customHeight="1">
      <c r="B174" s="14"/>
      <c r="C174" s="98"/>
      <c r="D174" s="98"/>
      <c r="E174" s="14"/>
      <c r="F174" s="99"/>
      <c r="G174" s="99"/>
      <c r="H174" s="99"/>
      <c r="I174" s="99"/>
      <c r="J174" s="99"/>
      <c r="K174" s="99"/>
      <c r="L174" s="99"/>
      <c r="M174" s="99"/>
      <c r="N174" s="99"/>
      <c r="O174" s="99"/>
      <c r="P174" s="99"/>
      <c r="Q174" s="99"/>
      <c r="R174" s="99"/>
      <c r="S174" s="99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</row>
    <row r="175" spans="2:33" ht="18.75" customHeight="1">
      <c r="B175" s="14"/>
      <c r="C175" s="98"/>
      <c r="D175" s="98"/>
      <c r="E175" s="14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99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</row>
    <row r="176" spans="2:33" ht="18.75" customHeight="1">
      <c r="B176" s="14"/>
      <c r="C176" s="98"/>
      <c r="D176" s="98"/>
      <c r="E176" s="14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99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</row>
    <row r="177" spans="2:33" ht="18.75" customHeight="1">
      <c r="B177" s="14"/>
      <c r="C177" s="98"/>
      <c r="D177" s="98"/>
      <c r="E177" s="14"/>
      <c r="F177" s="99"/>
      <c r="G177" s="99"/>
      <c r="H177" s="99"/>
      <c r="I177" s="99"/>
      <c r="J177" s="99"/>
      <c r="K177" s="99"/>
      <c r="L177" s="99"/>
      <c r="M177" s="99"/>
      <c r="N177" s="99"/>
      <c r="O177" s="99"/>
      <c r="P177" s="99"/>
      <c r="Q177" s="99"/>
      <c r="R177" s="99"/>
      <c r="S177" s="99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</row>
    <row r="178" spans="2:33" ht="18.75" customHeight="1">
      <c r="B178" s="14"/>
      <c r="C178" s="98"/>
      <c r="D178" s="98"/>
      <c r="E178" s="14"/>
      <c r="F178" s="99"/>
      <c r="G178" s="99"/>
      <c r="H178" s="99"/>
      <c r="I178" s="99"/>
      <c r="J178" s="99"/>
      <c r="K178" s="99"/>
      <c r="L178" s="99"/>
      <c r="M178" s="99"/>
      <c r="N178" s="99"/>
      <c r="O178" s="99"/>
      <c r="P178" s="99"/>
      <c r="Q178" s="99"/>
      <c r="R178" s="99"/>
      <c r="S178" s="99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</row>
    <row r="179" spans="2:33" ht="18.75" customHeight="1">
      <c r="B179" s="14"/>
      <c r="C179" s="98"/>
      <c r="D179" s="98"/>
      <c r="E179" s="14"/>
      <c r="F179" s="99"/>
      <c r="G179" s="99"/>
      <c r="H179" s="99"/>
      <c r="I179" s="99"/>
      <c r="J179" s="99"/>
      <c r="K179" s="99"/>
      <c r="L179" s="99"/>
      <c r="M179" s="99"/>
      <c r="N179" s="99"/>
      <c r="O179" s="99"/>
      <c r="P179" s="99"/>
      <c r="Q179" s="99"/>
      <c r="R179" s="99"/>
      <c r="S179" s="99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</row>
    <row r="180" spans="2:33" ht="18.75" customHeight="1">
      <c r="B180" s="14"/>
      <c r="C180" s="98"/>
      <c r="D180" s="98"/>
      <c r="E180" s="14"/>
      <c r="F180" s="99"/>
      <c r="G180" s="99"/>
      <c r="H180" s="99"/>
      <c r="I180" s="99"/>
      <c r="J180" s="99"/>
      <c r="K180" s="99"/>
      <c r="L180" s="99"/>
      <c r="M180" s="99"/>
      <c r="N180" s="99"/>
      <c r="O180" s="99"/>
      <c r="P180" s="99"/>
      <c r="Q180" s="99"/>
      <c r="R180" s="99"/>
      <c r="S180" s="99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</row>
    <row r="181" spans="2:33" ht="18.75" customHeight="1">
      <c r="B181" s="14"/>
      <c r="C181" s="98"/>
      <c r="D181" s="98"/>
      <c r="E181" s="14"/>
      <c r="F181" s="99"/>
      <c r="G181" s="99"/>
      <c r="H181" s="99"/>
      <c r="I181" s="99"/>
      <c r="J181" s="99"/>
      <c r="K181" s="99"/>
      <c r="L181" s="99"/>
      <c r="M181" s="99"/>
      <c r="N181" s="99"/>
      <c r="O181" s="99"/>
      <c r="P181" s="99"/>
      <c r="Q181" s="99"/>
      <c r="R181" s="99"/>
      <c r="S181" s="99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</row>
    <row r="182" spans="2:33" ht="18.75" customHeight="1">
      <c r="B182" s="14"/>
      <c r="C182" s="98"/>
      <c r="D182" s="98"/>
      <c r="E182" s="14"/>
      <c r="F182" s="99"/>
      <c r="G182" s="99"/>
      <c r="H182" s="99"/>
      <c r="I182" s="99"/>
      <c r="J182" s="99"/>
      <c r="K182" s="99"/>
      <c r="L182" s="99"/>
      <c r="M182" s="99"/>
      <c r="N182" s="99"/>
      <c r="O182" s="99"/>
      <c r="P182" s="99"/>
      <c r="Q182" s="99"/>
      <c r="R182" s="99"/>
      <c r="S182" s="99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</row>
    <row r="183" spans="2:33" ht="18.75" customHeight="1">
      <c r="B183" s="14"/>
      <c r="C183" s="98"/>
      <c r="D183" s="98"/>
      <c r="E183" s="14"/>
      <c r="F183" s="99"/>
      <c r="G183" s="99"/>
      <c r="H183" s="99"/>
      <c r="I183" s="99"/>
      <c r="J183" s="99"/>
      <c r="K183" s="99"/>
      <c r="L183" s="99"/>
      <c r="M183" s="99"/>
      <c r="N183" s="99"/>
      <c r="O183" s="99"/>
      <c r="P183" s="99"/>
      <c r="Q183" s="99"/>
      <c r="R183" s="99"/>
      <c r="S183" s="99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</row>
    <row r="184" spans="2:33" ht="18.75" customHeight="1">
      <c r="B184" s="14"/>
      <c r="C184" s="98"/>
      <c r="D184" s="98"/>
      <c r="E184" s="14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99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</row>
    <row r="185" spans="2:33" ht="18.75" customHeight="1">
      <c r="B185" s="14"/>
      <c r="C185" s="98"/>
      <c r="D185" s="98"/>
      <c r="E185" s="14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99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</row>
    <row r="186" spans="2:33" ht="18.75" customHeight="1">
      <c r="B186" s="14"/>
      <c r="C186" s="98"/>
      <c r="D186" s="98"/>
      <c r="E186" s="14"/>
      <c r="F186" s="99"/>
      <c r="G186" s="99"/>
      <c r="H186" s="99"/>
      <c r="I186" s="99"/>
      <c r="J186" s="99"/>
      <c r="K186" s="99"/>
      <c r="L186" s="99"/>
      <c r="M186" s="99"/>
      <c r="N186" s="99"/>
      <c r="O186" s="99"/>
      <c r="P186" s="99"/>
      <c r="Q186" s="99"/>
      <c r="R186" s="99"/>
      <c r="S186" s="99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</row>
    <row r="187" spans="2:33" ht="18.75" customHeight="1">
      <c r="B187" s="14"/>
      <c r="C187" s="98"/>
      <c r="D187" s="98"/>
      <c r="E187" s="14"/>
      <c r="F187" s="99"/>
      <c r="G187" s="99"/>
      <c r="H187" s="99"/>
      <c r="I187" s="99"/>
      <c r="J187" s="99"/>
      <c r="K187" s="99"/>
      <c r="L187" s="99"/>
      <c r="M187" s="99"/>
      <c r="N187" s="99"/>
      <c r="O187" s="99"/>
      <c r="P187" s="99"/>
      <c r="Q187" s="99"/>
      <c r="R187" s="99"/>
      <c r="S187" s="99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</row>
    <row r="188" spans="2:33" ht="18.75" customHeight="1">
      <c r="B188" s="14"/>
      <c r="C188" s="98"/>
      <c r="D188" s="98"/>
      <c r="E188" s="14"/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99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</row>
    <row r="189" spans="2:33" ht="18.75" customHeight="1">
      <c r="B189" s="14"/>
      <c r="C189" s="98"/>
      <c r="D189" s="98"/>
      <c r="E189" s="14"/>
      <c r="F189" s="99"/>
      <c r="G189" s="99"/>
      <c r="H189" s="99"/>
      <c r="I189" s="99"/>
      <c r="J189" s="99"/>
      <c r="K189" s="99"/>
      <c r="L189" s="99"/>
      <c r="M189" s="99"/>
      <c r="N189" s="99"/>
      <c r="O189" s="99"/>
      <c r="P189" s="99"/>
      <c r="Q189" s="99"/>
      <c r="R189" s="99"/>
      <c r="S189" s="99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</row>
    <row r="190" spans="2:33" ht="18.75" customHeight="1">
      <c r="B190" s="14"/>
      <c r="C190" s="98"/>
      <c r="D190" s="98"/>
      <c r="E190" s="14"/>
      <c r="F190" s="99"/>
      <c r="G190" s="99"/>
      <c r="H190" s="99"/>
      <c r="I190" s="99"/>
      <c r="J190" s="99"/>
      <c r="K190" s="99"/>
      <c r="L190" s="99"/>
      <c r="M190" s="99"/>
      <c r="N190" s="99"/>
      <c r="O190" s="99"/>
      <c r="P190" s="99"/>
      <c r="Q190" s="99"/>
      <c r="R190" s="99"/>
      <c r="S190" s="99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</row>
    <row r="191" spans="2:33" ht="18.75" customHeight="1">
      <c r="B191" s="14"/>
      <c r="C191" s="98"/>
      <c r="D191" s="98"/>
      <c r="E191" s="14"/>
      <c r="F191" s="99"/>
      <c r="G191" s="99"/>
      <c r="H191" s="99"/>
      <c r="I191" s="99"/>
      <c r="J191" s="99"/>
      <c r="K191" s="99"/>
      <c r="L191" s="99"/>
      <c r="M191" s="99"/>
      <c r="N191" s="99"/>
      <c r="O191" s="99"/>
      <c r="P191" s="99"/>
      <c r="Q191" s="99"/>
      <c r="R191" s="99"/>
      <c r="S191" s="99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</row>
    <row r="192" spans="2:33" ht="18.75" customHeight="1">
      <c r="B192" s="14"/>
      <c r="C192" s="98"/>
      <c r="D192" s="98"/>
      <c r="E192" s="14"/>
      <c r="F192" s="99"/>
      <c r="G192" s="99"/>
      <c r="H192" s="99"/>
      <c r="I192" s="99"/>
      <c r="J192" s="99"/>
      <c r="K192" s="99"/>
      <c r="L192" s="99"/>
      <c r="M192" s="99"/>
      <c r="N192" s="99"/>
      <c r="O192" s="99"/>
      <c r="P192" s="99"/>
      <c r="Q192" s="99"/>
      <c r="R192" s="99"/>
      <c r="S192" s="99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</row>
    <row r="193" spans="2:33" ht="18.75" customHeight="1">
      <c r="B193" s="14"/>
      <c r="C193" s="98"/>
      <c r="D193" s="98"/>
      <c r="E193" s="14"/>
      <c r="F193" s="99"/>
      <c r="G193" s="99"/>
      <c r="H193" s="99"/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99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</row>
    <row r="194" spans="2:33" ht="18.75" customHeight="1">
      <c r="B194" s="14"/>
      <c r="C194" s="98"/>
      <c r="D194" s="98"/>
      <c r="E194" s="14"/>
      <c r="F194" s="99"/>
      <c r="G194" s="99"/>
      <c r="H194" s="99"/>
      <c r="I194" s="99"/>
      <c r="J194" s="99"/>
      <c r="K194" s="99"/>
      <c r="L194" s="99"/>
      <c r="M194" s="99"/>
      <c r="N194" s="99"/>
      <c r="O194" s="99"/>
      <c r="P194" s="99"/>
      <c r="Q194" s="99"/>
      <c r="R194" s="99"/>
      <c r="S194" s="99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</row>
    <row r="195" spans="2:33" ht="18.75" customHeight="1">
      <c r="B195" s="14"/>
      <c r="C195" s="98"/>
      <c r="D195" s="98"/>
      <c r="E195" s="14"/>
      <c r="F195" s="99"/>
      <c r="G195" s="99"/>
      <c r="H195" s="99"/>
      <c r="I195" s="99"/>
      <c r="J195" s="99"/>
      <c r="K195" s="99"/>
      <c r="L195" s="99"/>
      <c r="M195" s="99"/>
      <c r="N195" s="99"/>
      <c r="O195" s="99"/>
      <c r="P195" s="99"/>
      <c r="Q195" s="99"/>
      <c r="R195" s="99"/>
      <c r="S195" s="99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</row>
    <row r="196" spans="2:33" ht="18.75" customHeight="1">
      <c r="B196" s="14"/>
      <c r="C196" s="98"/>
      <c r="D196" s="98"/>
      <c r="E196" s="14"/>
      <c r="F196" s="99"/>
      <c r="G196" s="99"/>
      <c r="H196" s="99"/>
      <c r="I196" s="99"/>
      <c r="J196" s="99"/>
      <c r="K196" s="99"/>
      <c r="L196" s="99"/>
      <c r="M196" s="99"/>
      <c r="N196" s="99"/>
      <c r="O196" s="99"/>
      <c r="P196" s="99"/>
      <c r="Q196" s="99"/>
      <c r="R196" s="99"/>
      <c r="S196" s="99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</row>
    <row r="197" spans="2:33" ht="18.75" customHeight="1">
      <c r="B197" s="14"/>
      <c r="C197" s="98"/>
      <c r="D197" s="98"/>
      <c r="E197" s="14"/>
      <c r="F197" s="99"/>
      <c r="G197" s="99"/>
      <c r="H197" s="99"/>
      <c r="I197" s="99"/>
      <c r="J197" s="99"/>
      <c r="K197" s="99"/>
      <c r="L197" s="99"/>
      <c r="M197" s="99"/>
      <c r="N197" s="99"/>
      <c r="O197" s="99"/>
      <c r="P197" s="99"/>
      <c r="Q197" s="99"/>
      <c r="R197" s="99"/>
      <c r="S197" s="99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</row>
    <row r="198" spans="2:33" ht="18.75" customHeight="1">
      <c r="B198" s="14"/>
      <c r="C198" s="98"/>
      <c r="D198" s="98"/>
      <c r="E198" s="14"/>
      <c r="F198" s="99"/>
      <c r="G198" s="99"/>
      <c r="H198" s="99"/>
      <c r="I198" s="99"/>
      <c r="J198" s="99"/>
      <c r="K198" s="99"/>
      <c r="L198" s="99"/>
      <c r="M198" s="99"/>
      <c r="N198" s="99"/>
      <c r="O198" s="99"/>
      <c r="P198" s="99"/>
      <c r="Q198" s="99"/>
      <c r="R198" s="99"/>
      <c r="S198" s="99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</row>
    <row r="199" spans="2:33" ht="18.75" customHeight="1">
      <c r="B199" s="14"/>
      <c r="C199" s="98"/>
      <c r="D199" s="98"/>
      <c r="E199" s="14"/>
      <c r="F199" s="99"/>
      <c r="G199" s="99"/>
      <c r="H199" s="99"/>
      <c r="I199" s="99"/>
      <c r="J199" s="99"/>
      <c r="K199" s="99"/>
      <c r="L199" s="99"/>
      <c r="M199" s="99"/>
      <c r="N199" s="99"/>
      <c r="O199" s="99"/>
      <c r="P199" s="99"/>
      <c r="Q199" s="99"/>
      <c r="R199" s="99"/>
      <c r="S199" s="99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</row>
    <row r="200" spans="2:33" ht="18.75" customHeight="1">
      <c r="B200" s="14"/>
      <c r="C200" s="98"/>
      <c r="D200" s="98"/>
      <c r="E200" s="14"/>
      <c r="F200" s="99"/>
      <c r="G200" s="99"/>
      <c r="H200" s="99"/>
      <c r="I200" s="99"/>
      <c r="J200" s="99"/>
      <c r="K200" s="99"/>
      <c r="L200" s="99"/>
      <c r="M200" s="99"/>
      <c r="N200" s="99"/>
      <c r="O200" s="99"/>
      <c r="P200" s="99"/>
      <c r="Q200" s="99"/>
      <c r="R200" s="99"/>
      <c r="S200" s="99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</row>
    <row r="201" spans="2:33" ht="18.75" customHeight="1">
      <c r="B201" s="14"/>
      <c r="C201" s="98"/>
      <c r="D201" s="98"/>
      <c r="E201" s="14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99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</row>
    <row r="202" spans="2:33" ht="18.75" customHeight="1">
      <c r="B202" s="14"/>
      <c r="C202" s="98"/>
      <c r="D202" s="98"/>
      <c r="E202" s="14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99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</row>
    <row r="203" spans="2:33" ht="18.75" customHeight="1">
      <c r="B203" s="14"/>
      <c r="C203" s="98"/>
      <c r="D203" s="98"/>
      <c r="E203" s="14"/>
      <c r="F203" s="99"/>
      <c r="G203" s="99"/>
      <c r="H203" s="99"/>
      <c r="I203" s="99"/>
      <c r="J203" s="99"/>
      <c r="K203" s="99"/>
      <c r="L203" s="99"/>
      <c r="M203" s="99"/>
      <c r="N203" s="99"/>
      <c r="O203" s="99"/>
      <c r="P203" s="99"/>
      <c r="Q203" s="99"/>
      <c r="R203" s="99"/>
      <c r="S203" s="99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</row>
    <row r="204" spans="2:33" ht="18.75" customHeight="1">
      <c r="B204" s="14"/>
      <c r="C204" s="98"/>
      <c r="D204" s="98"/>
      <c r="E204" s="14"/>
      <c r="F204" s="99"/>
      <c r="G204" s="99"/>
      <c r="H204" s="99"/>
      <c r="I204" s="99"/>
      <c r="J204" s="99"/>
      <c r="K204" s="99"/>
      <c r="L204" s="99"/>
      <c r="M204" s="99"/>
      <c r="N204" s="99"/>
      <c r="O204" s="99"/>
      <c r="P204" s="99"/>
      <c r="Q204" s="99"/>
      <c r="R204" s="99"/>
      <c r="S204" s="99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</row>
    <row r="205" spans="2:33" ht="18.75" customHeight="1">
      <c r="B205" s="14"/>
      <c r="C205" s="98"/>
      <c r="D205" s="98"/>
      <c r="E205" s="14"/>
      <c r="F205" s="99"/>
      <c r="G205" s="99"/>
      <c r="H205" s="99"/>
      <c r="I205" s="99"/>
      <c r="J205" s="99"/>
      <c r="K205" s="99"/>
      <c r="L205" s="99"/>
      <c r="M205" s="99"/>
      <c r="N205" s="99"/>
      <c r="O205" s="99"/>
      <c r="P205" s="99"/>
      <c r="Q205" s="99"/>
      <c r="R205" s="99"/>
      <c r="S205" s="99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</row>
    <row r="206" spans="2:33" ht="18.75" customHeight="1">
      <c r="B206" s="14"/>
      <c r="C206" s="98"/>
      <c r="D206" s="98"/>
      <c r="E206" s="14"/>
      <c r="F206" s="99"/>
      <c r="G206" s="99"/>
      <c r="H206" s="99"/>
      <c r="I206" s="99"/>
      <c r="J206" s="99"/>
      <c r="K206" s="99"/>
      <c r="L206" s="99"/>
      <c r="M206" s="99"/>
      <c r="N206" s="99"/>
      <c r="O206" s="99"/>
      <c r="P206" s="99"/>
      <c r="Q206" s="99"/>
      <c r="R206" s="99"/>
      <c r="S206" s="99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</row>
    <row r="207" spans="2:33" ht="18.75" customHeight="1">
      <c r="B207" s="14"/>
      <c r="C207" s="98"/>
      <c r="D207" s="98"/>
      <c r="E207" s="14"/>
      <c r="F207" s="99"/>
      <c r="G207" s="99"/>
      <c r="H207" s="99"/>
      <c r="I207" s="99"/>
      <c r="J207" s="99"/>
      <c r="K207" s="99"/>
      <c r="L207" s="99"/>
      <c r="M207" s="99"/>
      <c r="N207" s="99"/>
      <c r="O207" s="99"/>
      <c r="P207" s="99"/>
      <c r="Q207" s="99"/>
      <c r="R207" s="99"/>
      <c r="S207" s="99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</row>
    <row r="208" spans="2:33" ht="18.75" customHeight="1">
      <c r="B208" s="14"/>
      <c r="C208" s="98"/>
      <c r="D208" s="98"/>
      <c r="E208" s="14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99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</row>
    <row r="209" spans="2:33" ht="18.75" customHeight="1">
      <c r="B209" s="14"/>
      <c r="C209" s="98"/>
      <c r="D209" s="98"/>
      <c r="E209" s="14"/>
      <c r="F209" s="99"/>
      <c r="G209" s="99"/>
      <c r="H209" s="99"/>
      <c r="I209" s="99"/>
      <c r="J209" s="99"/>
      <c r="K209" s="99"/>
      <c r="L209" s="99"/>
      <c r="M209" s="99"/>
      <c r="N209" s="99"/>
      <c r="O209" s="99"/>
      <c r="P209" s="99"/>
      <c r="Q209" s="99"/>
      <c r="R209" s="99"/>
      <c r="S209" s="99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</row>
    <row r="210" spans="2:33" ht="18.75" customHeight="1">
      <c r="B210" s="14"/>
      <c r="C210" s="98"/>
      <c r="D210" s="98"/>
      <c r="E210" s="14"/>
      <c r="F210" s="99"/>
      <c r="G210" s="99"/>
      <c r="H210" s="99"/>
      <c r="I210" s="99"/>
      <c r="J210" s="99"/>
      <c r="K210" s="99"/>
      <c r="L210" s="99"/>
      <c r="M210" s="99"/>
      <c r="N210" s="99"/>
      <c r="O210" s="99"/>
      <c r="P210" s="99"/>
      <c r="Q210" s="99"/>
      <c r="R210" s="99"/>
      <c r="S210" s="99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</row>
    <row r="211" spans="2:33" ht="18.75" customHeight="1">
      <c r="B211" s="14"/>
      <c r="C211" s="98"/>
      <c r="D211" s="98"/>
      <c r="E211" s="14"/>
      <c r="F211" s="99"/>
      <c r="G211" s="99"/>
      <c r="H211" s="99"/>
      <c r="I211" s="99"/>
      <c r="J211" s="99"/>
      <c r="K211" s="99"/>
      <c r="L211" s="99"/>
      <c r="M211" s="99"/>
      <c r="N211" s="99"/>
      <c r="O211" s="99"/>
      <c r="P211" s="99"/>
      <c r="Q211" s="99"/>
      <c r="R211" s="99"/>
      <c r="S211" s="99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</row>
    <row r="212" spans="2:33" ht="18.75" customHeight="1">
      <c r="B212" s="14"/>
      <c r="C212" s="98"/>
      <c r="D212" s="98"/>
      <c r="E212" s="14"/>
      <c r="F212" s="99"/>
      <c r="G212" s="99"/>
      <c r="H212" s="99"/>
      <c r="I212" s="99"/>
      <c r="J212" s="99"/>
      <c r="K212" s="99"/>
      <c r="L212" s="99"/>
      <c r="M212" s="99"/>
      <c r="N212" s="99"/>
      <c r="O212" s="99"/>
      <c r="P212" s="99"/>
      <c r="Q212" s="99"/>
      <c r="R212" s="99"/>
      <c r="S212" s="99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</row>
    <row r="213" spans="2:33" ht="18.75" customHeight="1">
      <c r="B213" s="14"/>
      <c r="C213" s="98"/>
      <c r="D213" s="98"/>
      <c r="E213" s="14"/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99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</row>
    <row r="214" spans="2:33" ht="18.75" customHeight="1">
      <c r="B214" s="14"/>
      <c r="C214" s="98"/>
      <c r="D214" s="98"/>
      <c r="E214" s="14"/>
      <c r="F214" s="99"/>
      <c r="G214" s="99"/>
      <c r="H214" s="99"/>
      <c r="I214" s="99"/>
      <c r="J214" s="99"/>
      <c r="K214" s="99"/>
      <c r="L214" s="99"/>
      <c r="M214" s="99"/>
      <c r="N214" s="99"/>
      <c r="O214" s="99"/>
      <c r="P214" s="99"/>
      <c r="Q214" s="99"/>
      <c r="R214" s="99"/>
      <c r="S214" s="99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</row>
    <row r="215" spans="2:33" ht="18.75" customHeight="1">
      <c r="B215" s="14"/>
      <c r="C215" s="98"/>
      <c r="D215" s="98"/>
      <c r="E215" s="14"/>
      <c r="F215" s="99"/>
      <c r="G215" s="99"/>
      <c r="H215" s="99"/>
      <c r="I215" s="99"/>
      <c r="J215" s="99"/>
      <c r="K215" s="99"/>
      <c r="L215" s="99"/>
      <c r="M215" s="99"/>
      <c r="N215" s="99"/>
      <c r="O215" s="99"/>
      <c r="P215" s="99"/>
      <c r="Q215" s="99"/>
      <c r="R215" s="99"/>
      <c r="S215" s="99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</row>
    <row r="216" spans="2:33" ht="18.75" customHeight="1">
      <c r="B216" s="14"/>
      <c r="C216" s="98"/>
      <c r="D216" s="98"/>
      <c r="E216" s="14"/>
      <c r="F216" s="99"/>
      <c r="G216" s="99"/>
      <c r="H216" s="99"/>
      <c r="I216" s="99"/>
      <c r="J216" s="99"/>
      <c r="K216" s="99"/>
      <c r="L216" s="99"/>
      <c r="M216" s="99"/>
      <c r="N216" s="99"/>
      <c r="O216" s="99"/>
      <c r="P216" s="99"/>
      <c r="Q216" s="99"/>
      <c r="R216" s="99"/>
      <c r="S216" s="99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</row>
    <row r="217" spans="2:33" ht="18.75" customHeight="1">
      <c r="B217" s="14"/>
      <c r="C217" s="98"/>
      <c r="D217" s="98"/>
      <c r="E217" s="14"/>
      <c r="F217" s="99"/>
      <c r="G217" s="99"/>
      <c r="H217" s="99"/>
      <c r="I217" s="99"/>
      <c r="J217" s="99"/>
      <c r="K217" s="99"/>
      <c r="L217" s="99"/>
      <c r="M217" s="99"/>
      <c r="N217" s="99"/>
      <c r="O217" s="99"/>
      <c r="P217" s="99"/>
      <c r="Q217" s="99"/>
      <c r="R217" s="99"/>
      <c r="S217" s="99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</row>
    <row r="218" spans="2:33" ht="18.75" customHeight="1">
      <c r="B218" s="14"/>
      <c r="C218" s="98"/>
      <c r="D218" s="98"/>
      <c r="E218" s="14"/>
      <c r="F218" s="99"/>
      <c r="G218" s="99"/>
      <c r="H218" s="99"/>
      <c r="I218" s="99"/>
      <c r="J218" s="99"/>
      <c r="K218" s="99"/>
      <c r="L218" s="99"/>
      <c r="M218" s="99"/>
      <c r="N218" s="99"/>
      <c r="O218" s="99"/>
      <c r="P218" s="99"/>
      <c r="Q218" s="99"/>
      <c r="R218" s="99"/>
      <c r="S218" s="99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</row>
    <row r="219" spans="2:33" ht="18.75" customHeight="1">
      <c r="B219" s="14"/>
      <c r="C219" s="98"/>
      <c r="D219" s="98"/>
      <c r="E219" s="14"/>
      <c r="F219" s="99"/>
      <c r="G219" s="99"/>
      <c r="H219" s="99"/>
      <c r="I219" s="99"/>
      <c r="J219" s="99"/>
      <c r="K219" s="99"/>
      <c r="L219" s="99"/>
      <c r="M219" s="99"/>
      <c r="N219" s="99"/>
      <c r="O219" s="99"/>
      <c r="P219" s="99"/>
      <c r="Q219" s="99"/>
      <c r="R219" s="99"/>
      <c r="S219" s="99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</row>
    <row r="220" spans="2:33" ht="18.75" customHeight="1">
      <c r="B220" s="14"/>
      <c r="C220" s="98"/>
      <c r="D220" s="98"/>
      <c r="E220" s="14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99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</row>
    <row r="221" spans="2:33" ht="18.75" customHeight="1">
      <c r="B221" s="14"/>
      <c r="C221" s="98"/>
      <c r="D221" s="98"/>
      <c r="E221" s="14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99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</row>
    <row r="222" spans="2:33" ht="18.75" customHeight="1">
      <c r="B222" s="14"/>
      <c r="C222" s="98"/>
      <c r="D222" s="98"/>
      <c r="E222" s="14"/>
      <c r="F222" s="99"/>
      <c r="G222" s="99"/>
      <c r="H222" s="99"/>
      <c r="I222" s="99"/>
      <c r="J222" s="99"/>
      <c r="K222" s="99"/>
      <c r="L222" s="99"/>
      <c r="M222" s="99"/>
      <c r="N222" s="99"/>
      <c r="O222" s="99"/>
      <c r="P222" s="99"/>
      <c r="Q222" s="99"/>
      <c r="R222" s="99"/>
      <c r="S222" s="99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</row>
    <row r="223" spans="2:33" ht="18.75" customHeight="1">
      <c r="B223" s="14"/>
      <c r="C223" s="98"/>
      <c r="D223" s="98"/>
      <c r="E223" s="14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99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</row>
    <row r="224" spans="2:33" ht="18.75" customHeight="1">
      <c r="B224" s="14"/>
      <c r="C224" s="98"/>
      <c r="D224" s="98"/>
      <c r="E224" s="14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99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</row>
    <row r="225" spans="2:33" ht="18.75" customHeight="1">
      <c r="B225" s="14"/>
      <c r="C225" s="98"/>
      <c r="D225" s="98"/>
      <c r="E225" s="14"/>
      <c r="F225" s="99"/>
      <c r="G225" s="99"/>
      <c r="H225" s="99"/>
      <c r="I225" s="99"/>
      <c r="J225" s="99"/>
      <c r="K225" s="99"/>
      <c r="L225" s="99"/>
      <c r="M225" s="99"/>
      <c r="N225" s="99"/>
      <c r="O225" s="99"/>
      <c r="P225" s="99"/>
      <c r="Q225" s="99"/>
      <c r="R225" s="99"/>
      <c r="S225" s="99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</row>
    <row r="226" spans="2:33" ht="18.75" customHeight="1">
      <c r="B226" s="14"/>
      <c r="C226" s="98"/>
      <c r="D226" s="98"/>
      <c r="E226" s="14"/>
      <c r="F226" s="99"/>
      <c r="G226" s="99"/>
      <c r="H226" s="99"/>
      <c r="I226" s="99"/>
      <c r="J226" s="99"/>
      <c r="K226" s="99"/>
      <c r="L226" s="99"/>
      <c r="M226" s="99"/>
      <c r="N226" s="99"/>
      <c r="O226" s="99"/>
      <c r="P226" s="99"/>
      <c r="Q226" s="99"/>
      <c r="R226" s="99"/>
      <c r="S226" s="99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</row>
    <row r="227" spans="2:33" ht="18.75" customHeight="1">
      <c r="B227" s="14"/>
      <c r="C227" s="98"/>
      <c r="D227" s="98"/>
      <c r="E227" s="14"/>
      <c r="F227" s="99"/>
      <c r="G227" s="99"/>
      <c r="H227" s="99"/>
      <c r="I227" s="99"/>
      <c r="J227" s="99"/>
      <c r="K227" s="99"/>
      <c r="L227" s="99"/>
      <c r="M227" s="99"/>
      <c r="N227" s="99"/>
      <c r="O227" s="99"/>
      <c r="P227" s="99"/>
      <c r="Q227" s="99"/>
      <c r="R227" s="99"/>
      <c r="S227" s="99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</row>
    <row r="228" spans="2:33" ht="18.75" customHeight="1">
      <c r="B228" s="14"/>
      <c r="C228" s="98"/>
      <c r="D228" s="98"/>
      <c r="E228" s="14"/>
      <c r="F228" s="99"/>
      <c r="G228" s="99"/>
      <c r="H228" s="99"/>
      <c r="I228" s="99"/>
      <c r="J228" s="99"/>
      <c r="K228" s="99"/>
      <c r="L228" s="99"/>
      <c r="M228" s="99"/>
      <c r="N228" s="99"/>
      <c r="O228" s="99"/>
      <c r="P228" s="99"/>
      <c r="Q228" s="99"/>
      <c r="R228" s="99"/>
      <c r="S228" s="99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</row>
    <row r="229" spans="2:33" ht="18.75" customHeight="1">
      <c r="B229" s="14"/>
      <c r="C229" s="98"/>
      <c r="D229" s="98"/>
      <c r="E229" s="14"/>
      <c r="F229" s="99"/>
      <c r="G229" s="99"/>
      <c r="H229" s="99"/>
      <c r="I229" s="99"/>
      <c r="J229" s="99"/>
      <c r="K229" s="99"/>
      <c r="L229" s="99"/>
      <c r="M229" s="99"/>
      <c r="N229" s="99"/>
      <c r="O229" s="99"/>
      <c r="P229" s="99"/>
      <c r="Q229" s="99"/>
      <c r="R229" s="99"/>
      <c r="S229" s="99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</row>
    <row r="230" spans="2:33" ht="18.75" customHeight="1">
      <c r="B230" s="14"/>
      <c r="C230" s="98"/>
      <c r="D230" s="98"/>
      <c r="E230" s="14"/>
      <c r="F230" s="99"/>
      <c r="G230" s="99"/>
      <c r="H230" s="99"/>
      <c r="I230" s="99"/>
      <c r="J230" s="99"/>
      <c r="K230" s="99"/>
      <c r="L230" s="99"/>
      <c r="M230" s="99"/>
      <c r="N230" s="99"/>
      <c r="O230" s="99"/>
      <c r="P230" s="99"/>
      <c r="Q230" s="99"/>
      <c r="R230" s="99"/>
      <c r="S230" s="99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</row>
    <row r="231" spans="2:33" ht="18.75" customHeight="1">
      <c r="B231" s="14"/>
      <c r="C231" s="98"/>
      <c r="D231" s="98"/>
      <c r="E231" s="14"/>
      <c r="F231" s="99"/>
      <c r="G231" s="99"/>
      <c r="H231" s="99"/>
      <c r="I231" s="99"/>
      <c r="J231" s="99"/>
      <c r="K231" s="99"/>
      <c r="L231" s="99"/>
      <c r="M231" s="99"/>
      <c r="N231" s="99"/>
      <c r="O231" s="99"/>
      <c r="P231" s="99"/>
      <c r="Q231" s="99"/>
      <c r="R231" s="99"/>
      <c r="S231" s="99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</row>
    <row r="232" spans="2:33" ht="18.75" customHeight="1">
      <c r="B232" s="14"/>
      <c r="C232" s="98"/>
      <c r="D232" s="98"/>
      <c r="E232" s="14"/>
      <c r="F232" s="99"/>
      <c r="G232" s="99"/>
      <c r="H232" s="99"/>
      <c r="I232" s="99"/>
      <c r="J232" s="99"/>
      <c r="K232" s="99"/>
      <c r="L232" s="99"/>
      <c r="M232" s="99"/>
      <c r="N232" s="99"/>
      <c r="O232" s="99"/>
      <c r="P232" s="99"/>
      <c r="Q232" s="99"/>
      <c r="R232" s="99"/>
      <c r="S232" s="99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</row>
    <row r="233" spans="2:33" ht="18.75" customHeight="1">
      <c r="B233" s="14"/>
      <c r="C233" s="98"/>
      <c r="D233" s="98"/>
      <c r="E233" s="14"/>
      <c r="F233" s="99"/>
      <c r="G233" s="99"/>
      <c r="H233" s="99"/>
      <c r="I233" s="99"/>
      <c r="J233" s="99"/>
      <c r="K233" s="99"/>
      <c r="L233" s="99"/>
      <c r="M233" s="99"/>
      <c r="N233" s="99"/>
      <c r="O233" s="99"/>
      <c r="P233" s="99"/>
      <c r="Q233" s="99"/>
      <c r="R233" s="99"/>
      <c r="S233" s="99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</row>
    <row r="234" spans="2:33" ht="18.75" customHeight="1">
      <c r="B234" s="14"/>
      <c r="C234" s="98"/>
      <c r="D234" s="98"/>
      <c r="E234" s="14"/>
      <c r="F234" s="99"/>
      <c r="G234" s="99"/>
      <c r="H234" s="99"/>
      <c r="I234" s="99"/>
      <c r="J234" s="99"/>
      <c r="K234" s="99"/>
      <c r="L234" s="99"/>
      <c r="M234" s="99"/>
      <c r="N234" s="99"/>
      <c r="O234" s="99"/>
      <c r="P234" s="99"/>
      <c r="Q234" s="99"/>
      <c r="R234" s="99"/>
      <c r="S234" s="99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</row>
    <row r="235" spans="2:33" ht="18.75" customHeight="1">
      <c r="B235" s="14"/>
      <c r="C235" s="98"/>
      <c r="D235" s="98"/>
      <c r="E235" s="14"/>
      <c r="F235" s="99"/>
      <c r="G235" s="99"/>
      <c r="H235" s="99"/>
      <c r="I235" s="99"/>
      <c r="J235" s="99"/>
      <c r="K235" s="99"/>
      <c r="L235" s="99"/>
      <c r="M235" s="99"/>
      <c r="N235" s="99"/>
      <c r="O235" s="99"/>
      <c r="P235" s="99"/>
      <c r="Q235" s="99"/>
      <c r="R235" s="99"/>
      <c r="S235" s="99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</row>
    <row r="236" spans="2:33" ht="18.75" customHeight="1">
      <c r="B236" s="14"/>
      <c r="C236" s="98"/>
      <c r="D236" s="98"/>
      <c r="E236" s="14"/>
      <c r="F236" s="99"/>
      <c r="G236" s="99"/>
      <c r="H236" s="99"/>
      <c r="I236" s="99"/>
      <c r="J236" s="99"/>
      <c r="K236" s="99"/>
      <c r="L236" s="99"/>
      <c r="M236" s="99"/>
      <c r="N236" s="99"/>
      <c r="O236" s="99"/>
      <c r="P236" s="99"/>
      <c r="Q236" s="99"/>
      <c r="R236" s="99"/>
      <c r="S236" s="99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</row>
    <row r="237" spans="2:33" ht="18.75" customHeight="1">
      <c r="B237" s="14"/>
      <c r="C237" s="98"/>
      <c r="D237" s="98"/>
      <c r="E237" s="14"/>
      <c r="F237" s="99"/>
      <c r="G237" s="99"/>
      <c r="H237" s="99"/>
      <c r="I237" s="99"/>
      <c r="J237" s="99"/>
      <c r="K237" s="99"/>
      <c r="L237" s="99"/>
      <c r="M237" s="99"/>
      <c r="N237" s="99"/>
      <c r="O237" s="99"/>
      <c r="P237" s="99"/>
      <c r="Q237" s="99"/>
      <c r="R237" s="99"/>
      <c r="S237" s="99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</row>
    <row r="238" spans="2:33" ht="18.75" customHeight="1">
      <c r="B238" s="14"/>
      <c r="C238" s="98"/>
      <c r="D238" s="98"/>
      <c r="E238" s="14"/>
      <c r="F238" s="99"/>
      <c r="G238" s="99"/>
      <c r="H238" s="99"/>
      <c r="I238" s="99"/>
      <c r="J238" s="99"/>
      <c r="K238" s="99"/>
      <c r="L238" s="99"/>
      <c r="M238" s="99"/>
      <c r="N238" s="99"/>
      <c r="O238" s="99"/>
      <c r="P238" s="99"/>
      <c r="Q238" s="99"/>
      <c r="R238" s="99"/>
      <c r="S238" s="99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</row>
    <row r="239" spans="2:33" ht="18.75" customHeight="1">
      <c r="B239" s="14"/>
      <c r="C239" s="98"/>
      <c r="D239" s="98"/>
      <c r="E239" s="14"/>
      <c r="F239" s="99"/>
      <c r="G239" s="99"/>
      <c r="H239" s="99"/>
      <c r="I239" s="99"/>
      <c r="J239" s="99"/>
      <c r="K239" s="99"/>
      <c r="L239" s="99"/>
      <c r="M239" s="99"/>
      <c r="N239" s="99"/>
      <c r="O239" s="99"/>
      <c r="P239" s="99"/>
      <c r="Q239" s="99"/>
      <c r="R239" s="99"/>
      <c r="S239" s="99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</row>
    <row r="240" spans="2:33" ht="18.75" customHeight="1">
      <c r="B240" s="14"/>
      <c r="C240" s="98"/>
      <c r="D240" s="98"/>
      <c r="E240" s="14"/>
      <c r="F240" s="99"/>
      <c r="G240" s="99"/>
      <c r="H240" s="99"/>
      <c r="I240" s="99"/>
      <c r="J240" s="99"/>
      <c r="K240" s="99"/>
      <c r="L240" s="99"/>
      <c r="M240" s="99"/>
      <c r="N240" s="99"/>
      <c r="O240" s="99"/>
      <c r="P240" s="99"/>
      <c r="Q240" s="99"/>
      <c r="R240" s="99"/>
      <c r="S240" s="99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</row>
    <row r="241" spans="2:33" ht="18.75" customHeight="1">
      <c r="B241" s="14"/>
      <c r="C241" s="98"/>
      <c r="D241" s="98"/>
      <c r="E241" s="14"/>
      <c r="F241" s="99"/>
      <c r="G241" s="99"/>
      <c r="H241" s="99"/>
      <c r="I241" s="99"/>
      <c r="J241" s="99"/>
      <c r="K241" s="99"/>
      <c r="L241" s="99"/>
      <c r="M241" s="99"/>
      <c r="N241" s="99"/>
      <c r="O241" s="99"/>
      <c r="P241" s="99"/>
      <c r="Q241" s="99"/>
      <c r="R241" s="99"/>
      <c r="S241" s="99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</row>
    <row r="242" spans="2:33" ht="18.75" customHeight="1">
      <c r="B242" s="14"/>
      <c r="C242" s="98"/>
      <c r="D242" s="98"/>
      <c r="E242" s="14"/>
      <c r="F242" s="99"/>
      <c r="G242" s="99"/>
      <c r="H242" s="99"/>
      <c r="I242" s="99"/>
      <c r="J242" s="99"/>
      <c r="K242" s="99"/>
      <c r="L242" s="99"/>
      <c r="M242" s="99"/>
      <c r="N242" s="99"/>
      <c r="O242" s="99"/>
      <c r="P242" s="99"/>
      <c r="Q242" s="99"/>
      <c r="R242" s="99"/>
      <c r="S242" s="99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</row>
    <row r="243" spans="2:33" ht="18.75" customHeight="1">
      <c r="B243" s="14"/>
      <c r="C243" s="98"/>
      <c r="D243" s="98"/>
      <c r="E243" s="14"/>
      <c r="F243" s="99"/>
      <c r="G243" s="99"/>
      <c r="H243" s="99"/>
      <c r="I243" s="99"/>
      <c r="J243" s="99"/>
      <c r="K243" s="99"/>
      <c r="L243" s="99"/>
      <c r="M243" s="99"/>
      <c r="N243" s="99"/>
      <c r="O243" s="99"/>
      <c r="P243" s="99"/>
      <c r="Q243" s="99"/>
      <c r="R243" s="99"/>
      <c r="S243" s="99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</row>
    <row r="244" spans="2:33" ht="18.75" customHeight="1">
      <c r="B244" s="14"/>
      <c r="C244" s="98"/>
      <c r="D244" s="98"/>
      <c r="E244" s="14"/>
      <c r="F244" s="99"/>
      <c r="G244" s="99"/>
      <c r="H244" s="99"/>
      <c r="I244" s="99"/>
      <c r="J244" s="99"/>
      <c r="K244" s="99"/>
      <c r="L244" s="99"/>
      <c r="M244" s="99"/>
      <c r="N244" s="99"/>
      <c r="O244" s="99"/>
      <c r="P244" s="99"/>
      <c r="Q244" s="99"/>
      <c r="R244" s="99"/>
      <c r="S244" s="99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</row>
    <row r="245" spans="2:33" ht="18.75" customHeight="1">
      <c r="B245" s="14"/>
      <c r="C245" s="98"/>
      <c r="D245" s="98"/>
      <c r="E245" s="14"/>
      <c r="F245" s="99"/>
      <c r="G245" s="99"/>
      <c r="H245" s="99"/>
      <c r="I245" s="99"/>
      <c r="J245" s="99"/>
      <c r="K245" s="99"/>
      <c r="L245" s="99"/>
      <c r="M245" s="99"/>
      <c r="N245" s="99"/>
      <c r="O245" s="99"/>
      <c r="P245" s="99"/>
      <c r="Q245" s="99"/>
      <c r="R245" s="99"/>
      <c r="S245" s="99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</row>
    <row r="246" spans="2:33" ht="18.75" customHeight="1">
      <c r="B246" s="14"/>
      <c r="C246" s="98"/>
      <c r="D246" s="98"/>
      <c r="E246" s="14"/>
      <c r="F246" s="99"/>
      <c r="G246" s="99"/>
      <c r="H246" s="99"/>
      <c r="I246" s="99"/>
      <c r="J246" s="99"/>
      <c r="K246" s="99"/>
      <c r="L246" s="99"/>
      <c r="M246" s="99"/>
      <c r="N246" s="99"/>
      <c r="O246" s="99"/>
      <c r="P246" s="99"/>
      <c r="Q246" s="99"/>
      <c r="R246" s="99"/>
      <c r="S246" s="99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</row>
    <row r="247" spans="2:33" ht="18.75" customHeight="1">
      <c r="B247" s="14"/>
      <c r="C247" s="98"/>
      <c r="D247" s="98"/>
      <c r="E247" s="14"/>
      <c r="F247" s="99"/>
      <c r="G247" s="99"/>
      <c r="H247" s="99"/>
      <c r="I247" s="99"/>
      <c r="J247" s="99"/>
      <c r="K247" s="99"/>
      <c r="L247" s="99"/>
      <c r="M247" s="99"/>
      <c r="N247" s="99"/>
      <c r="O247" s="99"/>
      <c r="P247" s="99"/>
      <c r="Q247" s="99"/>
      <c r="R247" s="99"/>
      <c r="S247" s="99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</row>
    <row r="248" spans="2:33" ht="18.75" customHeight="1">
      <c r="B248" s="14"/>
      <c r="C248" s="98"/>
      <c r="D248" s="98"/>
      <c r="E248" s="14"/>
      <c r="F248" s="99"/>
      <c r="G248" s="99"/>
      <c r="H248" s="99"/>
      <c r="I248" s="99"/>
      <c r="J248" s="99"/>
      <c r="K248" s="99"/>
      <c r="L248" s="99"/>
      <c r="M248" s="99"/>
      <c r="N248" s="99"/>
      <c r="O248" s="99"/>
      <c r="P248" s="99"/>
      <c r="Q248" s="99"/>
      <c r="R248" s="99"/>
      <c r="S248" s="99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</row>
    <row r="249" spans="2:33" ht="18.75" customHeight="1">
      <c r="B249" s="14"/>
      <c r="C249" s="98"/>
      <c r="D249" s="98"/>
      <c r="E249" s="14"/>
      <c r="F249" s="99"/>
      <c r="G249" s="99"/>
      <c r="H249" s="99"/>
      <c r="I249" s="99"/>
      <c r="J249" s="99"/>
      <c r="K249" s="99"/>
      <c r="L249" s="99"/>
      <c r="M249" s="99"/>
      <c r="N249" s="99"/>
      <c r="O249" s="99"/>
      <c r="P249" s="99"/>
      <c r="Q249" s="99"/>
      <c r="R249" s="99"/>
      <c r="S249" s="99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</row>
    <row r="250" spans="2:33" ht="18.75" customHeight="1">
      <c r="B250" s="14"/>
      <c r="C250" s="98"/>
      <c r="D250" s="98"/>
      <c r="E250" s="14"/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/>
      <c r="Q250" s="99"/>
      <c r="R250" s="99"/>
      <c r="S250" s="99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</row>
    <row r="251" spans="2:33" ht="18.75" customHeight="1">
      <c r="B251" s="14"/>
      <c r="C251" s="98"/>
      <c r="D251" s="98"/>
      <c r="E251" s="14"/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/>
      <c r="Q251" s="99"/>
      <c r="R251" s="99"/>
      <c r="S251" s="99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</row>
    <row r="252" spans="2:33" ht="18.75" customHeight="1">
      <c r="B252" s="14"/>
      <c r="C252" s="98"/>
      <c r="D252" s="98"/>
      <c r="E252" s="14"/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/>
      <c r="Q252" s="99"/>
      <c r="R252" s="99"/>
      <c r="S252" s="99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</row>
    <row r="253" spans="2:33" ht="18.75" customHeight="1">
      <c r="B253" s="14"/>
      <c r="C253" s="98"/>
      <c r="D253" s="98"/>
      <c r="E253" s="14"/>
      <c r="F253" s="99"/>
      <c r="G253" s="99"/>
      <c r="H253" s="99"/>
      <c r="I253" s="99"/>
      <c r="J253" s="99"/>
      <c r="K253" s="99"/>
      <c r="L253" s="99"/>
      <c r="M253" s="99"/>
      <c r="N253" s="99"/>
      <c r="O253" s="99"/>
      <c r="P253" s="99"/>
      <c r="Q253" s="99"/>
      <c r="R253" s="99"/>
      <c r="S253" s="99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</row>
    <row r="254" spans="2:33" ht="18.75" customHeight="1">
      <c r="B254" s="14"/>
      <c r="C254" s="98"/>
      <c r="D254" s="98"/>
      <c r="E254" s="14"/>
      <c r="F254" s="99"/>
      <c r="G254" s="99"/>
      <c r="H254" s="99"/>
      <c r="I254" s="99"/>
      <c r="J254" s="99"/>
      <c r="K254" s="99"/>
      <c r="L254" s="99"/>
      <c r="M254" s="99"/>
      <c r="N254" s="99"/>
      <c r="O254" s="99"/>
      <c r="P254" s="99"/>
      <c r="Q254" s="99"/>
      <c r="R254" s="99"/>
      <c r="S254" s="99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</row>
    <row r="255" spans="2:33" ht="18.75" customHeight="1">
      <c r="B255" s="14"/>
      <c r="C255" s="98"/>
      <c r="D255" s="98"/>
      <c r="E255" s="14"/>
      <c r="F255" s="99"/>
      <c r="G255" s="99"/>
      <c r="H255" s="99"/>
      <c r="I255" s="99"/>
      <c r="J255" s="99"/>
      <c r="K255" s="99"/>
      <c r="L255" s="99"/>
      <c r="M255" s="99"/>
      <c r="N255" s="99"/>
      <c r="O255" s="99"/>
      <c r="P255" s="99"/>
      <c r="Q255" s="99"/>
      <c r="R255" s="99"/>
      <c r="S255" s="99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</row>
    <row r="256" spans="2:33" ht="18.75" customHeight="1">
      <c r="B256" s="14"/>
      <c r="C256" s="98"/>
      <c r="D256" s="98"/>
      <c r="E256" s="14"/>
      <c r="F256" s="99"/>
      <c r="G256" s="99"/>
      <c r="H256" s="99"/>
      <c r="I256" s="99"/>
      <c r="J256" s="99"/>
      <c r="K256" s="99"/>
      <c r="L256" s="99"/>
      <c r="M256" s="99"/>
      <c r="N256" s="99"/>
      <c r="O256" s="99"/>
      <c r="P256" s="99"/>
      <c r="Q256" s="99"/>
      <c r="R256" s="99"/>
      <c r="S256" s="99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</row>
    <row r="257" spans="2:33" ht="18.75" customHeight="1">
      <c r="B257" s="14"/>
      <c r="C257" s="98"/>
      <c r="D257" s="98"/>
      <c r="E257" s="14"/>
      <c r="F257" s="99"/>
      <c r="G257" s="99"/>
      <c r="H257" s="99"/>
      <c r="I257" s="99"/>
      <c r="J257" s="99"/>
      <c r="K257" s="99"/>
      <c r="L257" s="99"/>
      <c r="M257" s="99"/>
      <c r="N257" s="99"/>
      <c r="O257" s="99"/>
      <c r="P257" s="99"/>
      <c r="Q257" s="99"/>
      <c r="R257" s="99"/>
      <c r="S257" s="99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</row>
    <row r="258" spans="2:33" ht="18.75" customHeight="1">
      <c r="B258" s="14"/>
      <c r="C258" s="98"/>
      <c r="D258" s="98"/>
      <c r="E258" s="14"/>
      <c r="F258" s="99"/>
      <c r="G258" s="99"/>
      <c r="H258" s="99"/>
      <c r="I258" s="99"/>
      <c r="J258" s="99"/>
      <c r="K258" s="99"/>
      <c r="L258" s="99"/>
      <c r="M258" s="99"/>
      <c r="N258" s="99"/>
      <c r="O258" s="99"/>
      <c r="P258" s="99"/>
      <c r="Q258" s="99"/>
      <c r="R258" s="99"/>
      <c r="S258" s="99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</row>
    <row r="259" spans="2:33" ht="18.75" customHeight="1">
      <c r="B259" s="14"/>
      <c r="C259" s="98"/>
      <c r="D259" s="98"/>
      <c r="E259" s="14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99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</row>
    <row r="260" spans="2:33" ht="18.75" customHeight="1">
      <c r="B260" s="14"/>
      <c r="C260" s="98"/>
      <c r="D260" s="98"/>
      <c r="E260" s="14"/>
      <c r="F260" s="99"/>
      <c r="G260" s="99"/>
      <c r="H260" s="99"/>
      <c r="I260" s="99"/>
      <c r="J260" s="99"/>
      <c r="K260" s="99"/>
      <c r="L260" s="99"/>
      <c r="M260" s="99"/>
      <c r="N260" s="99"/>
      <c r="O260" s="99"/>
      <c r="P260" s="99"/>
      <c r="Q260" s="99"/>
      <c r="R260" s="99"/>
      <c r="S260" s="99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</row>
    <row r="261" spans="2:33" ht="18.75" customHeight="1">
      <c r="B261" s="14"/>
      <c r="C261" s="98"/>
      <c r="D261" s="98"/>
      <c r="E261" s="14"/>
      <c r="F261" s="99"/>
      <c r="G261" s="99"/>
      <c r="H261" s="99"/>
      <c r="I261" s="99"/>
      <c r="J261" s="99"/>
      <c r="K261" s="99"/>
      <c r="L261" s="99"/>
      <c r="M261" s="99"/>
      <c r="N261" s="99"/>
      <c r="O261" s="99"/>
      <c r="P261" s="99"/>
      <c r="Q261" s="99"/>
      <c r="R261" s="99"/>
      <c r="S261" s="99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</row>
    <row r="262" spans="2:33" ht="18.75" customHeight="1">
      <c r="B262" s="14"/>
      <c r="C262" s="98"/>
      <c r="D262" s="98"/>
      <c r="E262" s="14"/>
      <c r="F262" s="99"/>
      <c r="G262" s="99"/>
      <c r="H262" s="99"/>
      <c r="I262" s="99"/>
      <c r="J262" s="99"/>
      <c r="K262" s="99"/>
      <c r="L262" s="99"/>
      <c r="M262" s="99"/>
      <c r="N262" s="99"/>
      <c r="O262" s="99"/>
      <c r="P262" s="99"/>
      <c r="Q262" s="99"/>
      <c r="R262" s="99"/>
      <c r="S262" s="99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</row>
    <row r="263" spans="2:33" ht="18.75" customHeight="1">
      <c r="B263" s="14"/>
      <c r="C263" s="98"/>
      <c r="D263" s="98"/>
      <c r="E263" s="14"/>
      <c r="F263" s="99"/>
      <c r="G263" s="99"/>
      <c r="H263" s="99"/>
      <c r="I263" s="99"/>
      <c r="J263" s="99"/>
      <c r="K263" s="99"/>
      <c r="L263" s="99"/>
      <c r="M263" s="99"/>
      <c r="N263" s="99"/>
      <c r="O263" s="99"/>
      <c r="P263" s="99"/>
      <c r="Q263" s="99"/>
      <c r="R263" s="99"/>
      <c r="S263" s="99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</row>
    <row r="264" spans="2:33" ht="18.75" customHeight="1">
      <c r="B264" s="14"/>
      <c r="C264" s="98"/>
      <c r="D264" s="98"/>
      <c r="E264" s="14"/>
      <c r="F264" s="99"/>
      <c r="G264" s="99"/>
      <c r="H264" s="99"/>
      <c r="I264" s="99"/>
      <c r="J264" s="99"/>
      <c r="K264" s="99"/>
      <c r="L264" s="99"/>
      <c r="M264" s="99"/>
      <c r="N264" s="99"/>
      <c r="O264" s="99"/>
      <c r="P264" s="99"/>
      <c r="Q264" s="99"/>
      <c r="R264" s="99"/>
      <c r="S264" s="99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</row>
    <row r="265" spans="2:33" ht="18.75" customHeight="1">
      <c r="B265" s="14"/>
      <c r="C265" s="98"/>
      <c r="D265" s="98"/>
      <c r="E265" s="14"/>
      <c r="F265" s="99"/>
      <c r="G265" s="99"/>
      <c r="H265" s="99"/>
      <c r="I265" s="99"/>
      <c r="J265" s="99"/>
      <c r="K265" s="99"/>
      <c r="L265" s="99"/>
      <c r="M265" s="99"/>
      <c r="N265" s="99"/>
      <c r="O265" s="99"/>
      <c r="P265" s="99"/>
      <c r="Q265" s="99"/>
      <c r="R265" s="99"/>
      <c r="S265" s="99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</row>
    <row r="266" spans="2:33" ht="18.75" customHeight="1">
      <c r="B266" s="14"/>
      <c r="C266" s="98"/>
      <c r="D266" s="98"/>
      <c r="E266" s="14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99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</row>
    <row r="267" spans="2:33" ht="18.75" customHeight="1">
      <c r="B267" s="14"/>
      <c r="C267" s="98"/>
      <c r="D267" s="98"/>
      <c r="E267" s="14"/>
      <c r="F267" s="99"/>
      <c r="G267" s="99"/>
      <c r="H267" s="99"/>
      <c r="I267" s="99"/>
      <c r="J267" s="99"/>
      <c r="K267" s="99"/>
      <c r="L267" s="99"/>
      <c r="M267" s="99"/>
      <c r="N267" s="99"/>
      <c r="O267" s="99"/>
      <c r="P267" s="99"/>
      <c r="Q267" s="99"/>
      <c r="R267" s="99"/>
      <c r="S267" s="99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</row>
    <row r="268" spans="2:33" ht="18.75" customHeight="1">
      <c r="B268" s="14"/>
      <c r="C268" s="98"/>
      <c r="D268" s="98"/>
      <c r="E268" s="14"/>
      <c r="F268" s="99"/>
      <c r="G268" s="99"/>
      <c r="H268" s="99"/>
      <c r="I268" s="99"/>
      <c r="J268" s="99"/>
      <c r="K268" s="99"/>
      <c r="L268" s="99"/>
      <c r="M268" s="99"/>
      <c r="N268" s="99"/>
      <c r="O268" s="99"/>
      <c r="P268" s="99"/>
      <c r="Q268" s="99"/>
      <c r="R268" s="99"/>
      <c r="S268" s="99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</row>
    <row r="269" spans="2:33" ht="18.75" customHeight="1">
      <c r="B269" s="14"/>
      <c r="C269" s="98"/>
      <c r="D269" s="98"/>
      <c r="E269" s="14"/>
      <c r="F269" s="99"/>
      <c r="G269" s="99"/>
      <c r="H269" s="99"/>
      <c r="I269" s="99"/>
      <c r="J269" s="99"/>
      <c r="K269" s="99"/>
      <c r="L269" s="99"/>
      <c r="M269" s="99"/>
      <c r="N269" s="99"/>
      <c r="O269" s="99"/>
      <c r="P269" s="99"/>
      <c r="Q269" s="99"/>
      <c r="R269" s="99"/>
      <c r="S269" s="99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</row>
    <row r="270" spans="2:33" ht="18.75" customHeight="1">
      <c r="B270" s="14"/>
      <c r="C270" s="98"/>
      <c r="D270" s="98"/>
      <c r="E270" s="14"/>
      <c r="F270" s="99"/>
      <c r="G270" s="99"/>
      <c r="H270" s="99"/>
      <c r="I270" s="99"/>
      <c r="J270" s="99"/>
      <c r="K270" s="99"/>
      <c r="L270" s="99"/>
      <c r="M270" s="99"/>
      <c r="N270" s="99"/>
      <c r="O270" s="99"/>
      <c r="P270" s="99"/>
      <c r="Q270" s="99"/>
      <c r="R270" s="99"/>
      <c r="S270" s="99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</row>
    <row r="271" spans="2:33" ht="18.75" customHeight="1">
      <c r="B271" s="14"/>
      <c r="C271" s="98"/>
      <c r="D271" s="98"/>
      <c r="E271" s="14"/>
      <c r="F271" s="99"/>
      <c r="G271" s="99"/>
      <c r="H271" s="99"/>
      <c r="I271" s="99"/>
      <c r="J271" s="99"/>
      <c r="K271" s="99"/>
      <c r="L271" s="99"/>
      <c r="M271" s="99"/>
      <c r="N271" s="99"/>
      <c r="O271" s="99"/>
      <c r="P271" s="99"/>
      <c r="Q271" s="99"/>
      <c r="R271" s="99"/>
      <c r="S271" s="99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</row>
    <row r="272" spans="2:33" ht="18.75" customHeight="1">
      <c r="B272" s="14"/>
      <c r="C272" s="98"/>
      <c r="D272" s="98"/>
      <c r="E272" s="14"/>
      <c r="F272" s="99"/>
      <c r="G272" s="99"/>
      <c r="H272" s="99"/>
      <c r="I272" s="99"/>
      <c r="J272" s="99"/>
      <c r="K272" s="99"/>
      <c r="L272" s="99"/>
      <c r="M272" s="99"/>
      <c r="N272" s="99"/>
      <c r="O272" s="99"/>
      <c r="P272" s="99"/>
      <c r="Q272" s="99"/>
      <c r="R272" s="99"/>
      <c r="S272" s="99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</row>
    <row r="273" spans="2:33" ht="18.75" customHeight="1">
      <c r="B273" s="14"/>
      <c r="C273" s="98"/>
      <c r="D273" s="98"/>
      <c r="E273" s="14"/>
      <c r="F273" s="99"/>
      <c r="G273" s="99"/>
      <c r="H273" s="99"/>
      <c r="I273" s="99"/>
      <c r="J273" s="99"/>
      <c r="K273" s="99"/>
      <c r="L273" s="99"/>
      <c r="M273" s="99"/>
      <c r="N273" s="99"/>
      <c r="O273" s="99"/>
      <c r="P273" s="99"/>
      <c r="Q273" s="99"/>
      <c r="R273" s="99"/>
      <c r="S273" s="99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</row>
    <row r="274" spans="2:33" ht="18.75" customHeight="1">
      <c r="B274" s="14"/>
      <c r="C274" s="98"/>
      <c r="D274" s="98"/>
      <c r="E274" s="14"/>
      <c r="F274" s="99"/>
      <c r="G274" s="99"/>
      <c r="H274" s="99"/>
      <c r="I274" s="99"/>
      <c r="J274" s="99"/>
      <c r="K274" s="99"/>
      <c r="L274" s="99"/>
      <c r="M274" s="99"/>
      <c r="N274" s="99"/>
      <c r="O274" s="99"/>
      <c r="P274" s="99"/>
      <c r="Q274" s="99"/>
      <c r="R274" s="99"/>
      <c r="S274" s="99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</row>
    <row r="275" spans="2:33" ht="18.75" customHeight="1">
      <c r="B275" s="14"/>
      <c r="C275" s="98"/>
      <c r="D275" s="98"/>
      <c r="E275" s="14"/>
      <c r="F275" s="99"/>
      <c r="G275" s="99"/>
      <c r="H275" s="99"/>
      <c r="I275" s="99"/>
      <c r="J275" s="99"/>
      <c r="K275" s="99"/>
      <c r="L275" s="99"/>
      <c r="M275" s="99"/>
      <c r="N275" s="99"/>
      <c r="O275" s="99"/>
      <c r="P275" s="99"/>
      <c r="Q275" s="99"/>
      <c r="R275" s="99"/>
      <c r="S275" s="99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</row>
    <row r="276" spans="2:33" ht="18.75" customHeight="1">
      <c r="B276" s="14"/>
      <c r="C276" s="98"/>
      <c r="D276" s="98"/>
      <c r="E276" s="14"/>
      <c r="F276" s="99"/>
      <c r="G276" s="99"/>
      <c r="H276" s="99"/>
      <c r="I276" s="99"/>
      <c r="J276" s="99"/>
      <c r="K276" s="99"/>
      <c r="L276" s="99"/>
      <c r="M276" s="99"/>
      <c r="N276" s="99"/>
      <c r="O276" s="99"/>
      <c r="P276" s="99"/>
      <c r="Q276" s="99"/>
      <c r="R276" s="99"/>
      <c r="S276" s="99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</row>
    <row r="277" spans="2:33" ht="18.75" customHeight="1">
      <c r="B277" s="14"/>
      <c r="C277" s="98"/>
      <c r="D277" s="98"/>
      <c r="E277" s="14"/>
      <c r="F277" s="99"/>
      <c r="G277" s="99"/>
      <c r="H277" s="99"/>
      <c r="I277" s="99"/>
      <c r="J277" s="99"/>
      <c r="K277" s="99"/>
      <c r="L277" s="99"/>
      <c r="M277" s="99"/>
      <c r="N277" s="99"/>
      <c r="O277" s="99"/>
      <c r="P277" s="99"/>
      <c r="Q277" s="99"/>
      <c r="R277" s="99"/>
      <c r="S277" s="99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</row>
    <row r="278" spans="2:33" ht="18.75" customHeight="1">
      <c r="B278" s="14"/>
      <c r="C278" s="98"/>
      <c r="D278" s="98"/>
      <c r="E278" s="14"/>
      <c r="F278" s="99"/>
      <c r="G278" s="99"/>
      <c r="H278" s="99"/>
      <c r="I278" s="99"/>
      <c r="J278" s="99"/>
      <c r="K278" s="99"/>
      <c r="L278" s="99"/>
      <c r="M278" s="99"/>
      <c r="N278" s="99"/>
      <c r="O278" s="99"/>
      <c r="P278" s="99"/>
      <c r="Q278" s="99"/>
      <c r="R278" s="99"/>
      <c r="S278" s="99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</row>
    <row r="279" spans="2:33" ht="18.75" customHeight="1">
      <c r="B279" s="14"/>
      <c r="C279" s="98"/>
      <c r="D279" s="98"/>
      <c r="E279" s="14"/>
      <c r="F279" s="99"/>
      <c r="G279" s="99"/>
      <c r="H279" s="99"/>
      <c r="I279" s="99"/>
      <c r="J279" s="99"/>
      <c r="K279" s="99"/>
      <c r="L279" s="99"/>
      <c r="M279" s="99"/>
      <c r="N279" s="99"/>
      <c r="O279" s="99"/>
      <c r="P279" s="99"/>
      <c r="Q279" s="99"/>
      <c r="R279" s="99"/>
      <c r="S279" s="99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</row>
    <row r="280" spans="2:33" ht="18.75" customHeight="1">
      <c r="B280" s="14"/>
      <c r="C280" s="98"/>
      <c r="D280" s="98"/>
      <c r="E280" s="14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99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</row>
    <row r="281" spans="2:33" ht="18.75" customHeight="1">
      <c r="B281" s="14"/>
      <c r="C281" s="98"/>
      <c r="D281" s="98"/>
      <c r="E281" s="14"/>
      <c r="F281" s="99"/>
      <c r="G281" s="99"/>
      <c r="H281" s="99"/>
      <c r="I281" s="99"/>
      <c r="J281" s="99"/>
      <c r="K281" s="99"/>
      <c r="L281" s="99"/>
      <c r="M281" s="99"/>
      <c r="N281" s="99"/>
      <c r="O281" s="99"/>
      <c r="P281" s="99"/>
      <c r="Q281" s="99"/>
      <c r="R281" s="99"/>
      <c r="S281" s="99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</row>
    <row r="282" spans="2:33" ht="18.75" customHeight="1">
      <c r="B282" s="14"/>
      <c r="C282" s="98"/>
      <c r="D282" s="98"/>
      <c r="E282" s="14"/>
      <c r="F282" s="99"/>
      <c r="G282" s="99"/>
      <c r="H282" s="99"/>
      <c r="I282" s="99"/>
      <c r="J282" s="99"/>
      <c r="K282" s="99"/>
      <c r="L282" s="99"/>
      <c r="M282" s="99"/>
      <c r="N282" s="99"/>
      <c r="O282" s="99"/>
      <c r="P282" s="99"/>
      <c r="Q282" s="99"/>
      <c r="R282" s="99"/>
      <c r="S282" s="99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</row>
    <row r="283" spans="2:33" ht="18.75" customHeight="1">
      <c r="B283" s="14"/>
      <c r="C283" s="98"/>
      <c r="D283" s="98"/>
      <c r="E283" s="14"/>
      <c r="F283" s="99"/>
      <c r="G283" s="99"/>
      <c r="H283" s="99"/>
      <c r="I283" s="99"/>
      <c r="J283" s="99"/>
      <c r="K283" s="99"/>
      <c r="L283" s="99"/>
      <c r="M283" s="99"/>
      <c r="N283" s="99"/>
      <c r="O283" s="99"/>
      <c r="P283" s="99"/>
      <c r="Q283" s="99"/>
      <c r="R283" s="99"/>
      <c r="S283" s="99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</row>
    <row r="284" spans="2:33" ht="18.75" customHeight="1">
      <c r="B284" s="14"/>
      <c r="C284" s="98"/>
      <c r="D284" s="98"/>
      <c r="E284" s="14"/>
      <c r="F284" s="99"/>
      <c r="G284" s="99"/>
      <c r="H284" s="99"/>
      <c r="I284" s="99"/>
      <c r="J284" s="99"/>
      <c r="K284" s="99"/>
      <c r="L284" s="99"/>
      <c r="M284" s="99"/>
      <c r="N284" s="99"/>
      <c r="O284" s="99"/>
      <c r="P284" s="99"/>
      <c r="Q284" s="99"/>
      <c r="R284" s="99"/>
      <c r="S284" s="99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</row>
    <row r="285" spans="2:33" ht="18.75" customHeight="1">
      <c r="B285" s="14"/>
      <c r="C285" s="98"/>
      <c r="D285" s="98"/>
      <c r="E285" s="14"/>
      <c r="F285" s="99"/>
      <c r="G285" s="99"/>
      <c r="H285" s="99"/>
      <c r="I285" s="99"/>
      <c r="J285" s="99"/>
      <c r="K285" s="99"/>
      <c r="L285" s="99"/>
      <c r="M285" s="99"/>
      <c r="N285" s="99"/>
      <c r="O285" s="99"/>
      <c r="P285" s="99"/>
      <c r="Q285" s="99"/>
      <c r="R285" s="99"/>
      <c r="S285" s="99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</row>
    <row r="286" spans="2:33" ht="18.75" customHeight="1">
      <c r="B286" s="14"/>
      <c r="C286" s="98"/>
      <c r="D286" s="98"/>
      <c r="E286" s="14"/>
      <c r="F286" s="99"/>
      <c r="G286" s="99"/>
      <c r="H286" s="99"/>
      <c r="I286" s="99"/>
      <c r="J286" s="99"/>
      <c r="K286" s="99"/>
      <c r="L286" s="99"/>
      <c r="M286" s="99"/>
      <c r="N286" s="99"/>
      <c r="O286" s="99"/>
      <c r="P286" s="99"/>
      <c r="Q286" s="99"/>
      <c r="R286" s="99"/>
      <c r="S286" s="99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</row>
    <row r="287" spans="2:33" ht="18.75" customHeight="1">
      <c r="B287" s="14"/>
      <c r="C287" s="98"/>
      <c r="D287" s="98"/>
      <c r="E287" s="14"/>
      <c r="F287" s="99"/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99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</row>
    <row r="288" spans="2:33" ht="18.75" customHeight="1">
      <c r="B288" s="14"/>
      <c r="C288" s="98"/>
      <c r="D288" s="98"/>
      <c r="E288" s="14"/>
      <c r="F288" s="99"/>
      <c r="G288" s="99"/>
      <c r="H288" s="99"/>
      <c r="I288" s="99"/>
      <c r="J288" s="99"/>
      <c r="K288" s="99"/>
      <c r="L288" s="99"/>
      <c r="M288" s="99"/>
      <c r="N288" s="99"/>
      <c r="O288" s="99"/>
      <c r="P288" s="99"/>
      <c r="Q288" s="99"/>
      <c r="R288" s="99"/>
      <c r="S288" s="99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</row>
    <row r="289" spans="2:33" ht="18.75" customHeight="1">
      <c r="B289" s="14"/>
      <c r="C289" s="98"/>
      <c r="D289" s="98"/>
      <c r="E289" s="14"/>
      <c r="F289" s="99"/>
      <c r="G289" s="99"/>
      <c r="H289" s="99"/>
      <c r="I289" s="99"/>
      <c r="J289" s="99"/>
      <c r="K289" s="99"/>
      <c r="L289" s="99"/>
      <c r="M289" s="99"/>
      <c r="N289" s="99"/>
      <c r="O289" s="99"/>
      <c r="P289" s="99"/>
      <c r="Q289" s="99"/>
      <c r="R289" s="99"/>
      <c r="S289" s="99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</row>
    <row r="290" spans="2:33" ht="18.75" customHeight="1">
      <c r="B290" s="14"/>
      <c r="C290" s="98"/>
      <c r="D290" s="98"/>
      <c r="E290" s="14"/>
      <c r="F290" s="99"/>
      <c r="G290" s="99"/>
      <c r="H290" s="99"/>
      <c r="I290" s="99"/>
      <c r="J290" s="99"/>
      <c r="K290" s="99"/>
      <c r="L290" s="99"/>
      <c r="M290" s="99"/>
      <c r="N290" s="99"/>
      <c r="O290" s="99"/>
      <c r="P290" s="99"/>
      <c r="Q290" s="99"/>
      <c r="R290" s="99"/>
      <c r="S290" s="99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</row>
    <row r="291" spans="2:33" ht="18.75" customHeight="1">
      <c r="B291" s="14"/>
      <c r="C291" s="98"/>
      <c r="D291" s="98"/>
      <c r="E291" s="14"/>
      <c r="F291" s="99"/>
      <c r="G291" s="99"/>
      <c r="H291" s="99"/>
      <c r="I291" s="99"/>
      <c r="J291" s="99"/>
      <c r="K291" s="99"/>
      <c r="L291" s="99"/>
      <c r="M291" s="99"/>
      <c r="N291" s="99"/>
      <c r="O291" s="99"/>
      <c r="P291" s="99"/>
      <c r="Q291" s="99"/>
      <c r="R291" s="99"/>
      <c r="S291" s="99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</row>
    <row r="292" spans="2:33" ht="18.75" customHeight="1">
      <c r="B292" s="14"/>
      <c r="C292" s="98"/>
      <c r="D292" s="98"/>
      <c r="E292" s="14"/>
      <c r="F292" s="99"/>
      <c r="G292" s="99"/>
      <c r="H292" s="99"/>
      <c r="I292" s="99"/>
      <c r="J292" s="99"/>
      <c r="K292" s="99"/>
      <c r="L292" s="99"/>
      <c r="M292" s="99"/>
      <c r="N292" s="99"/>
      <c r="O292" s="99"/>
      <c r="P292" s="99"/>
      <c r="Q292" s="99"/>
      <c r="R292" s="99"/>
      <c r="S292" s="99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</row>
    <row r="293" spans="2:33" ht="18.75" customHeight="1">
      <c r="B293" s="14"/>
      <c r="C293" s="98"/>
      <c r="D293" s="98"/>
      <c r="E293" s="14"/>
      <c r="F293" s="99"/>
      <c r="G293" s="99"/>
      <c r="H293" s="99"/>
      <c r="I293" s="99"/>
      <c r="J293" s="99"/>
      <c r="K293" s="99"/>
      <c r="L293" s="99"/>
      <c r="M293" s="99"/>
      <c r="N293" s="99"/>
      <c r="O293" s="99"/>
      <c r="P293" s="99"/>
      <c r="Q293" s="99"/>
      <c r="R293" s="99"/>
      <c r="S293" s="99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</row>
    <row r="294" spans="2:33" ht="18.75" customHeight="1">
      <c r="B294" s="14"/>
      <c r="C294" s="98"/>
      <c r="D294" s="98"/>
      <c r="E294" s="14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99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</row>
    <row r="295" spans="2:33" ht="18.75" customHeight="1">
      <c r="B295" s="14"/>
      <c r="C295" s="98"/>
      <c r="D295" s="98"/>
      <c r="E295" s="14"/>
      <c r="F295" s="99"/>
      <c r="G295" s="99"/>
      <c r="H295" s="99"/>
      <c r="I295" s="99"/>
      <c r="J295" s="99"/>
      <c r="K295" s="99"/>
      <c r="L295" s="99"/>
      <c r="M295" s="99"/>
      <c r="N295" s="99"/>
      <c r="O295" s="99"/>
      <c r="P295" s="99"/>
      <c r="Q295" s="99"/>
      <c r="R295" s="99"/>
      <c r="S295" s="99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</row>
    <row r="296" spans="2:33" ht="18.75" customHeight="1">
      <c r="B296" s="14"/>
      <c r="C296" s="98"/>
      <c r="D296" s="98"/>
      <c r="E296" s="14"/>
      <c r="F296" s="99"/>
      <c r="G296" s="99"/>
      <c r="H296" s="99"/>
      <c r="I296" s="99"/>
      <c r="J296" s="99"/>
      <c r="K296" s="99"/>
      <c r="L296" s="99"/>
      <c r="M296" s="99"/>
      <c r="N296" s="99"/>
      <c r="O296" s="99"/>
      <c r="P296" s="99"/>
      <c r="Q296" s="99"/>
      <c r="R296" s="99"/>
      <c r="S296" s="99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</row>
    <row r="297" spans="2:33" ht="18.75" customHeight="1">
      <c r="B297" s="14"/>
      <c r="C297" s="98"/>
      <c r="D297" s="98"/>
      <c r="E297" s="14"/>
      <c r="F297" s="99"/>
      <c r="G297" s="99"/>
      <c r="H297" s="99"/>
      <c r="I297" s="99"/>
      <c r="J297" s="99"/>
      <c r="K297" s="99"/>
      <c r="L297" s="99"/>
      <c r="M297" s="99"/>
      <c r="N297" s="99"/>
      <c r="O297" s="99"/>
      <c r="P297" s="99"/>
      <c r="Q297" s="99"/>
      <c r="R297" s="99"/>
      <c r="S297" s="99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</row>
    <row r="298" spans="2:33" ht="18.75" customHeight="1">
      <c r="B298" s="14"/>
      <c r="C298" s="98"/>
      <c r="D298" s="98"/>
      <c r="E298" s="14"/>
      <c r="F298" s="99"/>
      <c r="G298" s="99"/>
      <c r="H298" s="99"/>
      <c r="I298" s="99"/>
      <c r="J298" s="99"/>
      <c r="K298" s="99"/>
      <c r="L298" s="99"/>
      <c r="M298" s="99"/>
      <c r="N298" s="99"/>
      <c r="O298" s="99"/>
      <c r="P298" s="99"/>
      <c r="Q298" s="99"/>
      <c r="R298" s="99"/>
      <c r="S298" s="99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</row>
    <row r="299" spans="2:33" ht="18.75" customHeight="1">
      <c r="B299" s="14"/>
      <c r="C299" s="98"/>
      <c r="D299" s="98"/>
      <c r="E299" s="14"/>
      <c r="F299" s="99"/>
      <c r="G299" s="99"/>
      <c r="H299" s="99"/>
      <c r="I299" s="99"/>
      <c r="J299" s="99"/>
      <c r="K299" s="99"/>
      <c r="L299" s="99"/>
      <c r="M299" s="99"/>
      <c r="N299" s="99"/>
      <c r="O299" s="99"/>
      <c r="P299" s="99"/>
      <c r="Q299" s="99"/>
      <c r="R299" s="99"/>
      <c r="S299" s="99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</row>
    <row r="300" spans="2:33" ht="18.75" customHeight="1">
      <c r="B300" s="14"/>
      <c r="C300" s="98"/>
      <c r="D300" s="98"/>
      <c r="E300" s="14"/>
      <c r="F300" s="99"/>
      <c r="G300" s="99"/>
      <c r="H300" s="99"/>
      <c r="I300" s="99"/>
      <c r="J300" s="99"/>
      <c r="K300" s="99"/>
      <c r="L300" s="99"/>
      <c r="M300" s="99"/>
      <c r="N300" s="99"/>
      <c r="O300" s="99"/>
      <c r="P300" s="99"/>
      <c r="Q300" s="99"/>
      <c r="R300" s="99"/>
      <c r="S300" s="99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</row>
    <row r="301" spans="2:33" ht="18.75" customHeight="1">
      <c r="B301" s="14"/>
      <c r="C301" s="98"/>
      <c r="D301" s="98"/>
      <c r="E301" s="14"/>
      <c r="F301" s="99"/>
      <c r="G301" s="99"/>
      <c r="H301" s="99"/>
      <c r="I301" s="99"/>
      <c r="J301" s="99"/>
      <c r="K301" s="99"/>
      <c r="L301" s="99"/>
      <c r="M301" s="99"/>
      <c r="N301" s="99"/>
      <c r="O301" s="99"/>
      <c r="P301" s="99"/>
      <c r="Q301" s="99"/>
      <c r="R301" s="99"/>
      <c r="S301" s="99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</row>
    <row r="302" spans="2:33" ht="18.75" customHeight="1">
      <c r="B302" s="14"/>
      <c r="C302" s="98"/>
      <c r="D302" s="98"/>
      <c r="E302" s="14"/>
      <c r="F302" s="99"/>
      <c r="G302" s="99"/>
      <c r="H302" s="99"/>
      <c r="I302" s="99"/>
      <c r="J302" s="99"/>
      <c r="K302" s="99"/>
      <c r="L302" s="99"/>
      <c r="M302" s="99"/>
      <c r="N302" s="99"/>
      <c r="O302" s="99"/>
      <c r="P302" s="99"/>
      <c r="Q302" s="99"/>
      <c r="R302" s="99"/>
      <c r="S302" s="99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</row>
    <row r="303" spans="2:33" ht="18.75" customHeight="1">
      <c r="B303" s="14"/>
      <c r="C303" s="98"/>
      <c r="D303" s="98"/>
      <c r="E303" s="14"/>
      <c r="F303" s="99"/>
      <c r="G303" s="99"/>
      <c r="H303" s="99"/>
      <c r="I303" s="99"/>
      <c r="J303" s="99"/>
      <c r="K303" s="99"/>
      <c r="L303" s="99"/>
      <c r="M303" s="99"/>
      <c r="N303" s="99"/>
      <c r="O303" s="99"/>
      <c r="P303" s="99"/>
      <c r="Q303" s="99"/>
      <c r="R303" s="99"/>
      <c r="S303" s="99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</row>
    <row r="304" spans="2:33" ht="18.75" customHeight="1">
      <c r="B304" s="14"/>
      <c r="C304" s="98"/>
      <c r="D304" s="98"/>
      <c r="E304" s="14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99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</row>
    <row r="305" spans="2:33" ht="18.75" customHeight="1">
      <c r="B305" s="14"/>
      <c r="C305" s="98"/>
      <c r="D305" s="98"/>
      <c r="E305" s="14"/>
      <c r="F305" s="99"/>
      <c r="G305" s="99"/>
      <c r="H305" s="99"/>
      <c r="I305" s="99"/>
      <c r="J305" s="99"/>
      <c r="K305" s="99"/>
      <c r="L305" s="99"/>
      <c r="M305" s="99"/>
      <c r="N305" s="99"/>
      <c r="O305" s="99"/>
      <c r="P305" s="99"/>
      <c r="Q305" s="99"/>
      <c r="R305" s="99"/>
      <c r="S305" s="99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</row>
    <row r="306" spans="2:33" ht="18.75" customHeight="1">
      <c r="B306" s="14"/>
      <c r="C306" s="98"/>
      <c r="D306" s="98"/>
      <c r="E306" s="14"/>
      <c r="F306" s="99"/>
      <c r="G306" s="99"/>
      <c r="H306" s="99"/>
      <c r="I306" s="99"/>
      <c r="J306" s="99"/>
      <c r="K306" s="99"/>
      <c r="L306" s="99"/>
      <c r="M306" s="99"/>
      <c r="N306" s="99"/>
      <c r="O306" s="99"/>
      <c r="P306" s="99"/>
      <c r="Q306" s="99"/>
      <c r="R306" s="99"/>
      <c r="S306" s="99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</row>
    <row r="307" spans="2:33" ht="18.75" customHeight="1">
      <c r="B307" s="14"/>
      <c r="C307" s="98"/>
      <c r="D307" s="98"/>
      <c r="E307" s="14"/>
      <c r="F307" s="99"/>
      <c r="G307" s="99"/>
      <c r="H307" s="99"/>
      <c r="I307" s="99"/>
      <c r="J307" s="99"/>
      <c r="K307" s="99"/>
      <c r="L307" s="99"/>
      <c r="M307" s="99"/>
      <c r="N307" s="99"/>
      <c r="O307" s="99"/>
      <c r="P307" s="99"/>
      <c r="Q307" s="99"/>
      <c r="R307" s="99"/>
      <c r="S307" s="99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</row>
    <row r="308" spans="2:33" ht="18.75" customHeight="1">
      <c r="B308" s="14"/>
      <c r="C308" s="98"/>
      <c r="D308" s="98"/>
      <c r="E308" s="14"/>
      <c r="F308" s="99"/>
      <c r="G308" s="99"/>
      <c r="H308" s="99"/>
      <c r="I308" s="99"/>
      <c r="J308" s="99"/>
      <c r="K308" s="99"/>
      <c r="L308" s="99"/>
      <c r="M308" s="99"/>
      <c r="N308" s="99"/>
      <c r="O308" s="99"/>
      <c r="P308" s="99"/>
      <c r="Q308" s="99"/>
      <c r="R308" s="99"/>
      <c r="S308" s="99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</row>
    <row r="309" spans="2:33" ht="18.75" customHeight="1">
      <c r="B309" s="14"/>
      <c r="C309" s="98"/>
      <c r="D309" s="98"/>
      <c r="E309" s="14"/>
      <c r="F309" s="99"/>
      <c r="G309" s="99"/>
      <c r="H309" s="99"/>
      <c r="I309" s="99"/>
      <c r="J309" s="99"/>
      <c r="K309" s="99"/>
      <c r="L309" s="99"/>
      <c r="M309" s="99"/>
      <c r="N309" s="99"/>
      <c r="O309" s="99"/>
      <c r="P309" s="99"/>
      <c r="Q309" s="99"/>
      <c r="R309" s="99"/>
      <c r="S309" s="99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</row>
    <row r="310" spans="2:33" ht="18.75" customHeight="1">
      <c r="B310" s="14"/>
      <c r="C310" s="98"/>
      <c r="D310" s="98"/>
      <c r="E310" s="14"/>
      <c r="F310" s="99"/>
      <c r="G310" s="99"/>
      <c r="H310" s="99"/>
      <c r="I310" s="99"/>
      <c r="J310" s="99"/>
      <c r="K310" s="99"/>
      <c r="L310" s="99"/>
      <c r="M310" s="99"/>
      <c r="N310" s="99"/>
      <c r="O310" s="99"/>
      <c r="P310" s="99"/>
      <c r="Q310" s="99"/>
      <c r="R310" s="99"/>
      <c r="S310" s="99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</row>
    <row r="311" spans="2:33" ht="18.75" customHeight="1">
      <c r="B311" s="14"/>
      <c r="C311" s="98"/>
      <c r="D311" s="98"/>
      <c r="E311" s="14"/>
      <c r="F311" s="99"/>
      <c r="G311" s="99"/>
      <c r="H311" s="99"/>
      <c r="I311" s="99"/>
      <c r="J311" s="99"/>
      <c r="K311" s="99"/>
      <c r="L311" s="99"/>
      <c r="M311" s="99"/>
      <c r="N311" s="99"/>
      <c r="O311" s="99"/>
      <c r="P311" s="99"/>
      <c r="Q311" s="99"/>
      <c r="R311" s="99"/>
      <c r="S311" s="99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</row>
    <row r="312" spans="2:33" ht="18.75" customHeight="1">
      <c r="B312" s="14"/>
      <c r="C312" s="98"/>
      <c r="D312" s="98"/>
      <c r="E312" s="14"/>
      <c r="F312" s="99"/>
      <c r="G312" s="99"/>
      <c r="H312" s="99"/>
      <c r="I312" s="99"/>
      <c r="J312" s="99"/>
      <c r="K312" s="99"/>
      <c r="L312" s="99"/>
      <c r="M312" s="99"/>
      <c r="N312" s="99"/>
      <c r="O312" s="99"/>
      <c r="P312" s="99"/>
      <c r="Q312" s="99"/>
      <c r="R312" s="99"/>
      <c r="S312" s="99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</row>
    <row r="313" spans="2:33" ht="18.75" customHeight="1">
      <c r="B313" s="14"/>
      <c r="C313" s="98"/>
      <c r="D313" s="98"/>
      <c r="E313" s="14"/>
      <c r="F313" s="99"/>
      <c r="G313" s="99"/>
      <c r="H313" s="99"/>
      <c r="I313" s="99"/>
      <c r="J313" s="99"/>
      <c r="K313" s="99"/>
      <c r="L313" s="99"/>
      <c r="M313" s="99"/>
      <c r="N313" s="99"/>
      <c r="O313" s="99"/>
      <c r="P313" s="99"/>
      <c r="Q313" s="99"/>
      <c r="R313" s="99"/>
      <c r="S313" s="99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</row>
    <row r="314" spans="2:33" ht="18.75" customHeight="1">
      <c r="B314" s="14"/>
      <c r="C314" s="98"/>
      <c r="D314" s="98"/>
      <c r="E314" s="14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99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</row>
    <row r="315" spans="2:33" ht="18.75" customHeight="1">
      <c r="B315" s="14"/>
      <c r="C315" s="98"/>
      <c r="D315" s="98"/>
      <c r="E315" s="14"/>
      <c r="F315" s="99"/>
      <c r="G315" s="99"/>
      <c r="H315" s="99"/>
      <c r="I315" s="99"/>
      <c r="J315" s="99"/>
      <c r="K315" s="99"/>
      <c r="L315" s="99"/>
      <c r="M315" s="99"/>
      <c r="N315" s="99"/>
      <c r="O315" s="99"/>
      <c r="P315" s="99"/>
      <c r="Q315" s="99"/>
      <c r="R315" s="99"/>
      <c r="S315" s="99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</row>
    <row r="316" spans="2:33" ht="18.75" customHeight="1">
      <c r="B316" s="14"/>
      <c r="C316" s="98"/>
      <c r="D316" s="98"/>
      <c r="E316" s="14"/>
      <c r="F316" s="99"/>
      <c r="G316" s="99"/>
      <c r="H316" s="99"/>
      <c r="I316" s="99"/>
      <c r="J316" s="99"/>
      <c r="K316" s="99"/>
      <c r="L316" s="99"/>
      <c r="M316" s="99"/>
      <c r="N316" s="99"/>
      <c r="O316" s="99"/>
      <c r="P316" s="99"/>
      <c r="Q316" s="99"/>
      <c r="R316" s="99"/>
      <c r="S316" s="99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</row>
    <row r="317" spans="2:33" ht="18.75" customHeight="1">
      <c r="B317" s="14"/>
      <c r="C317" s="98"/>
      <c r="D317" s="98"/>
      <c r="E317" s="14"/>
      <c r="F317" s="99"/>
      <c r="G317" s="99"/>
      <c r="H317" s="99"/>
      <c r="I317" s="99"/>
      <c r="J317" s="99"/>
      <c r="K317" s="99"/>
      <c r="L317" s="99"/>
      <c r="M317" s="99"/>
      <c r="N317" s="99"/>
      <c r="O317" s="99"/>
      <c r="P317" s="99"/>
      <c r="Q317" s="99"/>
      <c r="R317" s="99"/>
      <c r="S317" s="99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</row>
    <row r="318" spans="2:33" ht="18.75" customHeight="1">
      <c r="B318" s="14"/>
      <c r="C318" s="98"/>
      <c r="D318" s="98"/>
      <c r="E318" s="14"/>
      <c r="F318" s="99"/>
      <c r="G318" s="99"/>
      <c r="H318" s="99"/>
      <c r="I318" s="99"/>
      <c r="J318" s="99"/>
      <c r="K318" s="99"/>
      <c r="L318" s="99"/>
      <c r="M318" s="99"/>
      <c r="N318" s="99"/>
      <c r="O318" s="99"/>
      <c r="P318" s="99"/>
      <c r="Q318" s="99"/>
      <c r="R318" s="99"/>
      <c r="S318" s="99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</row>
    <row r="319" spans="2:33" ht="18.75" customHeight="1">
      <c r="B319" s="14"/>
      <c r="C319" s="98"/>
      <c r="D319" s="98"/>
      <c r="E319" s="14"/>
      <c r="F319" s="99"/>
      <c r="G319" s="99"/>
      <c r="H319" s="99"/>
      <c r="I319" s="99"/>
      <c r="J319" s="99"/>
      <c r="K319" s="99"/>
      <c r="L319" s="99"/>
      <c r="M319" s="99"/>
      <c r="N319" s="99"/>
      <c r="O319" s="99"/>
      <c r="P319" s="99"/>
      <c r="Q319" s="99"/>
      <c r="R319" s="99"/>
      <c r="S319" s="99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</row>
    <row r="320" spans="2:33" ht="18.75" customHeight="1">
      <c r="B320" s="14"/>
      <c r="C320" s="98"/>
      <c r="D320" s="98"/>
      <c r="E320" s="14"/>
      <c r="F320" s="99"/>
      <c r="G320" s="99"/>
      <c r="H320" s="99"/>
      <c r="I320" s="99"/>
      <c r="J320" s="99"/>
      <c r="K320" s="99"/>
      <c r="L320" s="99"/>
      <c r="M320" s="99"/>
      <c r="N320" s="99"/>
      <c r="O320" s="99"/>
      <c r="P320" s="99"/>
      <c r="Q320" s="99"/>
      <c r="R320" s="99"/>
      <c r="S320" s="99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</row>
    <row r="321" spans="2:33" ht="18.75" customHeight="1">
      <c r="B321" s="14"/>
      <c r="C321" s="98"/>
      <c r="D321" s="98"/>
      <c r="E321" s="14"/>
      <c r="F321" s="99"/>
      <c r="G321" s="99"/>
      <c r="H321" s="99"/>
      <c r="I321" s="99"/>
      <c r="J321" s="99"/>
      <c r="K321" s="99"/>
      <c r="L321" s="99"/>
      <c r="M321" s="99"/>
      <c r="N321" s="99"/>
      <c r="O321" s="99"/>
      <c r="P321" s="99"/>
      <c r="Q321" s="99"/>
      <c r="R321" s="99"/>
      <c r="S321" s="99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</row>
    <row r="322" spans="2:33" ht="18.75" customHeight="1">
      <c r="B322" s="14"/>
      <c r="C322" s="98"/>
      <c r="D322" s="98"/>
      <c r="E322" s="14"/>
      <c r="F322" s="99"/>
      <c r="G322" s="99"/>
      <c r="H322" s="99"/>
      <c r="I322" s="99"/>
      <c r="J322" s="99"/>
      <c r="K322" s="99"/>
      <c r="L322" s="99"/>
      <c r="M322" s="99"/>
      <c r="N322" s="99"/>
      <c r="O322" s="99"/>
      <c r="P322" s="99"/>
      <c r="Q322" s="99"/>
      <c r="R322" s="99"/>
      <c r="S322" s="99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</row>
    <row r="323" spans="2:33" ht="18.75" customHeight="1">
      <c r="B323" s="14"/>
      <c r="C323" s="98"/>
      <c r="D323" s="98"/>
      <c r="E323" s="14"/>
      <c r="F323" s="99"/>
      <c r="G323" s="99"/>
      <c r="H323" s="99"/>
      <c r="I323" s="99"/>
      <c r="J323" s="99"/>
      <c r="K323" s="99"/>
      <c r="L323" s="99"/>
      <c r="M323" s="99"/>
      <c r="N323" s="99"/>
      <c r="O323" s="99"/>
      <c r="P323" s="99"/>
      <c r="Q323" s="99"/>
      <c r="R323" s="99"/>
      <c r="S323" s="99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</row>
    <row r="324" spans="2:33" ht="18.75" customHeight="1">
      <c r="B324" s="14"/>
      <c r="C324" s="98"/>
      <c r="D324" s="98"/>
      <c r="E324" s="14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99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</row>
    <row r="325" spans="2:33" ht="18.75" customHeight="1">
      <c r="B325" s="14"/>
      <c r="C325" s="98"/>
      <c r="D325" s="98"/>
      <c r="E325" s="14"/>
      <c r="F325" s="99"/>
      <c r="G325" s="99"/>
      <c r="H325" s="99"/>
      <c r="I325" s="99"/>
      <c r="J325" s="99"/>
      <c r="K325" s="99"/>
      <c r="L325" s="99"/>
      <c r="M325" s="99"/>
      <c r="N325" s="99"/>
      <c r="O325" s="99"/>
      <c r="P325" s="99"/>
      <c r="Q325" s="99"/>
      <c r="R325" s="99"/>
      <c r="S325" s="99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</row>
    <row r="326" spans="2:33" ht="18.75" customHeight="1">
      <c r="B326" s="14"/>
      <c r="C326" s="98"/>
      <c r="D326" s="98"/>
      <c r="E326" s="14"/>
      <c r="F326" s="99"/>
      <c r="G326" s="99"/>
      <c r="H326" s="99"/>
      <c r="I326" s="99"/>
      <c r="J326" s="99"/>
      <c r="K326" s="99"/>
      <c r="L326" s="99"/>
      <c r="M326" s="99"/>
      <c r="N326" s="99"/>
      <c r="O326" s="99"/>
      <c r="P326" s="99"/>
      <c r="Q326" s="99"/>
      <c r="R326" s="99"/>
      <c r="S326" s="99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</row>
    <row r="327" spans="2:33" ht="18.75" customHeight="1">
      <c r="B327" s="14"/>
      <c r="C327" s="98"/>
      <c r="D327" s="98"/>
      <c r="E327" s="14"/>
      <c r="F327" s="99"/>
      <c r="G327" s="99"/>
      <c r="H327" s="99"/>
      <c r="I327" s="99"/>
      <c r="J327" s="99"/>
      <c r="K327" s="99"/>
      <c r="L327" s="99"/>
      <c r="M327" s="99"/>
      <c r="N327" s="99"/>
      <c r="O327" s="99"/>
      <c r="P327" s="99"/>
      <c r="Q327" s="99"/>
      <c r="R327" s="99"/>
      <c r="S327" s="99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</row>
    <row r="328" spans="2:33" ht="18.75" customHeight="1">
      <c r="B328" s="14"/>
      <c r="C328" s="98"/>
      <c r="D328" s="98"/>
      <c r="E328" s="14"/>
      <c r="F328" s="99"/>
      <c r="G328" s="99"/>
      <c r="H328" s="99"/>
      <c r="I328" s="99"/>
      <c r="J328" s="99"/>
      <c r="K328" s="99"/>
      <c r="L328" s="99"/>
      <c r="M328" s="99"/>
      <c r="N328" s="99"/>
      <c r="O328" s="99"/>
      <c r="P328" s="99"/>
      <c r="Q328" s="99"/>
      <c r="R328" s="99"/>
      <c r="S328" s="99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</row>
    <row r="329" spans="2:33" ht="18.75" customHeight="1">
      <c r="B329" s="14"/>
      <c r="C329" s="98"/>
      <c r="D329" s="98"/>
      <c r="E329" s="14"/>
      <c r="F329" s="99"/>
      <c r="G329" s="99"/>
      <c r="H329" s="99"/>
      <c r="I329" s="99"/>
      <c r="J329" s="99"/>
      <c r="K329" s="99"/>
      <c r="L329" s="99"/>
      <c r="M329" s="99"/>
      <c r="N329" s="99"/>
      <c r="O329" s="99"/>
      <c r="P329" s="99"/>
      <c r="Q329" s="99"/>
      <c r="R329" s="99"/>
      <c r="S329" s="99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</row>
    <row r="330" spans="2:33" ht="18.75" customHeight="1">
      <c r="B330" s="14"/>
      <c r="C330" s="98"/>
      <c r="D330" s="98"/>
      <c r="E330" s="14"/>
      <c r="F330" s="99"/>
      <c r="G330" s="99"/>
      <c r="H330" s="99"/>
      <c r="I330" s="99"/>
      <c r="J330" s="99"/>
      <c r="K330" s="99"/>
      <c r="L330" s="99"/>
      <c r="M330" s="99"/>
      <c r="N330" s="99"/>
      <c r="O330" s="99"/>
      <c r="P330" s="99"/>
      <c r="Q330" s="99"/>
      <c r="R330" s="99"/>
      <c r="S330" s="99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</row>
    <row r="331" spans="2:33" ht="18.75" customHeight="1">
      <c r="B331" s="14"/>
      <c r="C331" s="98"/>
      <c r="D331" s="98"/>
      <c r="E331" s="14"/>
      <c r="F331" s="99"/>
      <c r="G331" s="99"/>
      <c r="H331" s="99"/>
      <c r="I331" s="99"/>
      <c r="J331" s="99"/>
      <c r="K331" s="99"/>
      <c r="L331" s="99"/>
      <c r="M331" s="99"/>
      <c r="N331" s="99"/>
      <c r="O331" s="99"/>
      <c r="P331" s="99"/>
      <c r="Q331" s="99"/>
      <c r="R331" s="99"/>
      <c r="S331" s="99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</row>
    <row r="332" spans="2:33" ht="18.75" customHeight="1">
      <c r="B332" s="14"/>
      <c r="C332" s="98"/>
      <c r="D332" s="98"/>
      <c r="E332" s="14"/>
      <c r="F332" s="99"/>
      <c r="G332" s="99"/>
      <c r="H332" s="99"/>
      <c r="I332" s="99"/>
      <c r="J332" s="99"/>
      <c r="K332" s="99"/>
      <c r="L332" s="99"/>
      <c r="M332" s="99"/>
      <c r="N332" s="99"/>
      <c r="O332" s="99"/>
      <c r="P332" s="99"/>
      <c r="Q332" s="99"/>
      <c r="R332" s="99"/>
      <c r="S332" s="99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</row>
    <row r="333" spans="2:33" ht="18.75" customHeight="1">
      <c r="B333" s="14"/>
      <c r="C333" s="98"/>
      <c r="D333" s="98"/>
      <c r="E333" s="14"/>
      <c r="F333" s="99"/>
      <c r="G333" s="99"/>
      <c r="H333" s="99"/>
      <c r="I333" s="99"/>
      <c r="J333" s="99"/>
      <c r="K333" s="99"/>
      <c r="L333" s="99"/>
      <c r="M333" s="99"/>
      <c r="N333" s="99"/>
      <c r="O333" s="99"/>
      <c r="P333" s="99"/>
      <c r="Q333" s="99"/>
      <c r="R333" s="99"/>
      <c r="S333" s="99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</row>
    <row r="334" spans="2:33" ht="18.75" customHeight="1">
      <c r="B334" s="14"/>
      <c r="C334" s="98"/>
      <c r="D334" s="98"/>
      <c r="E334" s="14"/>
      <c r="F334" s="99"/>
      <c r="G334" s="99"/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99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</row>
    <row r="335" spans="2:33" ht="18.75" customHeight="1">
      <c r="B335" s="14"/>
      <c r="C335" s="98"/>
      <c r="D335" s="98"/>
      <c r="E335" s="14"/>
      <c r="F335" s="99"/>
      <c r="G335" s="99"/>
      <c r="H335" s="99"/>
      <c r="I335" s="99"/>
      <c r="J335" s="99"/>
      <c r="K335" s="99"/>
      <c r="L335" s="99"/>
      <c r="M335" s="99"/>
      <c r="N335" s="99"/>
      <c r="O335" s="99"/>
      <c r="P335" s="99"/>
      <c r="Q335" s="99"/>
      <c r="R335" s="99"/>
      <c r="S335" s="99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</row>
    <row r="336" spans="2:33" ht="18.75" customHeight="1">
      <c r="B336" s="14"/>
      <c r="C336" s="98"/>
      <c r="D336" s="98"/>
      <c r="E336" s="14"/>
      <c r="F336" s="99"/>
      <c r="G336" s="99"/>
      <c r="H336" s="99"/>
      <c r="I336" s="99"/>
      <c r="J336" s="99"/>
      <c r="K336" s="99"/>
      <c r="L336" s="99"/>
      <c r="M336" s="99"/>
      <c r="N336" s="99"/>
      <c r="O336" s="99"/>
      <c r="P336" s="99"/>
      <c r="Q336" s="99"/>
      <c r="R336" s="99"/>
      <c r="S336" s="99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</row>
    <row r="337" spans="2:33" ht="18.75" customHeight="1">
      <c r="B337" s="14"/>
      <c r="C337" s="98"/>
      <c r="D337" s="98"/>
      <c r="E337" s="14"/>
      <c r="F337" s="99"/>
      <c r="G337" s="99"/>
      <c r="H337" s="99"/>
      <c r="I337" s="99"/>
      <c r="J337" s="99"/>
      <c r="K337" s="99"/>
      <c r="L337" s="99"/>
      <c r="M337" s="99"/>
      <c r="N337" s="99"/>
      <c r="O337" s="99"/>
      <c r="P337" s="99"/>
      <c r="Q337" s="99"/>
      <c r="R337" s="99"/>
      <c r="S337" s="99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</row>
    <row r="338" spans="2:33" ht="18.75" customHeight="1">
      <c r="B338" s="14"/>
      <c r="C338" s="98"/>
      <c r="D338" s="98"/>
      <c r="E338" s="14"/>
      <c r="F338" s="99"/>
      <c r="G338" s="99"/>
      <c r="H338" s="99"/>
      <c r="I338" s="99"/>
      <c r="J338" s="99"/>
      <c r="K338" s="99"/>
      <c r="L338" s="99"/>
      <c r="M338" s="99"/>
      <c r="N338" s="99"/>
      <c r="O338" s="99"/>
      <c r="P338" s="99"/>
      <c r="Q338" s="99"/>
      <c r="R338" s="99"/>
      <c r="S338" s="99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</row>
    <row r="339" spans="2:33" ht="18.75" customHeight="1">
      <c r="B339" s="14"/>
      <c r="C339" s="98"/>
      <c r="D339" s="98"/>
      <c r="E339" s="14"/>
      <c r="F339" s="99"/>
      <c r="G339" s="99"/>
      <c r="H339" s="99"/>
      <c r="I339" s="99"/>
      <c r="J339" s="99"/>
      <c r="K339" s="99"/>
      <c r="L339" s="99"/>
      <c r="M339" s="99"/>
      <c r="N339" s="99"/>
      <c r="O339" s="99"/>
      <c r="P339" s="99"/>
      <c r="Q339" s="99"/>
      <c r="R339" s="99"/>
      <c r="S339" s="99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</row>
    <row r="340" spans="2:33" ht="18.75" customHeight="1">
      <c r="B340" s="14"/>
      <c r="C340" s="98"/>
      <c r="D340" s="98"/>
      <c r="E340" s="14"/>
      <c r="F340" s="99"/>
      <c r="G340" s="99"/>
      <c r="H340" s="99"/>
      <c r="I340" s="99"/>
      <c r="J340" s="99"/>
      <c r="K340" s="99"/>
      <c r="L340" s="99"/>
      <c r="M340" s="99"/>
      <c r="N340" s="99"/>
      <c r="O340" s="99"/>
      <c r="P340" s="99"/>
      <c r="Q340" s="99"/>
      <c r="R340" s="99"/>
      <c r="S340" s="99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</row>
    <row r="341" spans="2:33" ht="18.75" customHeight="1">
      <c r="B341" s="14"/>
      <c r="C341" s="98"/>
      <c r="D341" s="98"/>
      <c r="E341" s="14"/>
      <c r="F341" s="99"/>
      <c r="G341" s="99"/>
      <c r="H341" s="99"/>
      <c r="I341" s="99"/>
      <c r="J341" s="99"/>
      <c r="K341" s="99"/>
      <c r="L341" s="99"/>
      <c r="M341" s="99"/>
      <c r="N341" s="99"/>
      <c r="O341" s="99"/>
      <c r="P341" s="99"/>
      <c r="Q341" s="99"/>
      <c r="R341" s="99"/>
      <c r="S341" s="99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</row>
    <row r="342" spans="2:33" ht="18.75" customHeight="1">
      <c r="B342" s="14"/>
      <c r="C342" s="98"/>
      <c r="D342" s="98"/>
      <c r="E342" s="14"/>
      <c r="F342" s="99"/>
      <c r="G342" s="99"/>
      <c r="H342" s="99"/>
      <c r="I342" s="99"/>
      <c r="J342" s="99"/>
      <c r="K342" s="99"/>
      <c r="L342" s="99"/>
      <c r="M342" s="99"/>
      <c r="N342" s="99"/>
      <c r="O342" s="99"/>
      <c r="P342" s="99"/>
      <c r="Q342" s="99"/>
      <c r="R342" s="99"/>
      <c r="S342" s="99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</row>
    <row r="343" spans="2:33" ht="18.75" customHeight="1">
      <c r="B343" s="14"/>
      <c r="C343" s="98"/>
      <c r="D343" s="98"/>
      <c r="E343" s="14"/>
      <c r="F343" s="99"/>
      <c r="G343" s="99"/>
      <c r="H343" s="99"/>
      <c r="I343" s="99"/>
      <c r="J343" s="99"/>
      <c r="K343" s="99"/>
      <c r="L343" s="99"/>
      <c r="M343" s="99"/>
      <c r="N343" s="99"/>
      <c r="O343" s="99"/>
      <c r="P343" s="99"/>
      <c r="Q343" s="99"/>
      <c r="R343" s="99"/>
      <c r="S343" s="99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</row>
    <row r="344" spans="2:33" ht="18.75" customHeight="1">
      <c r="B344" s="14"/>
      <c r="C344" s="98"/>
      <c r="D344" s="98"/>
      <c r="E344" s="14"/>
      <c r="F344" s="99"/>
      <c r="G344" s="99"/>
      <c r="H344" s="99"/>
      <c r="I344" s="99"/>
      <c r="J344" s="99"/>
      <c r="K344" s="99"/>
      <c r="L344" s="99"/>
      <c r="M344" s="99"/>
      <c r="N344" s="99"/>
      <c r="O344" s="99"/>
      <c r="P344" s="99"/>
      <c r="Q344" s="99"/>
      <c r="R344" s="99"/>
      <c r="S344" s="99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</row>
    <row r="345" spans="2:33" ht="18.75" customHeight="1">
      <c r="B345" s="14"/>
      <c r="C345" s="98"/>
      <c r="D345" s="98"/>
      <c r="E345" s="14"/>
      <c r="F345" s="99"/>
      <c r="G345" s="99"/>
      <c r="H345" s="99"/>
      <c r="I345" s="99"/>
      <c r="J345" s="99"/>
      <c r="K345" s="99"/>
      <c r="L345" s="99"/>
      <c r="M345" s="99"/>
      <c r="N345" s="99"/>
      <c r="O345" s="99"/>
      <c r="P345" s="99"/>
      <c r="Q345" s="99"/>
      <c r="R345" s="99"/>
      <c r="S345" s="99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</row>
    <row r="346" spans="2:33" ht="18.75" customHeight="1">
      <c r="B346" s="14"/>
      <c r="C346" s="98"/>
      <c r="D346" s="98"/>
      <c r="E346" s="14"/>
      <c r="F346" s="99"/>
      <c r="G346" s="99"/>
      <c r="H346" s="99"/>
      <c r="I346" s="99"/>
      <c r="J346" s="99"/>
      <c r="K346" s="99"/>
      <c r="L346" s="99"/>
      <c r="M346" s="99"/>
      <c r="N346" s="99"/>
      <c r="O346" s="99"/>
      <c r="P346" s="99"/>
      <c r="Q346" s="99"/>
      <c r="R346" s="99"/>
      <c r="S346" s="99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</row>
    <row r="347" spans="2:33" ht="18.75" customHeight="1">
      <c r="B347" s="14"/>
      <c r="C347" s="98"/>
      <c r="D347" s="98"/>
      <c r="E347" s="14"/>
      <c r="F347" s="99"/>
      <c r="G347" s="99"/>
      <c r="H347" s="99"/>
      <c r="I347" s="99"/>
      <c r="J347" s="99"/>
      <c r="K347" s="99"/>
      <c r="L347" s="99"/>
      <c r="M347" s="99"/>
      <c r="N347" s="99"/>
      <c r="O347" s="99"/>
      <c r="P347" s="99"/>
      <c r="Q347" s="99"/>
      <c r="R347" s="99"/>
      <c r="S347" s="99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</row>
    <row r="348" spans="2:33" ht="18.75" customHeight="1">
      <c r="B348" s="14"/>
      <c r="C348" s="98"/>
      <c r="D348" s="98"/>
      <c r="E348" s="14"/>
      <c r="F348" s="99"/>
      <c r="G348" s="99"/>
      <c r="H348" s="99"/>
      <c r="I348" s="99"/>
      <c r="J348" s="99"/>
      <c r="K348" s="99"/>
      <c r="L348" s="99"/>
      <c r="M348" s="99"/>
      <c r="N348" s="99"/>
      <c r="O348" s="99"/>
      <c r="P348" s="99"/>
      <c r="Q348" s="99"/>
      <c r="R348" s="99"/>
      <c r="S348" s="99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</row>
    <row r="349" spans="2:33" ht="18.75" customHeight="1">
      <c r="B349" s="14"/>
      <c r="C349" s="98"/>
      <c r="D349" s="98"/>
      <c r="E349" s="14"/>
      <c r="F349" s="99"/>
      <c r="G349" s="99"/>
      <c r="H349" s="99"/>
      <c r="I349" s="99"/>
      <c r="J349" s="99"/>
      <c r="K349" s="99"/>
      <c r="L349" s="99"/>
      <c r="M349" s="99"/>
      <c r="N349" s="99"/>
      <c r="O349" s="99"/>
      <c r="P349" s="99"/>
      <c r="Q349" s="99"/>
      <c r="R349" s="99"/>
      <c r="S349" s="99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</row>
    <row r="350" spans="2:33" ht="18.75" customHeight="1">
      <c r="B350" s="14"/>
      <c r="C350" s="98"/>
      <c r="D350" s="98"/>
      <c r="E350" s="14"/>
      <c r="F350" s="99"/>
      <c r="G350" s="99"/>
      <c r="H350" s="99"/>
      <c r="I350" s="99"/>
      <c r="J350" s="99"/>
      <c r="K350" s="99"/>
      <c r="L350" s="99"/>
      <c r="M350" s="99"/>
      <c r="N350" s="99"/>
      <c r="O350" s="99"/>
      <c r="P350" s="99"/>
      <c r="Q350" s="99"/>
      <c r="R350" s="99"/>
      <c r="S350" s="99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</row>
    <row r="351" spans="2:33" ht="18.75" customHeight="1">
      <c r="B351" s="14"/>
      <c r="C351" s="98"/>
      <c r="D351" s="98"/>
      <c r="E351" s="14"/>
      <c r="F351" s="99"/>
      <c r="G351" s="99"/>
      <c r="H351" s="99"/>
      <c r="I351" s="99"/>
      <c r="J351" s="99"/>
      <c r="K351" s="99"/>
      <c r="L351" s="99"/>
      <c r="M351" s="99"/>
      <c r="N351" s="99"/>
      <c r="O351" s="99"/>
      <c r="P351" s="99"/>
      <c r="Q351" s="99"/>
      <c r="R351" s="99"/>
      <c r="S351" s="99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</row>
    <row r="352" spans="2:33" ht="18.75" customHeight="1">
      <c r="B352" s="14"/>
      <c r="C352" s="98"/>
      <c r="D352" s="98"/>
      <c r="E352" s="14"/>
      <c r="F352" s="99"/>
      <c r="G352" s="99"/>
      <c r="H352" s="99"/>
      <c r="I352" s="99"/>
      <c r="J352" s="99"/>
      <c r="K352" s="99"/>
      <c r="L352" s="99"/>
      <c r="M352" s="99"/>
      <c r="N352" s="99"/>
      <c r="O352" s="99"/>
      <c r="P352" s="99"/>
      <c r="Q352" s="99"/>
      <c r="R352" s="99"/>
      <c r="S352" s="99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</row>
    <row r="353" spans="2:33" ht="18.75" customHeight="1">
      <c r="B353" s="14"/>
      <c r="C353" s="98"/>
      <c r="D353" s="98"/>
      <c r="E353" s="14"/>
      <c r="F353" s="99"/>
      <c r="G353" s="99"/>
      <c r="H353" s="99"/>
      <c r="I353" s="99"/>
      <c r="J353" s="99"/>
      <c r="K353" s="99"/>
      <c r="L353" s="99"/>
      <c r="M353" s="99"/>
      <c r="N353" s="99"/>
      <c r="O353" s="99"/>
      <c r="P353" s="99"/>
      <c r="Q353" s="99"/>
      <c r="R353" s="99"/>
      <c r="S353" s="99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</row>
    <row r="354" spans="2:33" ht="18.75" customHeight="1">
      <c r="B354" s="14"/>
      <c r="C354" s="98"/>
      <c r="D354" s="98"/>
      <c r="E354" s="14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99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</row>
    <row r="355" spans="2:33" ht="18.75" customHeight="1">
      <c r="B355" s="14"/>
      <c r="C355" s="98"/>
      <c r="D355" s="98"/>
      <c r="E355" s="14"/>
      <c r="F355" s="99"/>
      <c r="G355" s="99"/>
      <c r="H355" s="99"/>
      <c r="I355" s="99"/>
      <c r="J355" s="99"/>
      <c r="K355" s="99"/>
      <c r="L355" s="99"/>
      <c r="M355" s="99"/>
      <c r="N355" s="99"/>
      <c r="O355" s="99"/>
      <c r="P355" s="99"/>
      <c r="Q355" s="99"/>
      <c r="R355" s="99"/>
      <c r="S355" s="99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</row>
    <row r="356" spans="2:33" ht="18.75" customHeight="1">
      <c r="B356" s="14"/>
      <c r="C356" s="98"/>
      <c r="D356" s="98"/>
      <c r="E356" s="14"/>
      <c r="F356" s="99"/>
      <c r="G356" s="99"/>
      <c r="H356" s="99"/>
      <c r="I356" s="99"/>
      <c r="J356" s="99"/>
      <c r="K356" s="99"/>
      <c r="L356" s="99"/>
      <c r="M356" s="99"/>
      <c r="N356" s="99"/>
      <c r="O356" s="99"/>
      <c r="P356" s="99"/>
      <c r="Q356" s="99"/>
      <c r="R356" s="99"/>
      <c r="S356" s="99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</row>
    <row r="357" spans="2:33" ht="18.75" customHeight="1">
      <c r="B357" s="14"/>
      <c r="C357" s="98"/>
      <c r="D357" s="98"/>
      <c r="E357" s="14"/>
      <c r="F357" s="99"/>
      <c r="G357" s="99"/>
      <c r="H357" s="99"/>
      <c r="I357" s="99"/>
      <c r="J357" s="99"/>
      <c r="K357" s="99"/>
      <c r="L357" s="99"/>
      <c r="M357" s="99"/>
      <c r="N357" s="99"/>
      <c r="O357" s="99"/>
      <c r="P357" s="99"/>
      <c r="Q357" s="99"/>
      <c r="R357" s="99"/>
      <c r="S357" s="99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</row>
    <row r="358" spans="2:33" ht="18.75" customHeight="1">
      <c r="B358" s="14"/>
      <c r="C358" s="98"/>
      <c r="D358" s="98"/>
      <c r="E358" s="14"/>
      <c r="F358" s="99"/>
      <c r="G358" s="99"/>
      <c r="H358" s="99"/>
      <c r="I358" s="99"/>
      <c r="J358" s="99"/>
      <c r="K358" s="99"/>
      <c r="L358" s="99"/>
      <c r="M358" s="99"/>
      <c r="N358" s="99"/>
      <c r="O358" s="99"/>
      <c r="P358" s="99"/>
      <c r="Q358" s="99"/>
      <c r="R358" s="99"/>
      <c r="S358" s="99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</row>
    <row r="359" spans="2:33" ht="18.75" customHeight="1">
      <c r="B359" s="14"/>
      <c r="C359" s="98"/>
      <c r="D359" s="98"/>
      <c r="E359" s="14"/>
      <c r="F359" s="99"/>
      <c r="G359" s="99"/>
      <c r="H359" s="99"/>
      <c r="I359" s="99"/>
      <c r="J359" s="99"/>
      <c r="K359" s="99"/>
      <c r="L359" s="99"/>
      <c r="M359" s="99"/>
      <c r="N359" s="99"/>
      <c r="O359" s="99"/>
      <c r="P359" s="99"/>
      <c r="Q359" s="99"/>
      <c r="R359" s="99"/>
      <c r="S359" s="99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</row>
    <row r="360" spans="2:33" ht="18.75" customHeight="1">
      <c r="B360" s="14"/>
      <c r="C360" s="98"/>
      <c r="D360" s="98"/>
      <c r="E360" s="14"/>
      <c r="F360" s="99"/>
      <c r="G360" s="99"/>
      <c r="H360" s="99"/>
      <c r="I360" s="99"/>
      <c r="J360" s="99"/>
      <c r="K360" s="99"/>
      <c r="L360" s="99"/>
      <c r="M360" s="99"/>
      <c r="N360" s="99"/>
      <c r="O360" s="99"/>
      <c r="P360" s="99"/>
      <c r="Q360" s="99"/>
      <c r="R360" s="99"/>
      <c r="S360" s="99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</row>
    <row r="361" spans="2:33" ht="18.75" customHeight="1">
      <c r="B361" s="14"/>
      <c r="C361" s="98"/>
      <c r="D361" s="98"/>
      <c r="E361" s="14"/>
      <c r="F361" s="99"/>
      <c r="G361" s="99"/>
      <c r="H361" s="99"/>
      <c r="I361" s="99"/>
      <c r="J361" s="99"/>
      <c r="K361" s="99"/>
      <c r="L361" s="99"/>
      <c r="M361" s="99"/>
      <c r="N361" s="99"/>
      <c r="O361" s="99"/>
      <c r="P361" s="99"/>
      <c r="Q361" s="99"/>
      <c r="R361" s="99"/>
      <c r="S361" s="99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</row>
    <row r="362" spans="2:33" ht="18.75" customHeight="1">
      <c r="B362" s="14"/>
      <c r="C362" s="98"/>
      <c r="D362" s="98"/>
      <c r="E362" s="14"/>
      <c r="F362" s="99"/>
      <c r="G362" s="99"/>
      <c r="H362" s="99"/>
      <c r="I362" s="99"/>
      <c r="J362" s="99"/>
      <c r="K362" s="99"/>
      <c r="L362" s="99"/>
      <c r="M362" s="99"/>
      <c r="N362" s="99"/>
      <c r="O362" s="99"/>
      <c r="P362" s="99"/>
      <c r="Q362" s="99"/>
      <c r="R362" s="99"/>
      <c r="S362" s="99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</row>
    <row r="363" spans="2:33" ht="18.75" customHeight="1">
      <c r="B363" s="14"/>
      <c r="C363" s="98"/>
      <c r="D363" s="98"/>
      <c r="E363" s="14"/>
      <c r="F363" s="99"/>
      <c r="G363" s="99"/>
      <c r="H363" s="99"/>
      <c r="I363" s="99"/>
      <c r="J363" s="99"/>
      <c r="K363" s="99"/>
      <c r="L363" s="99"/>
      <c r="M363" s="99"/>
      <c r="N363" s="99"/>
      <c r="O363" s="99"/>
      <c r="P363" s="99"/>
      <c r="Q363" s="99"/>
      <c r="R363" s="99"/>
      <c r="S363" s="99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</row>
    <row r="364" spans="2:33" ht="18.75" customHeight="1">
      <c r="B364" s="14"/>
      <c r="C364" s="98"/>
      <c r="D364" s="98"/>
      <c r="E364" s="14"/>
      <c r="F364" s="99"/>
      <c r="G364" s="99"/>
      <c r="H364" s="99"/>
      <c r="I364" s="99"/>
      <c r="J364" s="99"/>
      <c r="K364" s="99"/>
      <c r="L364" s="99"/>
      <c r="M364" s="99"/>
      <c r="N364" s="99"/>
      <c r="O364" s="99"/>
      <c r="P364" s="99"/>
      <c r="Q364" s="99"/>
      <c r="R364" s="99"/>
      <c r="S364" s="99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</row>
    <row r="365" spans="2:33" ht="18.75" customHeight="1">
      <c r="B365" s="14"/>
      <c r="C365" s="98"/>
      <c r="D365" s="98"/>
      <c r="E365" s="14"/>
      <c r="F365" s="99"/>
      <c r="G365" s="99"/>
      <c r="H365" s="99"/>
      <c r="I365" s="99"/>
      <c r="J365" s="99"/>
      <c r="K365" s="99"/>
      <c r="L365" s="99"/>
      <c r="M365" s="99"/>
      <c r="N365" s="99"/>
      <c r="O365" s="99"/>
      <c r="P365" s="99"/>
      <c r="Q365" s="99"/>
      <c r="R365" s="99"/>
      <c r="S365" s="99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</row>
    <row r="366" spans="2:33" ht="18.75" customHeight="1">
      <c r="B366" s="14"/>
      <c r="C366" s="98"/>
      <c r="D366" s="98"/>
      <c r="E366" s="14"/>
      <c r="F366" s="99"/>
      <c r="G366" s="99"/>
      <c r="H366" s="99"/>
      <c r="I366" s="99"/>
      <c r="J366" s="99"/>
      <c r="K366" s="99"/>
      <c r="L366" s="99"/>
      <c r="M366" s="99"/>
      <c r="N366" s="99"/>
      <c r="O366" s="99"/>
      <c r="P366" s="99"/>
      <c r="Q366" s="99"/>
      <c r="R366" s="99"/>
      <c r="S366" s="99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</row>
    <row r="367" spans="2:33" ht="18.75" customHeight="1">
      <c r="B367" s="14"/>
      <c r="C367" s="98"/>
      <c r="D367" s="98"/>
      <c r="E367" s="14"/>
      <c r="F367" s="99"/>
      <c r="G367" s="99"/>
      <c r="H367" s="99"/>
      <c r="I367" s="99"/>
      <c r="J367" s="99"/>
      <c r="K367" s="99"/>
      <c r="L367" s="99"/>
      <c r="M367" s="99"/>
      <c r="N367" s="99"/>
      <c r="O367" s="99"/>
      <c r="P367" s="99"/>
      <c r="Q367" s="99"/>
      <c r="R367" s="99"/>
      <c r="S367" s="99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</row>
    <row r="368" spans="2:33" ht="18.75" customHeight="1">
      <c r="B368" s="14"/>
      <c r="C368" s="98"/>
      <c r="D368" s="98"/>
      <c r="E368" s="14"/>
      <c r="F368" s="99"/>
      <c r="G368" s="99"/>
      <c r="H368" s="99"/>
      <c r="I368" s="99"/>
      <c r="J368" s="99"/>
      <c r="K368" s="99"/>
      <c r="L368" s="99"/>
      <c r="M368" s="99"/>
      <c r="N368" s="99"/>
      <c r="O368" s="99"/>
      <c r="P368" s="99"/>
      <c r="Q368" s="99"/>
      <c r="R368" s="99"/>
      <c r="S368" s="99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</row>
    <row r="369" spans="2:33" ht="18.75" customHeight="1">
      <c r="B369" s="14"/>
      <c r="C369" s="98"/>
      <c r="D369" s="98"/>
      <c r="E369" s="14"/>
      <c r="F369" s="99"/>
      <c r="G369" s="99"/>
      <c r="H369" s="99"/>
      <c r="I369" s="99"/>
      <c r="J369" s="99"/>
      <c r="K369" s="99"/>
      <c r="L369" s="99"/>
      <c r="M369" s="99"/>
      <c r="N369" s="99"/>
      <c r="O369" s="99"/>
      <c r="P369" s="99"/>
      <c r="Q369" s="99"/>
      <c r="R369" s="99"/>
      <c r="S369" s="99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</row>
    <row r="370" spans="2:33" ht="18.75" customHeight="1">
      <c r="B370" s="14"/>
      <c r="C370" s="98"/>
      <c r="D370" s="98"/>
      <c r="E370" s="14"/>
      <c r="F370" s="99"/>
      <c r="G370" s="99"/>
      <c r="H370" s="99"/>
      <c r="I370" s="99"/>
      <c r="J370" s="99"/>
      <c r="K370" s="99"/>
      <c r="L370" s="99"/>
      <c r="M370" s="99"/>
      <c r="N370" s="99"/>
      <c r="O370" s="99"/>
      <c r="P370" s="99"/>
      <c r="Q370" s="99"/>
      <c r="R370" s="99"/>
      <c r="S370" s="99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</row>
    <row r="371" spans="2:33" ht="18.75" customHeight="1">
      <c r="B371" s="14"/>
      <c r="C371" s="98"/>
      <c r="D371" s="98"/>
      <c r="E371" s="14"/>
      <c r="F371" s="99"/>
      <c r="G371" s="99"/>
      <c r="H371" s="99"/>
      <c r="I371" s="99"/>
      <c r="J371" s="99"/>
      <c r="K371" s="99"/>
      <c r="L371" s="99"/>
      <c r="M371" s="99"/>
      <c r="N371" s="99"/>
      <c r="O371" s="99"/>
      <c r="P371" s="99"/>
      <c r="Q371" s="99"/>
      <c r="R371" s="99"/>
      <c r="S371" s="99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</row>
    <row r="372" spans="2:33" ht="18.75" customHeight="1">
      <c r="B372" s="14"/>
      <c r="C372" s="98"/>
      <c r="D372" s="98"/>
      <c r="E372" s="14"/>
      <c r="F372" s="99"/>
      <c r="G372" s="99"/>
      <c r="H372" s="99"/>
      <c r="I372" s="99"/>
      <c r="J372" s="99"/>
      <c r="K372" s="99"/>
      <c r="L372" s="99"/>
      <c r="M372" s="99"/>
      <c r="N372" s="99"/>
      <c r="O372" s="99"/>
      <c r="P372" s="99"/>
      <c r="Q372" s="99"/>
      <c r="R372" s="99"/>
      <c r="S372" s="99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</row>
    <row r="373" spans="2:33" ht="18.75" customHeight="1">
      <c r="B373" s="14"/>
      <c r="C373" s="98"/>
      <c r="D373" s="98"/>
      <c r="E373" s="14"/>
      <c r="F373" s="99"/>
      <c r="G373" s="99"/>
      <c r="H373" s="99"/>
      <c r="I373" s="99"/>
      <c r="J373" s="99"/>
      <c r="K373" s="99"/>
      <c r="L373" s="99"/>
      <c r="M373" s="99"/>
      <c r="N373" s="99"/>
      <c r="O373" s="99"/>
      <c r="P373" s="99"/>
      <c r="Q373" s="99"/>
      <c r="R373" s="99"/>
      <c r="S373" s="99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</row>
    <row r="374" spans="2:33" ht="18.75" customHeight="1">
      <c r="B374" s="14"/>
      <c r="C374" s="98"/>
      <c r="D374" s="98"/>
      <c r="E374" s="14"/>
      <c r="F374" s="99"/>
      <c r="G374" s="99"/>
      <c r="H374" s="99"/>
      <c r="I374" s="99"/>
      <c r="J374" s="99"/>
      <c r="K374" s="99"/>
      <c r="L374" s="99"/>
      <c r="M374" s="99"/>
      <c r="N374" s="99"/>
      <c r="O374" s="99"/>
      <c r="P374" s="99"/>
      <c r="Q374" s="99"/>
      <c r="R374" s="99"/>
      <c r="S374" s="99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</row>
    <row r="375" spans="2:33" ht="18.75" customHeight="1">
      <c r="B375" s="14"/>
      <c r="C375" s="98"/>
      <c r="D375" s="98"/>
      <c r="E375" s="14"/>
      <c r="F375" s="99"/>
      <c r="G375" s="99"/>
      <c r="H375" s="99"/>
      <c r="I375" s="99"/>
      <c r="J375" s="99"/>
      <c r="K375" s="99"/>
      <c r="L375" s="99"/>
      <c r="M375" s="99"/>
      <c r="N375" s="99"/>
      <c r="O375" s="99"/>
      <c r="P375" s="99"/>
      <c r="Q375" s="99"/>
      <c r="R375" s="99"/>
      <c r="S375" s="99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</row>
    <row r="376" spans="2:33" ht="18.75" customHeight="1">
      <c r="B376" s="14"/>
      <c r="C376" s="98"/>
      <c r="D376" s="98"/>
      <c r="E376" s="14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99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</row>
    <row r="377" spans="2:33" ht="18.75" customHeight="1">
      <c r="B377" s="14"/>
      <c r="C377" s="98"/>
      <c r="D377" s="98"/>
      <c r="E377" s="14"/>
      <c r="F377" s="99"/>
      <c r="G377" s="99"/>
      <c r="H377" s="99"/>
      <c r="I377" s="99"/>
      <c r="J377" s="99"/>
      <c r="K377" s="99"/>
      <c r="L377" s="99"/>
      <c r="M377" s="99"/>
      <c r="N377" s="99"/>
      <c r="O377" s="99"/>
      <c r="P377" s="99"/>
      <c r="Q377" s="99"/>
      <c r="R377" s="99"/>
      <c r="S377" s="99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</row>
    <row r="378" spans="2:33" ht="18.75" customHeight="1">
      <c r="B378" s="14"/>
      <c r="C378" s="98"/>
      <c r="D378" s="98"/>
      <c r="E378" s="14"/>
      <c r="F378" s="99"/>
      <c r="G378" s="99"/>
      <c r="H378" s="99"/>
      <c r="I378" s="99"/>
      <c r="J378" s="99"/>
      <c r="K378" s="99"/>
      <c r="L378" s="99"/>
      <c r="M378" s="99"/>
      <c r="N378" s="99"/>
      <c r="O378" s="99"/>
      <c r="P378" s="99"/>
      <c r="Q378" s="99"/>
      <c r="R378" s="99"/>
      <c r="S378" s="99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</row>
    <row r="379" spans="2:33" ht="18.75" customHeight="1">
      <c r="B379" s="14"/>
      <c r="C379" s="98"/>
      <c r="D379" s="98"/>
      <c r="E379" s="14"/>
      <c r="F379" s="99"/>
      <c r="G379" s="99"/>
      <c r="H379" s="99"/>
      <c r="I379" s="99"/>
      <c r="J379" s="99"/>
      <c r="K379" s="99"/>
      <c r="L379" s="99"/>
      <c r="M379" s="99"/>
      <c r="N379" s="99"/>
      <c r="O379" s="99"/>
      <c r="P379" s="99"/>
      <c r="Q379" s="99"/>
      <c r="R379" s="99"/>
      <c r="S379" s="99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</row>
    <row r="380" spans="2:33" ht="18.75" customHeight="1">
      <c r="B380" s="14"/>
      <c r="C380" s="98"/>
      <c r="D380" s="98"/>
      <c r="E380" s="14"/>
      <c r="F380" s="99"/>
      <c r="G380" s="99"/>
      <c r="H380" s="99"/>
      <c r="I380" s="99"/>
      <c r="J380" s="99"/>
      <c r="K380" s="99"/>
      <c r="L380" s="99"/>
      <c r="M380" s="99"/>
      <c r="N380" s="99"/>
      <c r="O380" s="99"/>
      <c r="P380" s="99"/>
      <c r="Q380" s="99"/>
      <c r="R380" s="99"/>
      <c r="S380" s="99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</row>
    <row r="381" spans="2:33" ht="18.75" customHeight="1">
      <c r="B381" s="14"/>
      <c r="C381" s="98"/>
      <c r="D381" s="98"/>
      <c r="E381" s="14"/>
      <c r="F381" s="99"/>
      <c r="G381" s="99"/>
      <c r="H381" s="99"/>
      <c r="I381" s="99"/>
      <c r="J381" s="99"/>
      <c r="K381" s="99"/>
      <c r="L381" s="99"/>
      <c r="M381" s="99"/>
      <c r="N381" s="99"/>
      <c r="O381" s="99"/>
      <c r="P381" s="99"/>
      <c r="Q381" s="99"/>
      <c r="R381" s="99"/>
      <c r="S381" s="99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</row>
    <row r="382" spans="2:33" ht="18.75" customHeight="1">
      <c r="B382" s="14"/>
      <c r="C382" s="98"/>
      <c r="D382" s="98"/>
      <c r="E382" s="14"/>
      <c r="F382" s="99"/>
      <c r="G382" s="99"/>
      <c r="H382" s="99"/>
      <c r="I382" s="99"/>
      <c r="J382" s="99"/>
      <c r="K382" s="99"/>
      <c r="L382" s="99"/>
      <c r="M382" s="99"/>
      <c r="N382" s="99"/>
      <c r="O382" s="99"/>
      <c r="P382" s="99"/>
      <c r="Q382" s="99"/>
      <c r="R382" s="99"/>
      <c r="S382" s="99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</row>
    <row r="383" spans="2:33" ht="18.75" customHeight="1">
      <c r="B383" s="14"/>
      <c r="C383" s="98"/>
      <c r="D383" s="98"/>
      <c r="E383" s="14"/>
      <c r="F383" s="99"/>
      <c r="G383" s="99"/>
      <c r="H383" s="99"/>
      <c r="I383" s="99"/>
      <c r="J383" s="99"/>
      <c r="K383" s="99"/>
      <c r="L383" s="99"/>
      <c r="M383" s="99"/>
      <c r="N383" s="99"/>
      <c r="O383" s="99"/>
      <c r="P383" s="99"/>
      <c r="Q383" s="99"/>
      <c r="R383" s="99"/>
      <c r="S383" s="99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</row>
    <row r="384" spans="2:33" ht="18.75" customHeight="1">
      <c r="B384" s="14"/>
      <c r="C384" s="98"/>
      <c r="D384" s="98"/>
      <c r="E384" s="14"/>
      <c r="F384" s="99"/>
      <c r="G384" s="99"/>
      <c r="H384" s="99"/>
      <c r="I384" s="99"/>
      <c r="J384" s="99"/>
      <c r="K384" s="99"/>
      <c r="L384" s="99"/>
      <c r="M384" s="99"/>
      <c r="N384" s="99"/>
      <c r="O384" s="99"/>
      <c r="P384" s="99"/>
      <c r="Q384" s="99"/>
      <c r="R384" s="99"/>
      <c r="S384" s="99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</row>
    <row r="385" spans="2:33" ht="18.75" customHeight="1">
      <c r="B385" s="14"/>
      <c r="C385" s="98"/>
      <c r="D385" s="98"/>
      <c r="E385" s="14"/>
      <c r="F385" s="99"/>
      <c r="G385" s="99"/>
      <c r="H385" s="99"/>
      <c r="I385" s="99"/>
      <c r="J385" s="99"/>
      <c r="K385" s="99"/>
      <c r="L385" s="99"/>
      <c r="M385" s="99"/>
      <c r="N385" s="99"/>
      <c r="O385" s="99"/>
      <c r="P385" s="99"/>
      <c r="Q385" s="99"/>
      <c r="R385" s="99"/>
      <c r="S385" s="99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</row>
    <row r="386" spans="2:33" ht="18.75" customHeight="1">
      <c r="B386" s="14"/>
      <c r="C386" s="98"/>
      <c r="D386" s="98"/>
      <c r="E386" s="14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99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</row>
    <row r="387" spans="2:33" ht="18.75" customHeight="1">
      <c r="B387" s="14"/>
      <c r="C387" s="98"/>
      <c r="D387" s="98"/>
      <c r="E387" s="14"/>
      <c r="F387" s="99"/>
      <c r="G387" s="99"/>
      <c r="H387" s="99"/>
      <c r="I387" s="99"/>
      <c r="J387" s="99"/>
      <c r="K387" s="99"/>
      <c r="L387" s="99"/>
      <c r="M387" s="99"/>
      <c r="N387" s="99"/>
      <c r="O387" s="99"/>
      <c r="P387" s="99"/>
      <c r="Q387" s="99"/>
      <c r="R387" s="99"/>
      <c r="S387" s="99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</row>
    <row r="388" spans="2:33" ht="18.75" customHeight="1">
      <c r="B388" s="14"/>
      <c r="C388" s="98"/>
      <c r="D388" s="98"/>
      <c r="E388" s="14"/>
      <c r="F388" s="99"/>
      <c r="G388" s="99"/>
      <c r="H388" s="99"/>
      <c r="I388" s="99"/>
      <c r="J388" s="99"/>
      <c r="K388" s="99"/>
      <c r="L388" s="99"/>
      <c r="M388" s="99"/>
      <c r="N388" s="99"/>
      <c r="O388" s="99"/>
      <c r="P388" s="99"/>
      <c r="Q388" s="99"/>
      <c r="R388" s="99"/>
      <c r="S388" s="99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</row>
    <row r="389" spans="2:33" ht="18.75" customHeight="1">
      <c r="B389" s="14"/>
      <c r="C389" s="98"/>
      <c r="D389" s="98"/>
      <c r="E389" s="14"/>
      <c r="F389" s="99"/>
      <c r="G389" s="99"/>
      <c r="H389" s="99"/>
      <c r="I389" s="99"/>
      <c r="J389" s="99"/>
      <c r="K389" s="99"/>
      <c r="L389" s="99"/>
      <c r="M389" s="99"/>
      <c r="N389" s="99"/>
      <c r="O389" s="99"/>
      <c r="P389" s="99"/>
      <c r="Q389" s="99"/>
      <c r="R389" s="99"/>
      <c r="S389" s="99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</row>
    <row r="390" spans="2:33" ht="18.75" customHeight="1">
      <c r="B390" s="14"/>
      <c r="C390" s="98"/>
      <c r="D390" s="98"/>
      <c r="E390" s="14"/>
      <c r="F390" s="99"/>
      <c r="G390" s="99"/>
      <c r="H390" s="99"/>
      <c r="I390" s="99"/>
      <c r="J390" s="99"/>
      <c r="K390" s="99"/>
      <c r="L390" s="99"/>
      <c r="M390" s="99"/>
      <c r="N390" s="99"/>
      <c r="O390" s="99"/>
      <c r="P390" s="99"/>
      <c r="Q390" s="99"/>
      <c r="R390" s="99"/>
      <c r="S390" s="99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</row>
    <row r="391" spans="2:33" ht="18.75" customHeight="1">
      <c r="B391" s="14"/>
      <c r="C391" s="98"/>
      <c r="D391" s="98"/>
      <c r="E391" s="14"/>
      <c r="F391" s="99"/>
      <c r="G391" s="99"/>
      <c r="H391" s="99"/>
      <c r="I391" s="99"/>
      <c r="J391" s="99"/>
      <c r="K391" s="99"/>
      <c r="L391" s="99"/>
      <c r="M391" s="99"/>
      <c r="N391" s="99"/>
      <c r="O391" s="99"/>
      <c r="P391" s="99"/>
      <c r="Q391" s="99"/>
      <c r="R391" s="99"/>
      <c r="S391" s="99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</row>
    <row r="392" spans="2:33" ht="18.75" customHeight="1">
      <c r="B392" s="14"/>
      <c r="C392" s="98"/>
      <c r="D392" s="98"/>
      <c r="E392" s="14"/>
      <c r="F392" s="99"/>
      <c r="G392" s="99"/>
      <c r="H392" s="99"/>
      <c r="I392" s="99"/>
      <c r="J392" s="99"/>
      <c r="K392" s="99"/>
      <c r="L392" s="99"/>
      <c r="M392" s="99"/>
      <c r="N392" s="99"/>
      <c r="O392" s="99"/>
      <c r="P392" s="99"/>
      <c r="Q392" s="99"/>
      <c r="R392" s="99"/>
      <c r="S392" s="99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</row>
    <row r="393" spans="2:33" ht="18.75" customHeight="1">
      <c r="B393" s="14"/>
      <c r="C393" s="98"/>
      <c r="D393" s="98"/>
      <c r="E393" s="14"/>
      <c r="F393" s="99"/>
      <c r="G393" s="99"/>
      <c r="H393" s="99"/>
      <c r="I393" s="99"/>
      <c r="J393" s="99"/>
      <c r="K393" s="99"/>
      <c r="L393" s="99"/>
      <c r="M393" s="99"/>
      <c r="N393" s="99"/>
      <c r="O393" s="99"/>
      <c r="P393" s="99"/>
      <c r="Q393" s="99"/>
      <c r="R393" s="99"/>
      <c r="S393" s="99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</row>
    <row r="394" spans="2:33" ht="18.75" customHeight="1">
      <c r="B394" s="14"/>
      <c r="C394" s="98"/>
      <c r="D394" s="98"/>
      <c r="E394" s="14"/>
      <c r="F394" s="99"/>
      <c r="G394" s="99"/>
      <c r="H394" s="99"/>
      <c r="I394" s="99"/>
      <c r="J394" s="99"/>
      <c r="K394" s="99"/>
      <c r="L394" s="99"/>
      <c r="M394" s="99"/>
      <c r="N394" s="99"/>
      <c r="O394" s="99"/>
      <c r="P394" s="99"/>
      <c r="Q394" s="99"/>
      <c r="R394" s="99"/>
      <c r="S394" s="99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</row>
    <row r="395" spans="2:33" ht="18.75" customHeight="1">
      <c r="B395" s="14"/>
      <c r="C395" s="98"/>
      <c r="D395" s="98"/>
      <c r="E395" s="14"/>
      <c r="F395" s="99"/>
      <c r="G395" s="99"/>
      <c r="H395" s="99"/>
      <c r="I395" s="99"/>
      <c r="J395" s="99"/>
      <c r="K395" s="99"/>
      <c r="L395" s="99"/>
      <c r="M395" s="99"/>
      <c r="N395" s="99"/>
      <c r="O395" s="99"/>
      <c r="P395" s="99"/>
      <c r="Q395" s="99"/>
      <c r="R395" s="99"/>
      <c r="S395" s="99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</row>
    <row r="396" spans="2:33" ht="18.75" customHeight="1">
      <c r="B396" s="14"/>
      <c r="C396" s="98"/>
      <c r="D396" s="98"/>
      <c r="E396" s="14"/>
      <c r="F396" s="99"/>
      <c r="G396" s="99"/>
      <c r="H396" s="99"/>
      <c r="I396" s="99"/>
      <c r="J396" s="99"/>
      <c r="K396" s="99"/>
      <c r="L396" s="99"/>
      <c r="M396" s="99"/>
      <c r="N396" s="99"/>
      <c r="O396" s="99"/>
      <c r="P396" s="99"/>
      <c r="Q396" s="99"/>
      <c r="R396" s="99"/>
      <c r="S396" s="99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</row>
    <row r="397" spans="2:33" ht="18.75" customHeight="1">
      <c r="B397" s="14"/>
      <c r="C397" s="98"/>
      <c r="D397" s="98"/>
      <c r="E397" s="14"/>
      <c r="F397" s="99"/>
      <c r="G397" s="99"/>
      <c r="H397" s="99"/>
      <c r="I397" s="99"/>
      <c r="J397" s="99"/>
      <c r="K397" s="99"/>
      <c r="L397" s="99"/>
      <c r="M397" s="99"/>
      <c r="N397" s="99"/>
      <c r="O397" s="99"/>
      <c r="P397" s="99"/>
      <c r="Q397" s="99"/>
      <c r="R397" s="99"/>
      <c r="S397" s="99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</row>
    <row r="398" spans="2:33" ht="18.75" customHeight="1">
      <c r="B398" s="14"/>
      <c r="C398" s="98"/>
      <c r="D398" s="98"/>
      <c r="E398" s="14"/>
      <c r="F398" s="99"/>
      <c r="G398" s="99"/>
      <c r="H398" s="99"/>
      <c r="I398" s="99"/>
      <c r="J398" s="99"/>
      <c r="K398" s="99"/>
      <c r="L398" s="99"/>
      <c r="M398" s="99"/>
      <c r="N398" s="99"/>
      <c r="O398" s="99"/>
      <c r="P398" s="99"/>
      <c r="Q398" s="99"/>
      <c r="R398" s="99"/>
      <c r="S398" s="99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</row>
    <row r="399" spans="2:33" ht="18.75" customHeight="1">
      <c r="B399" s="14"/>
      <c r="C399" s="98"/>
      <c r="D399" s="98"/>
      <c r="E399" s="14"/>
      <c r="F399" s="99"/>
      <c r="G399" s="99"/>
      <c r="H399" s="99"/>
      <c r="I399" s="99"/>
      <c r="J399" s="99"/>
      <c r="K399" s="99"/>
      <c r="L399" s="99"/>
      <c r="M399" s="99"/>
      <c r="N399" s="99"/>
      <c r="O399" s="99"/>
      <c r="P399" s="99"/>
      <c r="Q399" s="99"/>
      <c r="R399" s="99"/>
      <c r="S399" s="99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</row>
    <row r="400" spans="2:33" ht="18.75" customHeight="1">
      <c r="B400" s="14"/>
      <c r="C400" s="98"/>
      <c r="D400" s="98"/>
      <c r="E400" s="14"/>
      <c r="F400" s="99"/>
      <c r="G400" s="99"/>
      <c r="H400" s="99"/>
      <c r="I400" s="99"/>
      <c r="J400" s="99"/>
      <c r="K400" s="99"/>
      <c r="L400" s="99"/>
      <c r="M400" s="99"/>
      <c r="N400" s="99"/>
      <c r="O400" s="99"/>
      <c r="P400" s="99"/>
      <c r="Q400" s="99"/>
      <c r="R400" s="99"/>
      <c r="S400" s="99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</row>
    <row r="401" spans="2:33" ht="18.75" customHeight="1">
      <c r="B401" s="14"/>
      <c r="C401" s="98"/>
      <c r="D401" s="98"/>
      <c r="E401" s="14"/>
      <c r="F401" s="99"/>
      <c r="G401" s="99"/>
      <c r="H401" s="99"/>
      <c r="I401" s="99"/>
      <c r="J401" s="99"/>
      <c r="K401" s="99"/>
      <c r="L401" s="99"/>
      <c r="M401" s="99"/>
      <c r="N401" s="99"/>
      <c r="O401" s="99"/>
      <c r="P401" s="99"/>
      <c r="Q401" s="99"/>
      <c r="R401" s="99"/>
      <c r="S401" s="99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</row>
    <row r="402" spans="2:33" ht="18.75" customHeight="1">
      <c r="B402" s="14"/>
      <c r="C402" s="98"/>
      <c r="D402" s="98"/>
      <c r="E402" s="14"/>
      <c r="F402" s="99"/>
      <c r="G402" s="99"/>
      <c r="H402" s="99"/>
      <c r="I402" s="99"/>
      <c r="J402" s="99"/>
      <c r="K402" s="99"/>
      <c r="L402" s="99"/>
      <c r="M402" s="99"/>
      <c r="N402" s="99"/>
      <c r="O402" s="99"/>
      <c r="P402" s="99"/>
      <c r="Q402" s="99"/>
      <c r="R402" s="99"/>
      <c r="S402" s="99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</row>
    <row r="403" spans="2:33" ht="18.75" customHeight="1">
      <c r="B403" s="14"/>
      <c r="C403" s="98"/>
      <c r="D403" s="98"/>
      <c r="E403" s="14"/>
      <c r="F403" s="99"/>
      <c r="G403" s="99"/>
      <c r="H403" s="99"/>
      <c r="I403" s="99"/>
      <c r="J403" s="99"/>
      <c r="K403" s="99"/>
      <c r="L403" s="99"/>
      <c r="M403" s="99"/>
      <c r="N403" s="99"/>
      <c r="O403" s="99"/>
      <c r="P403" s="99"/>
      <c r="Q403" s="99"/>
      <c r="R403" s="99"/>
      <c r="S403" s="99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</row>
    <row r="404" spans="2:33" ht="18.75" customHeight="1">
      <c r="B404" s="14"/>
      <c r="C404" s="98"/>
      <c r="D404" s="98"/>
      <c r="E404" s="14"/>
      <c r="F404" s="99"/>
      <c r="G404" s="99"/>
      <c r="H404" s="99"/>
      <c r="I404" s="99"/>
      <c r="J404" s="99"/>
      <c r="K404" s="99"/>
      <c r="L404" s="99"/>
      <c r="M404" s="99"/>
      <c r="N404" s="99"/>
      <c r="O404" s="99"/>
      <c r="P404" s="99"/>
      <c r="Q404" s="99"/>
      <c r="R404" s="99"/>
      <c r="S404" s="99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</row>
    <row r="405" spans="2:33" ht="18.75" customHeight="1">
      <c r="B405" s="14"/>
      <c r="C405" s="98"/>
      <c r="D405" s="98"/>
      <c r="E405" s="14"/>
      <c r="F405" s="99"/>
      <c r="G405" s="99"/>
      <c r="H405" s="99"/>
      <c r="I405" s="99"/>
      <c r="J405" s="99"/>
      <c r="K405" s="99"/>
      <c r="L405" s="99"/>
      <c r="M405" s="99"/>
      <c r="N405" s="99"/>
      <c r="O405" s="99"/>
      <c r="P405" s="99"/>
      <c r="Q405" s="99"/>
      <c r="R405" s="99"/>
      <c r="S405" s="99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</row>
    <row r="406" spans="2:33" ht="18.75" customHeight="1">
      <c r="B406" s="14"/>
      <c r="C406" s="98"/>
      <c r="D406" s="98"/>
      <c r="E406" s="14"/>
      <c r="F406" s="99"/>
      <c r="G406" s="99"/>
      <c r="H406" s="99"/>
      <c r="I406" s="99"/>
      <c r="J406" s="99"/>
      <c r="K406" s="99"/>
      <c r="L406" s="99"/>
      <c r="M406" s="99"/>
      <c r="N406" s="99"/>
      <c r="O406" s="99"/>
      <c r="P406" s="99"/>
      <c r="Q406" s="99"/>
      <c r="R406" s="99"/>
      <c r="S406" s="99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</row>
    <row r="407" spans="2:33" ht="18.75" customHeight="1">
      <c r="B407" s="14"/>
      <c r="C407" s="98"/>
      <c r="D407" s="98"/>
      <c r="E407" s="14"/>
      <c r="F407" s="99"/>
      <c r="G407" s="99"/>
      <c r="H407" s="99"/>
      <c r="I407" s="99"/>
      <c r="J407" s="99"/>
      <c r="K407" s="99"/>
      <c r="L407" s="99"/>
      <c r="M407" s="99"/>
      <c r="N407" s="99"/>
      <c r="O407" s="99"/>
      <c r="P407" s="99"/>
      <c r="Q407" s="99"/>
      <c r="R407" s="99"/>
      <c r="S407" s="99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</row>
    <row r="408" spans="2:33" ht="18.75" customHeight="1">
      <c r="B408" s="14"/>
      <c r="C408" s="98"/>
      <c r="D408" s="98"/>
      <c r="E408" s="14"/>
      <c r="F408" s="99"/>
      <c r="G408" s="99"/>
      <c r="H408" s="99"/>
      <c r="I408" s="99"/>
      <c r="J408" s="99"/>
      <c r="K408" s="99"/>
      <c r="L408" s="99"/>
      <c r="M408" s="99"/>
      <c r="N408" s="99"/>
      <c r="O408" s="99"/>
      <c r="P408" s="99"/>
      <c r="Q408" s="99"/>
      <c r="R408" s="99"/>
      <c r="S408" s="99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</row>
    <row r="409" spans="2:33" ht="18.75" customHeight="1">
      <c r="B409" s="14"/>
      <c r="C409" s="98"/>
      <c r="D409" s="98"/>
      <c r="E409" s="14"/>
      <c r="F409" s="99"/>
      <c r="G409" s="99"/>
      <c r="H409" s="99"/>
      <c r="I409" s="99"/>
      <c r="J409" s="99"/>
      <c r="K409" s="99"/>
      <c r="L409" s="99"/>
      <c r="M409" s="99"/>
      <c r="N409" s="99"/>
      <c r="O409" s="99"/>
      <c r="P409" s="99"/>
      <c r="Q409" s="99"/>
      <c r="R409" s="99"/>
      <c r="S409" s="99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</row>
    <row r="410" spans="2:33" ht="18.75" customHeight="1">
      <c r="B410" s="14"/>
      <c r="C410" s="98"/>
      <c r="D410" s="98"/>
      <c r="E410" s="14"/>
      <c r="F410" s="99"/>
      <c r="G410" s="99"/>
      <c r="H410" s="99"/>
      <c r="I410" s="99"/>
      <c r="J410" s="99"/>
      <c r="K410" s="99"/>
      <c r="L410" s="99"/>
      <c r="M410" s="99"/>
      <c r="N410" s="99"/>
      <c r="O410" s="99"/>
      <c r="P410" s="99"/>
      <c r="Q410" s="99"/>
      <c r="R410" s="99"/>
      <c r="S410" s="99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</row>
    <row r="411" spans="2:33" ht="18.75" customHeight="1">
      <c r="B411" s="14"/>
      <c r="C411" s="98"/>
      <c r="D411" s="98"/>
      <c r="E411" s="14"/>
      <c r="F411" s="99"/>
      <c r="G411" s="99"/>
      <c r="H411" s="99"/>
      <c r="I411" s="99"/>
      <c r="J411" s="99"/>
      <c r="K411" s="99"/>
      <c r="L411" s="99"/>
      <c r="M411" s="99"/>
      <c r="N411" s="99"/>
      <c r="O411" s="99"/>
      <c r="P411" s="99"/>
      <c r="Q411" s="99"/>
      <c r="R411" s="99"/>
      <c r="S411" s="99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</row>
    <row r="412" spans="2:33" ht="18.75" customHeight="1">
      <c r="B412" s="14"/>
      <c r="C412" s="98"/>
      <c r="D412" s="98"/>
      <c r="E412" s="14"/>
      <c r="F412" s="99"/>
      <c r="G412" s="99"/>
      <c r="H412" s="99"/>
      <c r="I412" s="99"/>
      <c r="J412" s="99"/>
      <c r="K412" s="99"/>
      <c r="L412" s="99"/>
      <c r="M412" s="99"/>
      <c r="N412" s="99"/>
      <c r="O412" s="99"/>
      <c r="P412" s="99"/>
      <c r="Q412" s="99"/>
      <c r="R412" s="99"/>
      <c r="S412" s="99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</row>
    <row r="413" spans="2:33" ht="18.75" customHeight="1">
      <c r="B413" s="14"/>
      <c r="C413" s="98"/>
      <c r="D413" s="98"/>
      <c r="E413" s="14"/>
      <c r="F413" s="99"/>
      <c r="G413" s="99"/>
      <c r="H413" s="99"/>
      <c r="I413" s="99"/>
      <c r="J413" s="99"/>
      <c r="K413" s="99"/>
      <c r="L413" s="99"/>
      <c r="M413" s="99"/>
      <c r="N413" s="99"/>
      <c r="O413" s="99"/>
      <c r="P413" s="99"/>
      <c r="Q413" s="99"/>
      <c r="R413" s="99"/>
      <c r="S413" s="99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</row>
    <row r="414" spans="2:33" ht="18.75" customHeight="1">
      <c r="B414" s="14"/>
      <c r="C414" s="98"/>
      <c r="D414" s="98"/>
      <c r="E414" s="14"/>
      <c r="F414" s="99"/>
      <c r="G414" s="99"/>
      <c r="H414" s="99"/>
      <c r="I414" s="99"/>
      <c r="J414" s="99"/>
      <c r="K414" s="99"/>
      <c r="L414" s="99"/>
      <c r="M414" s="99"/>
      <c r="N414" s="99"/>
      <c r="O414" s="99"/>
      <c r="P414" s="99"/>
      <c r="Q414" s="99"/>
      <c r="R414" s="99"/>
      <c r="S414" s="99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</row>
    <row r="415" spans="2:33" ht="18.75" customHeight="1">
      <c r="B415" s="14"/>
      <c r="C415" s="98"/>
      <c r="D415" s="98"/>
      <c r="E415" s="14"/>
      <c r="F415" s="99"/>
      <c r="G415" s="99"/>
      <c r="H415" s="99"/>
      <c r="I415" s="99"/>
      <c r="J415" s="99"/>
      <c r="K415" s="99"/>
      <c r="L415" s="99"/>
      <c r="M415" s="99"/>
      <c r="N415" s="99"/>
      <c r="O415" s="99"/>
      <c r="P415" s="99"/>
      <c r="Q415" s="99"/>
      <c r="R415" s="99"/>
      <c r="S415" s="99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</row>
    <row r="416" spans="2:33" ht="18.75" customHeight="1">
      <c r="B416" s="14"/>
      <c r="C416" s="98"/>
      <c r="D416" s="98"/>
      <c r="E416" s="14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99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</row>
    <row r="417" spans="2:33" ht="18.75" customHeight="1">
      <c r="B417" s="14"/>
      <c r="C417" s="98"/>
      <c r="D417" s="98"/>
      <c r="E417" s="14"/>
      <c r="F417" s="99"/>
      <c r="G417" s="99"/>
      <c r="H417" s="99"/>
      <c r="I417" s="99"/>
      <c r="J417" s="99"/>
      <c r="K417" s="99"/>
      <c r="L417" s="99"/>
      <c r="M417" s="99"/>
      <c r="N417" s="99"/>
      <c r="O417" s="99"/>
      <c r="P417" s="99"/>
      <c r="Q417" s="99"/>
      <c r="R417" s="99"/>
      <c r="S417" s="99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</row>
    <row r="418" spans="2:33" ht="18.75" customHeight="1">
      <c r="B418" s="14"/>
      <c r="C418" s="98"/>
      <c r="D418" s="98"/>
      <c r="E418" s="14"/>
      <c r="F418" s="99"/>
      <c r="G418" s="99"/>
      <c r="H418" s="99"/>
      <c r="I418" s="99"/>
      <c r="J418" s="99"/>
      <c r="K418" s="99"/>
      <c r="L418" s="99"/>
      <c r="M418" s="99"/>
      <c r="N418" s="99"/>
      <c r="O418" s="99"/>
      <c r="P418" s="99"/>
      <c r="Q418" s="99"/>
      <c r="R418" s="99"/>
      <c r="S418" s="99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</row>
    <row r="419" spans="2:33" ht="18.75" customHeight="1">
      <c r="B419" s="14"/>
      <c r="C419" s="98"/>
      <c r="D419" s="98"/>
      <c r="E419" s="14"/>
      <c r="F419" s="99"/>
      <c r="G419" s="99"/>
      <c r="H419" s="99"/>
      <c r="I419" s="99"/>
      <c r="J419" s="99"/>
      <c r="K419" s="99"/>
      <c r="L419" s="99"/>
      <c r="M419" s="99"/>
      <c r="N419" s="99"/>
      <c r="O419" s="99"/>
      <c r="P419" s="99"/>
      <c r="Q419" s="99"/>
      <c r="R419" s="99"/>
      <c r="S419" s="99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</row>
    <row r="420" spans="2:33" ht="18.75" customHeight="1">
      <c r="B420" s="14"/>
      <c r="C420" s="98"/>
      <c r="D420" s="98"/>
      <c r="E420" s="14"/>
      <c r="F420" s="99"/>
      <c r="G420" s="99"/>
      <c r="H420" s="99"/>
      <c r="I420" s="99"/>
      <c r="J420" s="99"/>
      <c r="K420" s="99"/>
      <c r="L420" s="99"/>
      <c r="M420" s="99"/>
      <c r="N420" s="99"/>
      <c r="O420" s="99"/>
      <c r="P420" s="99"/>
      <c r="Q420" s="99"/>
      <c r="R420" s="99"/>
      <c r="S420" s="99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</row>
    <row r="421" spans="2:33" ht="18.75" customHeight="1">
      <c r="B421" s="14"/>
      <c r="C421" s="98"/>
      <c r="D421" s="98"/>
      <c r="E421" s="14"/>
      <c r="F421" s="99"/>
      <c r="G421" s="99"/>
      <c r="H421" s="99"/>
      <c r="I421" s="99"/>
      <c r="J421" s="99"/>
      <c r="K421" s="99"/>
      <c r="L421" s="99"/>
      <c r="M421" s="99"/>
      <c r="N421" s="99"/>
      <c r="O421" s="99"/>
      <c r="P421" s="99"/>
      <c r="Q421" s="99"/>
      <c r="R421" s="99"/>
      <c r="S421" s="99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</row>
    <row r="422" spans="2:33" ht="18.75" customHeight="1">
      <c r="B422" s="14"/>
      <c r="C422" s="98"/>
      <c r="D422" s="98"/>
      <c r="E422" s="14"/>
      <c r="F422" s="99"/>
      <c r="G422" s="99"/>
      <c r="H422" s="99"/>
      <c r="I422" s="99"/>
      <c r="J422" s="99"/>
      <c r="K422" s="99"/>
      <c r="L422" s="99"/>
      <c r="M422" s="99"/>
      <c r="N422" s="99"/>
      <c r="O422" s="99"/>
      <c r="P422" s="99"/>
      <c r="Q422" s="99"/>
      <c r="R422" s="99"/>
      <c r="S422" s="99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</row>
    <row r="423" spans="2:33" ht="18.75" customHeight="1">
      <c r="B423" s="14"/>
      <c r="C423" s="98"/>
      <c r="D423" s="98"/>
      <c r="E423" s="14"/>
      <c r="F423" s="99"/>
      <c r="G423" s="99"/>
      <c r="H423" s="99"/>
      <c r="I423" s="99"/>
      <c r="J423" s="99"/>
      <c r="K423" s="99"/>
      <c r="L423" s="99"/>
      <c r="M423" s="99"/>
      <c r="N423" s="99"/>
      <c r="O423" s="99"/>
      <c r="P423" s="99"/>
      <c r="Q423" s="99"/>
      <c r="R423" s="99"/>
      <c r="S423" s="99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</row>
    <row r="424" spans="2:33" ht="18.75" customHeight="1">
      <c r="B424" s="14"/>
      <c r="C424" s="98"/>
      <c r="D424" s="98"/>
      <c r="E424" s="14"/>
      <c r="F424" s="99"/>
      <c r="G424" s="99"/>
      <c r="H424" s="99"/>
      <c r="I424" s="99"/>
      <c r="J424" s="99"/>
      <c r="K424" s="99"/>
      <c r="L424" s="99"/>
      <c r="M424" s="99"/>
      <c r="N424" s="99"/>
      <c r="O424" s="99"/>
      <c r="P424" s="99"/>
      <c r="Q424" s="99"/>
      <c r="R424" s="99"/>
      <c r="S424" s="99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</row>
    <row r="425" spans="2:33" ht="18.75" customHeight="1">
      <c r="B425" s="14"/>
      <c r="C425" s="98"/>
      <c r="D425" s="98"/>
      <c r="E425" s="14"/>
      <c r="F425" s="99"/>
      <c r="G425" s="99"/>
      <c r="H425" s="99"/>
      <c r="I425" s="99"/>
      <c r="J425" s="99"/>
      <c r="K425" s="99"/>
      <c r="L425" s="99"/>
      <c r="M425" s="99"/>
      <c r="N425" s="99"/>
      <c r="O425" s="99"/>
      <c r="P425" s="99"/>
      <c r="Q425" s="99"/>
      <c r="R425" s="99"/>
      <c r="S425" s="99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</row>
    <row r="426" spans="2:33" ht="18.75" customHeight="1">
      <c r="B426" s="14"/>
      <c r="C426" s="98"/>
      <c r="D426" s="98"/>
      <c r="E426" s="14"/>
      <c r="F426" s="99"/>
      <c r="G426" s="99"/>
      <c r="H426" s="99"/>
      <c r="I426" s="99"/>
      <c r="J426" s="99"/>
      <c r="K426" s="99"/>
      <c r="L426" s="99"/>
      <c r="M426" s="99"/>
      <c r="N426" s="99"/>
      <c r="O426" s="99"/>
      <c r="P426" s="99"/>
      <c r="Q426" s="99"/>
      <c r="R426" s="99"/>
      <c r="S426" s="99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</row>
    <row r="427" spans="2:33" ht="18.75" customHeight="1">
      <c r="B427" s="14"/>
      <c r="C427" s="98"/>
      <c r="D427" s="98"/>
      <c r="E427" s="14"/>
      <c r="F427" s="99"/>
      <c r="G427" s="99"/>
      <c r="H427" s="99"/>
      <c r="I427" s="99"/>
      <c r="J427" s="99"/>
      <c r="K427" s="99"/>
      <c r="L427" s="99"/>
      <c r="M427" s="99"/>
      <c r="N427" s="99"/>
      <c r="O427" s="99"/>
      <c r="P427" s="99"/>
      <c r="Q427" s="99"/>
      <c r="R427" s="99"/>
      <c r="S427" s="99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</row>
    <row r="428" spans="2:33" ht="18.75" customHeight="1">
      <c r="B428" s="14"/>
      <c r="C428" s="98"/>
      <c r="D428" s="98"/>
      <c r="E428" s="14"/>
      <c r="F428" s="99"/>
      <c r="G428" s="99"/>
      <c r="H428" s="99"/>
      <c r="I428" s="99"/>
      <c r="J428" s="99"/>
      <c r="K428" s="99"/>
      <c r="L428" s="99"/>
      <c r="M428" s="99"/>
      <c r="N428" s="99"/>
      <c r="O428" s="99"/>
      <c r="P428" s="99"/>
      <c r="Q428" s="99"/>
      <c r="R428" s="99"/>
      <c r="S428" s="99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</row>
    <row r="429" spans="2:33" ht="18.75" customHeight="1">
      <c r="B429" s="14"/>
      <c r="C429" s="98"/>
      <c r="D429" s="98"/>
      <c r="E429" s="14"/>
      <c r="F429" s="99"/>
      <c r="G429" s="99"/>
      <c r="H429" s="99"/>
      <c r="I429" s="99"/>
      <c r="J429" s="99"/>
      <c r="K429" s="99"/>
      <c r="L429" s="99"/>
      <c r="M429" s="99"/>
      <c r="N429" s="99"/>
      <c r="O429" s="99"/>
      <c r="P429" s="99"/>
      <c r="Q429" s="99"/>
      <c r="R429" s="99"/>
      <c r="S429" s="99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</row>
    <row r="430" spans="2:33" ht="18.75" customHeight="1">
      <c r="B430" s="14"/>
      <c r="C430" s="98"/>
      <c r="D430" s="98"/>
      <c r="E430" s="14"/>
      <c r="F430" s="99"/>
      <c r="G430" s="99"/>
      <c r="H430" s="99"/>
      <c r="I430" s="99"/>
      <c r="J430" s="99"/>
      <c r="K430" s="99"/>
      <c r="L430" s="99"/>
      <c r="M430" s="99"/>
      <c r="N430" s="99"/>
      <c r="O430" s="99"/>
      <c r="P430" s="99"/>
      <c r="Q430" s="99"/>
      <c r="R430" s="99"/>
      <c r="S430" s="99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</row>
    <row r="431" spans="2:33" ht="18.75" customHeight="1">
      <c r="B431" s="14"/>
      <c r="C431" s="98"/>
      <c r="D431" s="98"/>
      <c r="E431" s="14"/>
      <c r="F431" s="99"/>
      <c r="G431" s="99"/>
      <c r="H431" s="99"/>
      <c r="I431" s="99"/>
      <c r="J431" s="99"/>
      <c r="K431" s="99"/>
      <c r="L431" s="99"/>
      <c r="M431" s="99"/>
      <c r="N431" s="99"/>
      <c r="O431" s="99"/>
      <c r="P431" s="99"/>
      <c r="Q431" s="99"/>
      <c r="R431" s="99"/>
      <c r="S431" s="99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</row>
    <row r="432" spans="2:33" ht="18.75" customHeight="1">
      <c r="B432" s="14"/>
      <c r="C432" s="98"/>
      <c r="D432" s="98"/>
      <c r="E432" s="14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99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</row>
    <row r="433" spans="2:33" ht="18.75" customHeight="1">
      <c r="B433" s="14"/>
      <c r="C433" s="98"/>
      <c r="D433" s="98"/>
      <c r="E433" s="14"/>
      <c r="F433" s="99"/>
      <c r="G433" s="99"/>
      <c r="H433" s="99"/>
      <c r="I433" s="99"/>
      <c r="J433" s="99"/>
      <c r="K433" s="99"/>
      <c r="L433" s="99"/>
      <c r="M433" s="99"/>
      <c r="N433" s="99"/>
      <c r="O433" s="99"/>
      <c r="P433" s="99"/>
      <c r="Q433" s="99"/>
      <c r="R433" s="99"/>
      <c r="S433" s="99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</row>
    <row r="434" spans="2:33" ht="18.75" customHeight="1">
      <c r="B434" s="14"/>
      <c r="C434" s="98"/>
      <c r="D434" s="98"/>
      <c r="E434" s="14"/>
      <c r="F434" s="99"/>
      <c r="G434" s="99"/>
      <c r="H434" s="99"/>
      <c r="I434" s="99"/>
      <c r="J434" s="99"/>
      <c r="K434" s="99"/>
      <c r="L434" s="99"/>
      <c r="M434" s="99"/>
      <c r="N434" s="99"/>
      <c r="O434" s="99"/>
      <c r="P434" s="99"/>
      <c r="Q434" s="99"/>
      <c r="R434" s="99"/>
      <c r="S434" s="99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</row>
    <row r="435" spans="2:33" ht="18.75" customHeight="1">
      <c r="B435" s="14"/>
      <c r="C435" s="98"/>
      <c r="D435" s="98"/>
      <c r="E435" s="14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99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</row>
    <row r="436" spans="2:33" ht="18.75" customHeight="1">
      <c r="B436" s="14"/>
      <c r="C436" s="98"/>
      <c r="D436" s="98"/>
      <c r="E436" s="14"/>
      <c r="F436" s="99"/>
      <c r="G436" s="99"/>
      <c r="H436" s="99"/>
      <c r="I436" s="99"/>
      <c r="J436" s="99"/>
      <c r="K436" s="99"/>
      <c r="L436" s="99"/>
      <c r="M436" s="99"/>
      <c r="N436" s="99"/>
      <c r="O436" s="99"/>
      <c r="P436" s="99"/>
      <c r="Q436" s="99"/>
      <c r="R436" s="99"/>
      <c r="S436" s="99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</row>
    <row r="437" spans="2:33" ht="18.75" customHeight="1">
      <c r="B437" s="14"/>
      <c r="C437" s="98"/>
      <c r="D437" s="98"/>
      <c r="E437" s="14"/>
      <c r="F437" s="99"/>
      <c r="G437" s="99"/>
      <c r="H437" s="99"/>
      <c r="I437" s="99"/>
      <c r="J437" s="99"/>
      <c r="K437" s="99"/>
      <c r="L437" s="99"/>
      <c r="M437" s="99"/>
      <c r="N437" s="99"/>
      <c r="O437" s="99"/>
      <c r="P437" s="99"/>
      <c r="Q437" s="99"/>
      <c r="R437" s="99"/>
      <c r="S437" s="99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</row>
    <row r="438" spans="2:33" ht="18.75" customHeight="1">
      <c r="B438" s="14"/>
      <c r="C438" s="98"/>
      <c r="D438" s="98"/>
      <c r="E438" s="14"/>
      <c r="F438" s="99"/>
      <c r="G438" s="99"/>
      <c r="H438" s="99"/>
      <c r="I438" s="99"/>
      <c r="J438" s="99"/>
      <c r="K438" s="99"/>
      <c r="L438" s="99"/>
      <c r="M438" s="99"/>
      <c r="N438" s="99"/>
      <c r="O438" s="99"/>
      <c r="P438" s="99"/>
      <c r="Q438" s="99"/>
      <c r="R438" s="99"/>
      <c r="S438" s="99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</row>
    <row r="439" spans="2:33" ht="18.75" customHeight="1">
      <c r="B439" s="14"/>
      <c r="C439" s="98"/>
      <c r="D439" s="98"/>
      <c r="E439" s="14"/>
      <c r="F439" s="99"/>
      <c r="G439" s="99"/>
      <c r="H439" s="99"/>
      <c r="I439" s="99"/>
      <c r="J439" s="99"/>
      <c r="K439" s="99"/>
      <c r="L439" s="99"/>
      <c r="M439" s="99"/>
      <c r="N439" s="99"/>
      <c r="O439" s="99"/>
      <c r="P439" s="99"/>
      <c r="Q439" s="99"/>
      <c r="R439" s="99"/>
      <c r="S439" s="99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</row>
    <row r="440" spans="2:33" ht="18.75" customHeight="1">
      <c r="B440" s="14"/>
      <c r="C440" s="98"/>
      <c r="D440" s="98"/>
      <c r="E440" s="14"/>
      <c r="F440" s="99"/>
      <c r="G440" s="99"/>
      <c r="H440" s="99"/>
      <c r="I440" s="99"/>
      <c r="J440" s="99"/>
      <c r="K440" s="99"/>
      <c r="L440" s="99"/>
      <c r="M440" s="99"/>
      <c r="N440" s="99"/>
      <c r="O440" s="99"/>
      <c r="P440" s="99"/>
      <c r="Q440" s="99"/>
      <c r="R440" s="99"/>
      <c r="S440" s="99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</row>
    <row r="441" spans="2:33" ht="18.75" customHeight="1">
      <c r="B441" s="14"/>
      <c r="C441" s="98"/>
      <c r="D441" s="98"/>
      <c r="E441" s="14"/>
      <c r="F441" s="99"/>
      <c r="G441" s="99"/>
      <c r="H441" s="99"/>
      <c r="I441" s="99"/>
      <c r="J441" s="99"/>
      <c r="K441" s="99"/>
      <c r="L441" s="99"/>
      <c r="M441" s="99"/>
      <c r="N441" s="99"/>
      <c r="O441" s="99"/>
      <c r="P441" s="99"/>
      <c r="Q441" s="99"/>
      <c r="R441" s="99"/>
      <c r="S441" s="99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</row>
    <row r="442" spans="2:33" ht="18.75" customHeight="1">
      <c r="B442" s="14"/>
      <c r="C442" s="98"/>
      <c r="D442" s="98"/>
      <c r="E442" s="14"/>
      <c r="F442" s="99"/>
      <c r="G442" s="99"/>
      <c r="H442" s="99"/>
      <c r="I442" s="99"/>
      <c r="J442" s="99"/>
      <c r="K442" s="99"/>
      <c r="L442" s="99"/>
      <c r="M442" s="99"/>
      <c r="N442" s="99"/>
      <c r="O442" s="99"/>
      <c r="P442" s="99"/>
      <c r="Q442" s="99"/>
      <c r="R442" s="99"/>
      <c r="S442" s="99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</row>
    <row r="443" spans="2:33" ht="18.75" customHeight="1">
      <c r="B443" s="14"/>
      <c r="C443" s="98"/>
      <c r="D443" s="98"/>
      <c r="E443" s="14"/>
      <c r="F443" s="99"/>
      <c r="G443" s="99"/>
      <c r="H443" s="99"/>
      <c r="I443" s="99"/>
      <c r="J443" s="99"/>
      <c r="K443" s="99"/>
      <c r="L443" s="99"/>
      <c r="M443" s="99"/>
      <c r="N443" s="99"/>
      <c r="O443" s="99"/>
      <c r="P443" s="99"/>
      <c r="Q443" s="99"/>
      <c r="R443" s="99"/>
      <c r="S443" s="99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</row>
    <row r="444" spans="2:33" ht="18.75" customHeight="1">
      <c r="B444" s="14"/>
      <c r="C444" s="98"/>
      <c r="D444" s="98"/>
      <c r="E444" s="14"/>
      <c r="F444" s="99"/>
      <c r="G444" s="99"/>
      <c r="H444" s="99"/>
      <c r="I444" s="99"/>
      <c r="J444" s="99"/>
      <c r="K444" s="99"/>
      <c r="L444" s="99"/>
      <c r="M444" s="99"/>
      <c r="N444" s="99"/>
      <c r="O444" s="99"/>
      <c r="P444" s="99"/>
      <c r="Q444" s="99"/>
      <c r="R444" s="99"/>
      <c r="S444" s="99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</row>
    <row r="445" spans="2:33" ht="18.75" customHeight="1">
      <c r="B445" s="14"/>
      <c r="C445" s="98"/>
      <c r="D445" s="98"/>
      <c r="E445" s="14"/>
      <c r="F445" s="99"/>
      <c r="G445" s="99"/>
      <c r="H445" s="99"/>
      <c r="I445" s="99"/>
      <c r="J445" s="99"/>
      <c r="K445" s="99"/>
      <c r="L445" s="99"/>
      <c r="M445" s="99"/>
      <c r="N445" s="99"/>
      <c r="O445" s="99"/>
      <c r="P445" s="99"/>
      <c r="Q445" s="99"/>
      <c r="R445" s="99"/>
      <c r="S445" s="99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</row>
    <row r="446" spans="2:33" ht="18.75" customHeight="1">
      <c r="B446" s="14"/>
      <c r="C446" s="98"/>
      <c r="D446" s="98"/>
      <c r="E446" s="14"/>
      <c r="F446" s="99"/>
      <c r="G446" s="99"/>
      <c r="H446" s="99"/>
      <c r="I446" s="99"/>
      <c r="J446" s="99"/>
      <c r="K446" s="99"/>
      <c r="L446" s="99"/>
      <c r="M446" s="99"/>
      <c r="N446" s="99"/>
      <c r="O446" s="99"/>
      <c r="P446" s="99"/>
      <c r="Q446" s="99"/>
      <c r="R446" s="99"/>
      <c r="S446" s="99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</row>
    <row r="447" spans="2:33" ht="18.75" customHeight="1">
      <c r="B447" s="14"/>
      <c r="C447" s="98"/>
      <c r="D447" s="98"/>
      <c r="E447" s="14"/>
      <c r="F447" s="99"/>
      <c r="G447" s="99"/>
      <c r="H447" s="99"/>
      <c r="I447" s="99"/>
      <c r="J447" s="99"/>
      <c r="K447" s="99"/>
      <c r="L447" s="99"/>
      <c r="M447" s="99"/>
      <c r="N447" s="99"/>
      <c r="O447" s="99"/>
      <c r="P447" s="99"/>
      <c r="Q447" s="99"/>
      <c r="R447" s="99"/>
      <c r="S447" s="99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</row>
    <row r="448" spans="2:33" ht="18.75" customHeight="1">
      <c r="B448" s="14"/>
      <c r="C448" s="98"/>
      <c r="D448" s="98"/>
      <c r="E448" s="14"/>
      <c r="F448" s="99"/>
      <c r="G448" s="99"/>
      <c r="H448" s="99"/>
      <c r="I448" s="99"/>
      <c r="J448" s="99"/>
      <c r="K448" s="99"/>
      <c r="L448" s="99"/>
      <c r="M448" s="99"/>
      <c r="N448" s="99"/>
      <c r="O448" s="99"/>
      <c r="P448" s="99"/>
      <c r="Q448" s="99"/>
      <c r="R448" s="99"/>
      <c r="S448" s="99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</row>
    <row r="449" spans="2:33" ht="18.75" customHeight="1">
      <c r="B449" s="14"/>
      <c r="C449" s="98"/>
      <c r="D449" s="98"/>
      <c r="E449" s="14"/>
      <c r="F449" s="99"/>
      <c r="G449" s="99"/>
      <c r="H449" s="99"/>
      <c r="I449" s="99"/>
      <c r="J449" s="99"/>
      <c r="K449" s="99"/>
      <c r="L449" s="99"/>
      <c r="M449" s="99"/>
      <c r="N449" s="99"/>
      <c r="O449" s="99"/>
      <c r="P449" s="99"/>
      <c r="Q449" s="99"/>
      <c r="R449" s="99"/>
      <c r="S449" s="99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</row>
    <row r="450" spans="2:33" ht="18.75" customHeight="1">
      <c r="B450" s="14"/>
      <c r="C450" s="98"/>
      <c r="D450" s="98"/>
      <c r="E450" s="14"/>
      <c r="F450" s="99"/>
      <c r="G450" s="99"/>
      <c r="H450" s="99"/>
      <c r="I450" s="99"/>
      <c r="J450" s="99"/>
      <c r="K450" s="99"/>
      <c r="L450" s="99"/>
      <c r="M450" s="99"/>
      <c r="N450" s="99"/>
      <c r="O450" s="99"/>
      <c r="P450" s="99"/>
      <c r="Q450" s="99"/>
      <c r="R450" s="99"/>
      <c r="S450" s="99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</row>
    <row r="451" spans="2:33" ht="18.75" customHeight="1">
      <c r="B451" s="14"/>
      <c r="C451" s="98"/>
      <c r="D451" s="98"/>
      <c r="E451" s="14"/>
      <c r="F451" s="99"/>
      <c r="G451" s="99"/>
      <c r="H451" s="99"/>
      <c r="I451" s="99"/>
      <c r="J451" s="99"/>
      <c r="K451" s="99"/>
      <c r="L451" s="99"/>
      <c r="M451" s="99"/>
      <c r="N451" s="99"/>
      <c r="O451" s="99"/>
      <c r="P451" s="99"/>
      <c r="Q451" s="99"/>
      <c r="R451" s="99"/>
      <c r="S451" s="99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</row>
    <row r="452" spans="2:33" ht="18.75" customHeight="1">
      <c r="B452" s="14"/>
      <c r="C452" s="98"/>
      <c r="D452" s="98"/>
      <c r="E452" s="14"/>
      <c r="F452" s="99"/>
      <c r="G452" s="99"/>
      <c r="H452" s="99"/>
      <c r="I452" s="99"/>
      <c r="J452" s="99"/>
      <c r="K452" s="99"/>
      <c r="L452" s="99"/>
      <c r="M452" s="99"/>
      <c r="N452" s="99"/>
      <c r="O452" s="99"/>
      <c r="P452" s="99"/>
      <c r="Q452" s="99"/>
      <c r="R452" s="99"/>
      <c r="S452" s="99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</row>
    <row r="453" spans="2:33" ht="18.75" customHeight="1">
      <c r="B453" s="14"/>
      <c r="C453" s="98"/>
      <c r="D453" s="98"/>
      <c r="E453" s="14"/>
      <c r="F453" s="99"/>
      <c r="G453" s="99"/>
      <c r="H453" s="99"/>
      <c r="I453" s="99"/>
      <c r="J453" s="99"/>
      <c r="K453" s="99"/>
      <c r="L453" s="99"/>
      <c r="M453" s="99"/>
      <c r="N453" s="99"/>
      <c r="O453" s="99"/>
      <c r="P453" s="99"/>
      <c r="Q453" s="99"/>
      <c r="R453" s="99"/>
      <c r="S453" s="99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</row>
    <row r="454" spans="2:33" ht="18.75" customHeight="1">
      <c r="B454" s="14"/>
      <c r="C454" s="98"/>
      <c r="D454" s="98"/>
      <c r="E454" s="14"/>
      <c r="F454" s="99"/>
      <c r="G454" s="99"/>
      <c r="H454" s="99"/>
      <c r="I454" s="99"/>
      <c r="J454" s="99"/>
      <c r="K454" s="99"/>
      <c r="L454" s="99"/>
      <c r="M454" s="99"/>
      <c r="N454" s="99"/>
      <c r="O454" s="99"/>
      <c r="P454" s="99"/>
      <c r="Q454" s="99"/>
      <c r="R454" s="99"/>
      <c r="S454" s="99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</row>
    <row r="455" spans="2:33" ht="18.75" customHeight="1">
      <c r="B455" s="14"/>
      <c r="C455" s="98"/>
      <c r="D455" s="98"/>
      <c r="E455" s="14"/>
      <c r="F455" s="99"/>
      <c r="G455" s="99"/>
      <c r="H455" s="99"/>
      <c r="I455" s="99"/>
      <c r="J455" s="99"/>
      <c r="K455" s="99"/>
      <c r="L455" s="99"/>
      <c r="M455" s="99"/>
      <c r="N455" s="99"/>
      <c r="O455" s="99"/>
      <c r="P455" s="99"/>
      <c r="Q455" s="99"/>
      <c r="R455" s="99"/>
      <c r="S455" s="99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</row>
    <row r="456" spans="2:33" ht="18.75" customHeight="1">
      <c r="B456" s="14"/>
      <c r="C456" s="98"/>
      <c r="D456" s="98"/>
      <c r="E456" s="14"/>
      <c r="F456" s="99"/>
      <c r="G456" s="99"/>
      <c r="H456" s="99"/>
      <c r="I456" s="99"/>
      <c r="J456" s="99"/>
      <c r="K456" s="99"/>
      <c r="L456" s="99"/>
      <c r="M456" s="99"/>
      <c r="N456" s="99"/>
      <c r="O456" s="99"/>
      <c r="P456" s="99"/>
      <c r="Q456" s="99"/>
      <c r="R456" s="99"/>
      <c r="S456" s="99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</row>
    <row r="457" spans="2:33" ht="18.75" customHeight="1">
      <c r="B457" s="14"/>
      <c r="C457" s="98"/>
      <c r="D457" s="98"/>
      <c r="E457" s="14"/>
      <c r="F457" s="99"/>
      <c r="G457" s="99"/>
      <c r="H457" s="99"/>
      <c r="I457" s="99"/>
      <c r="J457" s="99"/>
      <c r="K457" s="99"/>
      <c r="L457" s="99"/>
      <c r="M457" s="99"/>
      <c r="N457" s="99"/>
      <c r="O457" s="99"/>
      <c r="P457" s="99"/>
      <c r="Q457" s="99"/>
      <c r="R457" s="99"/>
      <c r="S457" s="99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</row>
    <row r="458" spans="2:33" ht="18.75" customHeight="1">
      <c r="B458" s="14"/>
      <c r="C458" s="98"/>
      <c r="D458" s="98"/>
      <c r="E458" s="14"/>
      <c r="F458" s="99"/>
      <c r="G458" s="99"/>
      <c r="H458" s="99"/>
      <c r="I458" s="99"/>
      <c r="J458" s="99"/>
      <c r="K458" s="99"/>
      <c r="L458" s="99"/>
      <c r="M458" s="99"/>
      <c r="N458" s="99"/>
      <c r="O458" s="99"/>
      <c r="P458" s="99"/>
      <c r="Q458" s="99"/>
      <c r="R458" s="99"/>
      <c r="S458" s="99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</row>
    <row r="459" spans="2:33" ht="18.75" customHeight="1">
      <c r="B459" s="14"/>
      <c r="C459" s="98"/>
      <c r="D459" s="98"/>
      <c r="E459" s="14"/>
      <c r="F459" s="99"/>
      <c r="G459" s="99"/>
      <c r="H459" s="99"/>
      <c r="I459" s="99"/>
      <c r="J459" s="99"/>
      <c r="K459" s="99"/>
      <c r="L459" s="99"/>
      <c r="M459" s="99"/>
      <c r="N459" s="99"/>
      <c r="O459" s="99"/>
      <c r="P459" s="99"/>
      <c r="Q459" s="99"/>
      <c r="R459" s="99"/>
      <c r="S459" s="99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</row>
    <row r="460" spans="2:33" ht="18.75" customHeight="1">
      <c r="B460" s="14"/>
      <c r="C460" s="98"/>
      <c r="D460" s="98"/>
      <c r="E460" s="14"/>
      <c r="F460" s="99"/>
      <c r="G460" s="99"/>
      <c r="H460" s="99"/>
      <c r="I460" s="99"/>
      <c r="J460" s="99"/>
      <c r="K460" s="99"/>
      <c r="L460" s="99"/>
      <c r="M460" s="99"/>
      <c r="N460" s="99"/>
      <c r="O460" s="99"/>
      <c r="P460" s="99"/>
      <c r="Q460" s="99"/>
      <c r="R460" s="99"/>
      <c r="S460" s="99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</row>
    <row r="461" spans="2:33" ht="18.75" customHeight="1">
      <c r="B461" s="14"/>
      <c r="C461" s="98"/>
      <c r="D461" s="98"/>
      <c r="E461" s="14"/>
      <c r="F461" s="99"/>
      <c r="G461" s="99"/>
      <c r="H461" s="99"/>
      <c r="I461" s="99"/>
      <c r="J461" s="99"/>
      <c r="K461" s="99"/>
      <c r="L461" s="99"/>
      <c r="M461" s="99"/>
      <c r="N461" s="99"/>
      <c r="O461" s="99"/>
      <c r="P461" s="99"/>
      <c r="Q461" s="99"/>
      <c r="R461" s="99"/>
      <c r="S461" s="99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</row>
    <row r="462" spans="2:33" ht="18.75" customHeight="1">
      <c r="B462" s="14"/>
      <c r="C462" s="98"/>
      <c r="D462" s="98"/>
      <c r="E462" s="14"/>
      <c r="F462" s="99"/>
      <c r="G462" s="99"/>
      <c r="H462" s="99"/>
      <c r="I462" s="99"/>
      <c r="J462" s="99"/>
      <c r="K462" s="99"/>
      <c r="L462" s="99"/>
      <c r="M462" s="99"/>
      <c r="N462" s="99"/>
      <c r="O462" s="99"/>
      <c r="P462" s="99"/>
      <c r="Q462" s="99"/>
      <c r="R462" s="99"/>
      <c r="S462" s="99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</row>
    <row r="463" spans="2:33" ht="18.75" customHeight="1">
      <c r="B463" s="14"/>
      <c r="C463" s="98"/>
      <c r="D463" s="98"/>
      <c r="E463" s="14"/>
      <c r="F463" s="99"/>
      <c r="G463" s="99"/>
      <c r="H463" s="99"/>
      <c r="I463" s="99"/>
      <c r="J463" s="99"/>
      <c r="K463" s="99"/>
      <c r="L463" s="99"/>
      <c r="M463" s="99"/>
      <c r="N463" s="99"/>
      <c r="O463" s="99"/>
      <c r="P463" s="99"/>
      <c r="Q463" s="99"/>
      <c r="R463" s="99"/>
      <c r="S463" s="99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</row>
    <row r="464" spans="2:33" ht="18.75" customHeight="1">
      <c r="B464" s="14"/>
      <c r="C464" s="98"/>
      <c r="D464" s="98"/>
      <c r="E464" s="14"/>
      <c r="F464" s="99"/>
      <c r="G464" s="99"/>
      <c r="H464" s="99"/>
      <c r="I464" s="99"/>
      <c r="J464" s="99"/>
      <c r="K464" s="99"/>
      <c r="L464" s="99"/>
      <c r="M464" s="99"/>
      <c r="N464" s="99"/>
      <c r="O464" s="99"/>
      <c r="P464" s="99"/>
      <c r="Q464" s="99"/>
      <c r="R464" s="99"/>
      <c r="S464" s="99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</row>
    <row r="465" spans="2:33" ht="18.75" customHeight="1">
      <c r="B465" s="14"/>
      <c r="C465" s="98"/>
      <c r="D465" s="98"/>
      <c r="E465" s="14"/>
      <c r="F465" s="99"/>
      <c r="G465" s="99"/>
      <c r="H465" s="99"/>
      <c r="I465" s="99"/>
      <c r="J465" s="99"/>
      <c r="K465" s="99"/>
      <c r="L465" s="99"/>
      <c r="M465" s="99"/>
      <c r="N465" s="99"/>
      <c r="O465" s="99"/>
      <c r="P465" s="99"/>
      <c r="Q465" s="99"/>
      <c r="R465" s="99"/>
      <c r="S465" s="99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</row>
    <row r="466" spans="2:33" ht="18.75" customHeight="1">
      <c r="B466" s="14"/>
      <c r="C466" s="98"/>
      <c r="D466" s="98"/>
      <c r="E466" s="14"/>
      <c r="F466" s="99"/>
      <c r="G466" s="99"/>
      <c r="H466" s="99"/>
      <c r="I466" s="99"/>
      <c r="J466" s="99"/>
      <c r="K466" s="99"/>
      <c r="L466" s="99"/>
      <c r="M466" s="99"/>
      <c r="N466" s="99"/>
      <c r="O466" s="99"/>
      <c r="P466" s="99"/>
      <c r="Q466" s="99"/>
      <c r="R466" s="99"/>
      <c r="S466" s="99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</row>
    <row r="467" spans="2:33" ht="18.75" customHeight="1">
      <c r="B467" s="14"/>
      <c r="C467" s="98"/>
      <c r="D467" s="98"/>
      <c r="E467" s="14"/>
      <c r="F467" s="99"/>
      <c r="G467" s="99"/>
      <c r="H467" s="99"/>
      <c r="I467" s="99"/>
      <c r="J467" s="99"/>
      <c r="K467" s="99"/>
      <c r="L467" s="99"/>
      <c r="M467" s="99"/>
      <c r="N467" s="99"/>
      <c r="O467" s="99"/>
      <c r="P467" s="99"/>
      <c r="Q467" s="99"/>
      <c r="R467" s="99"/>
      <c r="S467" s="99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</row>
    <row r="468" spans="2:33" ht="18.75" customHeight="1">
      <c r="B468" s="14"/>
      <c r="C468" s="98"/>
      <c r="D468" s="98"/>
      <c r="E468" s="14"/>
      <c r="F468" s="99"/>
      <c r="G468" s="99"/>
      <c r="H468" s="99"/>
      <c r="I468" s="99"/>
      <c r="J468" s="99"/>
      <c r="K468" s="99"/>
      <c r="L468" s="99"/>
      <c r="M468" s="99"/>
      <c r="N468" s="99"/>
      <c r="O468" s="99"/>
      <c r="P468" s="99"/>
      <c r="Q468" s="99"/>
      <c r="R468" s="99"/>
      <c r="S468" s="99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</row>
    <row r="469" spans="2:33" ht="18.75" customHeight="1">
      <c r="B469" s="14"/>
      <c r="C469" s="98"/>
      <c r="D469" s="98"/>
      <c r="E469" s="14"/>
      <c r="F469" s="99"/>
      <c r="G469" s="99"/>
      <c r="H469" s="99"/>
      <c r="I469" s="99"/>
      <c r="J469" s="99"/>
      <c r="K469" s="99"/>
      <c r="L469" s="99"/>
      <c r="M469" s="99"/>
      <c r="N469" s="99"/>
      <c r="O469" s="99"/>
      <c r="P469" s="99"/>
      <c r="Q469" s="99"/>
      <c r="R469" s="99"/>
      <c r="S469" s="99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</row>
    <row r="470" spans="2:33" ht="18.75" customHeight="1">
      <c r="B470" s="14"/>
      <c r="C470" s="98"/>
      <c r="D470" s="98"/>
      <c r="E470" s="14"/>
      <c r="F470" s="99"/>
      <c r="G470" s="99"/>
      <c r="H470" s="99"/>
      <c r="I470" s="99"/>
      <c r="J470" s="99"/>
      <c r="K470" s="99"/>
      <c r="L470" s="99"/>
      <c r="M470" s="99"/>
      <c r="N470" s="99"/>
      <c r="O470" s="99"/>
      <c r="P470" s="99"/>
      <c r="Q470" s="99"/>
      <c r="R470" s="99"/>
      <c r="S470" s="99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</row>
    <row r="471" spans="2:33" ht="18.75" customHeight="1">
      <c r="B471" s="14"/>
      <c r="C471" s="98"/>
      <c r="D471" s="98"/>
      <c r="E471" s="14"/>
      <c r="F471" s="99"/>
      <c r="G471" s="99"/>
      <c r="H471" s="99"/>
      <c r="I471" s="99"/>
      <c r="J471" s="99"/>
      <c r="K471" s="99"/>
      <c r="L471" s="99"/>
      <c r="M471" s="99"/>
      <c r="N471" s="99"/>
      <c r="O471" s="99"/>
      <c r="P471" s="99"/>
      <c r="Q471" s="99"/>
      <c r="R471" s="99"/>
      <c r="S471" s="99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</row>
    <row r="472" spans="2:33" ht="18.75" customHeight="1">
      <c r="B472" s="14"/>
      <c r="C472" s="98"/>
      <c r="D472" s="98"/>
      <c r="E472" s="14"/>
      <c r="F472" s="99"/>
      <c r="G472" s="99"/>
      <c r="H472" s="99"/>
      <c r="I472" s="99"/>
      <c r="J472" s="99"/>
      <c r="K472" s="99"/>
      <c r="L472" s="99"/>
      <c r="M472" s="99"/>
      <c r="N472" s="99"/>
      <c r="O472" s="99"/>
      <c r="P472" s="99"/>
      <c r="Q472" s="99"/>
      <c r="R472" s="99"/>
      <c r="S472" s="99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</row>
    <row r="473" spans="2:33" ht="18.75" customHeight="1">
      <c r="B473" s="14"/>
      <c r="C473" s="98"/>
      <c r="D473" s="98"/>
      <c r="E473" s="14"/>
      <c r="F473" s="99"/>
      <c r="G473" s="99"/>
      <c r="H473" s="99"/>
      <c r="I473" s="99"/>
      <c r="J473" s="99"/>
      <c r="K473" s="99"/>
      <c r="L473" s="99"/>
      <c r="M473" s="99"/>
      <c r="N473" s="99"/>
      <c r="O473" s="99"/>
      <c r="P473" s="99"/>
      <c r="Q473" s="99"/>
      <c r="R473" s="99"/>
      <c r="S473" s="99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</row>
    <row r="474" spans="2:33" ht="18.75" customHeight="1">
      <c r="B474" s="14"/>
      <c r="C474" s="98"/>
      <c r="D474" s="98"/>
      <c r="E474" s="14"/>
      <c r="F474" s="99"/>
      <c r="G474" s="99"/>
      <c r="H474" s="99"/>
      <c r="I474" s="99"/>
      <c r="J474" s="99"/>
      <c r="K474" s="99"/>
      <c r="L474" s="99"/>
      <c r="M474" s="99"/>
      <c r="N474" s="99"/>
      <c r="O474" s="99"/>
      <c r="P474" s="99"/>
      <c r="Q474" s="99"/>
      <c r="R474" s="99"/>
      <c r="S474" s="99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</row>
    <row r="475" spans="2:33" ht="18.75" customHeight="1">
      <c r="B475" s="14"/>
      <c r="C475" s="98"/>
      <c r="D475" s="98"/>
      <c r="E475" s="14"/>
      <c r="F475" s="99"/>
      <c r="G475" s="99"/>
      <c r="H475" s="99"/>
      <c r="I475" s="99"/>
      <c r="J475" s="99"/>
      <c r="K475" s="99"/>
      <c r="L475" s="99"/>
      <c r="M475" s="99"/>
      <c r="N475" s="99"/>
      <c r="O475" s="99"/>
      <c r="P475" s="99"/>
      <c r="Q475" s="99"/>
      <c r="R475" s="99"/>
      <c r="S475" s="99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</row>
    <row r="476" spans="2:33" ht="18.75" customHeight="1">
      <c r="B476" s="14"/>
      <c r="C476" s="98"/>
      <c r="D476" s="98"/>
      <c r="E476" s="14"/>
      <c r="F476" s="99"/>
      <c r="G476" s="99"/>
      <c r="H476" s="99"/>
      <c r="I476" s="99"/>
      <c r="J476" s="99"/>
      <c r="K476" s="99"/>
      <c r="L476" s="99"/>
      <c r="M476" s="99"/>
      <c r="N476" s="99"/>
      <c r="O476" s="99"/>
      <c r="P476" s="99"/>
      <c r="Q476" s="99"/>
      <c r="R476" s="99"/>
      <c r="S476" s="99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</row>
    <row r="477" spans="2:33" ht="18.75" customHeight="1">
      <c r="B477" s="14"/>
      <c r="C477" s="98"/>
      <c r="D477" s="98"/>
      <c r="E477" s="14"/>
      <c r="F477" s="99"/>
      <c r="G477" s="99"/>
      <c r="H477" s="99"/>
      <c r="I477" s="99"/>
      <c r="J477" s="99"/>
      <c r="K477" s="99"/>
      <c r="L477" s="99"/>
      <c r="M477" s="99"/>
      <c r="N477" s="99"/>
      <c r="O477" s="99"/>
      <c r="P477" s="99"/>
      <c r="Q477" s="99"/>
      <c r="R477" s="99"/>
      <c r="S477" s="99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</row>
    <row r="478" spans="2:33" ht="18.75" customHeight="1">
      <c r="B478" s="14"/>
      <c r="C478" s="98"/>
      <c r="D478" s="98"/>
      <c r="E478" s="14"/>
      <c r="F478" s="99"/>
      <c r="G478" s="99"/>
      <c r="H478" s="99"/>
      <c r="I478" s="99"/>
      <c r="J478" s="99"/>
      <c r="K478" s="99"/>
      <c r="L478" s="99"/>
      <c r="M478" s="99"/>
      <c r="N478" s="99"/>
      <c r="O478" s="99"/>
      <c r="P478" s="99"/>
      <c r="Q478" s="99"/>
      <c r="R478" s="99"/>
      <c r="S478" s="99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</row>
    <row r="479" spans="2:33" ht="18.75" customHeight="1">
      <c r="B479" s="14"/>
      <c r="C479" s="98"/>
      <c r="D479" s="98"/>
      <c r="E479" s="14"/>
      <c r="F479" s="99"/>
      <c r="G479" s="99"/>
      <c r="H479" s="99"/>
      <c r="I479" s="99"/>
      <c r="J479" s="99"/>
      <c r="K479" s="99"/>
      <c r="L479" s="99"/>
      <c r="M479" s="99"/>
      <c r="N479" s="99"/>
      <c r="O479" s="99"/>
      <c r="P479" s="99"/>
      <c r="Q479" s="99"/>
      <c r="R479" s="99"/>
      <c r="S479" s="99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</row>
    <row r="480" spans="2:33" ht="18.75" customHeight="1">
      <c r="B480" s="14"/>
      <c r="C480" s="98"/>
      <c r="D480" s="98"/>
      <c r="E480" s="14"/>
      <c r="F480" s="99"/>
      <c r="G480" s="99"/>
      <c r="H480" s="99"/>
      <c r="I480" s="99"/>
      <c r="J480" s="99"/>
      <c r="K480" s="99"/>
      <c r="L480" s="99"/>
      <c r="M480" s="99"/>
      <c r="N480" s="99"/>
      <c r="O480" s="99"/>
      <c r="P480" s="99"/>
      <c r="Q480" s="99"/>
      <c r="R480" s="99"/>
      <c r="S480" s="99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</row>
    <row r="481" spans="2:33" ht="18.75" customHeight="1">
      <c r="B481" s="14"/>
      <c r="C481" s="98"/>
      <c r="D481" s="98"/>
      <c r="E481" s="14"/>
      <c r="F481" s="99"/>
      <c r="G481" s="99"/>
      <c r="H481" s="99"/>
      <c r="I481" s="99"/>
      <c r="J481" s="99"/>
      <c r="K481" s="99"/>
      <c r="L481" s="99"/>
      <c r="M481" s="99"/>
      <c r="N481" s="99"/>
      <c r="O481" s="99"/>
      <c r="P481" s="99"/>
      <c r="Q481" s="99"/>
      <c r="R481" s="99"/>
      <c r="S481" s="99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</row>
    <row r="482" spans="2:33" ht="18.75" customHeight="1">
      <c r="B482" s="14"/>
      <c r="C482" s="98"/>
      <c r="D482" s="98"/>
      <c r="E482" s="14"/>
      <c r="F482" s="99"/>
      <c r="G482" s="99"/>
      <c r="H482" s="99"/>
      <c r="I482" s="99"/>
      <c r="J482" s="99"/>
      <c r="K482" s="99"/>
      <c r="L482" s="99"/>
      <c r="M482" s="99"/>
      <c r="N482" s="99"/>
      <c r="O482" s="99"/>
      <c r="P482" s="99"/>
      <c r="Q482" s="99"/>
      <c r="R482" s="99"/>
      <c r="S482" s="99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</row>
    <row r="483" spans="2:33" ht="18.75" customHeight="1">
      <c r="B483" s="14"/>
      <c r="C483" s="98"/>
      <c r="D483" s="98"/>
      <c r="E483" s="14"/>
      <c r="F483" s="99"/>
      <c r="G483" s="99"/>
      <c r="H483" s="99"/>
      <c r="I483" s="99"/>
      <c r="J483" s="99"/>
      <c r="K483" s="99"/>
      <c r="L483" s="99"/>
      <c r="M483" s="99"/>
      <c r="N483" s="99"/>
      <c r="O483" s="99"/>
      <c r="P483" s="99"/>
      <c r="Q483" s="99"/>
      <c r="R483" s="99"/>
      <c r="S483" s="99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</row>
    <row r="484" spans="2:33" ht="18.75" customHeight="1">
      <c r="B484" s="14"/>
      <c r="C484" s="98"/>
      <c r="D484" s="98"/>
      <c r="E484" s="14"/>
      <c r="F484" s="99"/>
      <c r="G484" s="99"/>
      <c r="H484" s="99"/>
      <c r="I484" s="99"/>
      <c r="J484" s="99"/>
      <c r="K484" s="99"/>
      <c r="L484" s="99"/>
      <c r="M484" s="99"/>
      <c r="N484" s="99"/>
      <c r="O484" s="99"/>
      <c r="P484" s="99"/>
      <c r="Q484" s="99"/>
      <c r="R484" s="99"/>
      <c r="S484" s="99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</row>
    <row r="485" spans="2:33" ht="18.75" customHeight="1">
      <c r="B485" s="14"/>
      <c r="C485" s="98"/>
      <c r="D485" s="98"/>
      <c r="E485" s="14"/>
      <c r="F485" s="99"/>
      <c r="G485" s="99"/>
      <c r="H485" s="99"/>
      <c r="I485" s="99"/>
      <c r="J485" s="99"/>
      <c r="K485" s="99"/>
      <c r="L485" s="99"/>
      <c r="M485" s="99"/>
      <c r="N485" s="99"/>
      <c r="O485" s="99"/>
      <c r="P485" s="99"/>
      <c r="Q485" s="99"/>
      <c r="R485" s="99"/>
      <c r="S485" s="99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</row>
    <row r="486" spans="2:33" ht="18.75" customHeight="1">
      <c r="B486" s="14"/>
      <c r="C486" s="98"/>
      <c r="D486" s="98"/>
      <c r="E486" s="14"/>
      <c r="F486" s="99"/>
      <c r="G486" s="99"/>
      <c r="H486" s="99"/>
      <c r="I486" s="99"/>
      <c r="J486" s="99"/>
      <c r="K486" s="99"/>
      <c r="L486" s="99"/>
      <c r="M486" s="99"/>
      <c r="N486" s="99"/>
      <c r="O486" s="99"/>
      <c r="P486" s="99"/>
      <c r="Q486" s="99"/>
      <c r="R486" s="99"/>
      <c r="S486" s="99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</row>
    <row r="487" spans="2:33" ht="18.75" customHeight="1">
      <c r="B487" s="14"/>
      <c r="C487" s="98"/>
      <c r="D487" s="98"/>
      <c r="E487" s="14"/>
      <c r="F487" s="99"/>
      <c r="G487" s="99"/>
      <c r="H487" s="99"/>
      <c r="I487" s="99"/>
      <c r="J487" s="99"/>
      <c r="K487" s="99"/>
      <c r="L487" s="99"/>
      <c r="M487" s="99"/>
      <c r="N487" s="99"/>
      <c r="O487" s="99"/>
      <c r="P487" s="99"/>
      <c r="Q487" s="99"/>
      <c r="R487" s="99"/>
      <c r="S487" s="99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</row>
    <row r="488" spans="2:33" ht="18.75" customHeight="1">
      <c r="B488" s="14"/>
      <c r="C488" s="98"/>
      <c r="D488" s="98"/>
      <c r="E488" s="14"/>
      <c r="F488" s="99"/>
      <c r="G488" s="99"/>
      <c r="H488" s="99"/>
      <c r="I488" s="99"/>
      <c r="J488" s="99"/>
      <c r="K488" s="99"/>
      <c r="L488" s="99"/>
      <c r="M488" s="99"/>
      <c r="N488" s="99"/>
      <c r="O488" s="99"/>
      <c r="P488" s="99"/>
      <c r="Q488" s="99"/>
      <c r="R488" s="99"/>
      <c r="S488" s="99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</row>
    <row r="489" spans="2:33" ht="18.75" customHeight="1">
      <c r="B489" s="14"/>
      <c r="C489" s="98"/>
      <c r="D489" s="98"/>
      <c r="E489" s="14"/>
      <c r="F489" s="99"/>
      <c r="G489" s="99"/>
      <c r="H489" s="99"/>
      <c r="I489" s="99"/>
      <c r="J489" s="99"/>
      <c r="K489" s="99"/>
      <c r="L489" s="99"/>
      <c r="M489" s="99"/>
      <c r="N489" s="99"/>
      <c r="O489" s="99"/>
      <c r="P489" s="99"/>
      <c r="Q489" s="99"/>
      <c r="R489" s="99"/>
      <c r="S489" s="99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</row>
    <row r="490" spans="2:33" ht="18.75" customHeight="1">
      <c r="B490" s="14"/>
      <c r="C490" s="98"/>
      <c r="D490" s="98"/>
      <c r="E490" s="14"/>
      <c r="F490" s="99"/>
      <c r="G490" s="99"/>
      <c r="H490" s="99"/>
      <c r="I490" s="99"/>
      <c r="J490" s="99"/>
      <c r="K490" s="99"/>
      <c r="L490" s="99"/>
      <c r="M490" s="99"/>
      <c r="N490" s="99"/>
      <c r="O490" s="99"/>
      <c r="P490" s="99"/>
      <c r="Q490" s="99"/>
      <c r="R490" s="99"/>
      <c r="S490" s="99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</row>
    <row r="491" spans="2:33" ht="18.75" customHeight="1">
      <c r="B491" s="14"/>
      <c r="C491" s="98"/>
      <c r="D491" s="98"/>
      <c r="E491" s="14"/>
      <c r="F491" s="99"/>
      <c r="G491" s="99"/>
      <c r="H491" s="99"/>
      <c r="I491" s="99"/>
      <c r="J491" s="99"/>
      <c r="K491" s="99"/>
      <c r="L491" s="99"/>
      <c r="M491" s="99"/>
      <c r="N491" s="99"/>
      <c r="O491" s="99"/>
      <c r="P491" s="99"/>
      <c r="Q491" s="99"/>
      <c r="R491" s="99"/>
      <c r="S491" s="99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</row>
    <row r="492" spans="2:33" ht="18.75" customHeight="1">
      <c r="B492" s="14"/>
      <c r="C492" s="98"/>
      <c r="D492" s="98"/>
      <c r="E492" s="14"/>
      <c r="F492" s="99"/>
      <c r="G492" s="99"/>
      <c r="H492" s="99"/>
      <c r="I492" s="99"/>
      <c r="J492" s="99"/>
      <c r="K492" s="99"/>
      <c r="L492" s="99"/>
      <c r="M492" s="99"/>
      <c r="N492" s="99"/>
      <c r="O492" s="99"/>
      <c r="P492" s="99"/>
      <c r="Q492" s="99"/>
      <c r="R492" s="99"/>
      <c r="S492" s="99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</row>
    <row r="493" spans="2:33" ht="18.75" customHeight="1">
      <c r="B493" s="14"/>
      <c r="C493" s="98"/>
      <c r="D493" s="98"/>
      <c r="E493" s="14"/>
      <c r="F493" s="99"/>
      <c r="G493" s="99"/>
      <c r="H493" s="99"/>
      <c r="I493" s="99"/>
      <c r="J493" s="99"/>
      <c r="K493" s="99"/>
      <c r="L493" s="99"/>
      <c r="M493" s="99"/>
      <c r="N493" s="99"/>
      <c r="O493" s="99"/>
      <c r="P493" s="99"/>
      <c r="Q493" s="99"/>
      <c r="R493" s="99"/>
      <c r="S493" s="99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</row>
    <row r="494" spans="2:33" ht="18.75" customHeight="1">
      <c r="B494" s="14"/>
      <c r="C494" s="98"/>
      <c r="D494" s="98"/>
      <c r="E494" s="14"/>
      <c r="F494" s="99"/>
      <c r="G494" s="99"/>
      <c r="H494" s="99"/>
      <c r="I494" s="99"/>
      <c r="J494" s="99"/>
      <c r="K494" s="99"/>
      <c r="L494" s="99"/>
      <c r="M494" s="99"/>
      <c r="N494" s="99"/>
      <c r="O494" s="99"/>
      <c r="P494" s="99"/>
      <c r="Q494" s="99"/>
      <c r="R494" s="99"/>
      <c r="S494" s="99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</row>
    <row r="495" spans="2:33" ht="18.75" customHeight="1">
      <c r="B495" s="14"/>
      <c r="C495" s="98"/>
      <c r="D495" s="98"/>
      <c r="E495" s="14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99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</row>
    <row r="496" spans="2:33" ht="18.75" customHeight="1">
      <c r="B496" s="14"/>
      <c r="C496" s="98"/>
      <c r="D496" s="98"/>
      <c r="E496" s="14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99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</row>
    <row r="497" spans="2:33" ht="18.75" customHeight="1">
      <c r="B497" s="14"/>
      <c r="C497" s="98"/>
      <c r="D497" s="98"/>
      <c r="E497" s="14"/>
      <c r="F497" s="99"/>
      <c r="G497" s="99"/>
      <c r="H497" s="99"/>
      <c r="I497" s="99"/>
      <c r="J497" s="99"/>
      <c r="K497" s="99"/>
      <c r="L497" s="99"/>
      <c r="M497" s="99"/>
      <c r="N497" s="99"/>
      <c r="O497" s="99"/>
      <c r="P497" s="99"/>
      <c r="Q497" s="99"/>
      <c r="R497" s="99"/>
      <c r="S497" s="99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</row>
    <row r="498" spans="2:33" ht="18.75" customHeight="1">
      <c r="B498" s="14"/>
      <c r="C498" s="98"/>
      <c r="D498" s="98"/>
      <c r="E498" s="14"/>
      <c r="F498" s="99"/>
      <c r="G498" s="99"/>
      <c r="H498" s="99"/>
      <c r="I498" s="99"/>
      <c r="J498" s="99"/>
      <c r="K498" s="99"/>
      <c r="L498" s="99"/>
      <c r="M498" s="99"/>
      <c r="N498" s="99"/>
      <c r="O498" s="99"/>
      <c r="P498" s="99"/>
      <c r="Q498" s="99"/>
      <c r="R498" s="99"/>
      <c r="S498" s="99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</row>
    <row r="499" spans="2:33" ht="18.75" customHeight="1">
      <c r="B499" s="14"/>
      <c r="C499" s="98"/>
      <c r="D499" s="98"/>
      <c r="E499" s="14"/>
      <c r="F499" s="99"/>
      <c r="G499" s="99"/>
      <c r="H499" s="99"/>
      <c r="I499" s="99"/>
      <c r="J499" s="99"/>
      <c r="K499" s="99"/>
      <c r="L499" s="99"/>
      <c r="M499" s="99"/>
      <c r="N499" s="99"/>
      <c r="O499" s="99"/>
      <c r="P499" s="99"/>
      <c r="Q499" s="99"/>
      <c r="R499" s="99"/>
      <c r="S499" s="99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</row>
    <row r="500" spans="2:33" ht="18.75" customHeight="1">
      <c r="B500" s="14"/>
      <c r="C500" s="98"/>
      <c r="D500" s="98"/>
      <c r="E500" s="14"/>
      <c r="F500" s="99"/>
      <c r="G500" s="99"/>
      <c r="H500" s="99"/>
      <c r="I500" s="99"/>
      <c r="J500" s="99"/>
      <c r="K500" s="99"/>
      <c r="L500" s="99"/>
      <c r="M500" s="99"/>
      <c r="N500" s="99"/>
      <c r="O500" s="99"/>
      <c r="P500" s="99"/>
      <c r="Q500" s="99"/>
      <c r="R500" s="99"/>
      <c r="S500" s="99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</row>
    <row r="501" spans="2:33" ht="18.75" customHeight="1">
      <c r="B501" s="14"/>
      <c r="C501" s="98"/>
      <c r="D501" s="98"/>
      <c r="E501" s="14"/>
      <c r="F501" s="99"/>
      <c r="G501" s="99"/>
      <c r="H501" s="99"/>
      <c r="I501" s="99"/>
      <c r="J501" s="99"/>
      <c r="K501" s="99"/>
      <c r="L501" s="99"/>
      <c r="M501" s="99"/>
      <c r="N501" s="99"/>
      <c r="O501" s="99"/>
      <c r="P501" s="99"/>
      <c r="Q501" s="99"/>
      <c r="R501" s="99"/>
      <c r="S501" s="99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</row>
    <row r="502" spans="2:33" ht="18.75" customHeight="1">
      <c r="B502" s="14"/>
      <c r="C502" s="98"/>
      <c r="D502" s="98"/>
      <c r="E502" s="14"/>
      <c r="F502" s="99"/>
      <c r="G502" s="99"/>
      <c r="H502" s="99"/>
      <c r="I502" s="99"/>
      <c r="J502" s="99"/>
      <c r="K502" s="99"/>
      <c r="L502" s="99"/>
      <c r="M502" s="99"/>
      <c r="N502" s="99"/>
      <c r="O502" s="99"/>
      <c r="P502" s="99"/>
      <c r="Q502" s="99"/>
      <c r="R502" s="99"/>
      <c r="S502" s="99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</row>
    <row r="503" spans="2:33" ht="18.75" customHeight="1">
      <c r="B503" s="14"/>
      <c r="C503" s="98"/>
      <c r="D503" s="98"/>
      <c r="E503" s="14"/>
      <c r="F503" s="99"/>
      <c r="G503" s="99"/>
      <c r="H503" s="99"/>
      <c r="I503" s="99"/>
      <c r="J503" s="99"/>
      <c r="K503" s="99"/>
      <c r="L503" s="99"/>
      <c r="M503" s="99"/>
      <c r="N503" s="99"/>
      <c r="O503" s="99"/>
      <c r="P503" s="99"/>
      <c r="Q503" s="99"/>
      <c r="R503" s="99"/>
      <c r="S503" s="99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</row>
    <row r="504" spans="2:33" ht="18.75" customHeight="1">
      <c r="B504" s="14"/>
      <c r="C504" s="98"/>
      <c r="D504" s="98"/>
      <c r="E504" s="14"/>
      <c r="F504" s="99"/>
      <c r="G504" s="99"/>
      <c r="H504" s="99"/>
      <c r="I504" s="99"/>
      <c r="J504" s="99"/>
      <c r="K504" s="99"/>
      <c r="L504" s="99"/>
      <c r="M504" s="99"/>
      <c r="N504" s="99"/>
      <c r="O504" s="99"/>
      <c r="P504" s="99"/>
      <c r="Q504" s="99"/>
      <c r="R504" s="99"/>
      <c r="S504" s="99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</row>
    <row r="505" spans="2:33" ht="18.75" customHeight="1">
      <c r="B505" s="14"/>
      <c r="C505" s="98"/>
      <c r="D505" s="98"/>
      <c r="E505" s="14"/>
      <c r="F505" s="99"/>
      <c r="G505" s="99"/>
      <c r="H505" s="99"/>
      <c r="I505" s="99"/>
      <c r="J505" s="99"/>
      <c r="K505" s="99"/>
      <c r="L505" s="99"/>
      <c r="M505" s="99"/>
      <c r="N505" s="99"/>
      <c r="O505" s="99"/>
      <c r="P505" s="99"/>
      <c r="Q505" s="99"/>
      <c r="R505" s="99"/>
      <c r="S505" s="99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</row>
    <row r="506" spans="2:33" ht="18.75" customHeight="1">
      <c r="B506" s="14"/>
      <c r="C506" s="98"/>
      <c r="D506" s="98"/>
      <c r="E506" s="14"/>
      <c r="F506" s="99"/>
      <c r="G506" s="99"/>
      <c r="H506" s="99"/>
      <c r="I506" s="99"/>
      <c r="J506" s="99"/>
      <c r="K506" s="99"/>
      <c r="L506" s="99"/>
      <c r="M506" s="99"/>
      <c r="N506" s="99"/>
      <c r="O506" s="99"/>
      <c r="P506" s="99"/>
      <c r="Q506" s="99"/>
      <c r="R506" s="99"/>
      <c r="S506" s="99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</row>
    <row r="507" spans="2:33" ht="18.75" customHeight="1">
      <c r="B507" s="14"/>
      <c r="C507" s="98"/>
      <c r="D507" s="98"/>
      <c r="E507" s="14"/>
      <c r="F507" s="99"/>
      <c r="G507" s="99"/>
      <c r="H507" s="99"/>
      <c r="I507" s="99"/>
      <c r="J507" s="99"/>
      <c r="K507" s="99"/>
      <c r="L507" s="99"/>
      <c r="M507" s="99"/>
      <c r="N507" s="99"/>
      <c r="O507" s="99"/>
      <c r="P507" s="99"/>
      <c r="Q507" s="99"/>
      <c r="R507" s="99"/>
      <c r="S507" s="99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</row>
    <row r="508" spans="2:33" ht="18.75" customHeight="1">
      <c r="B508" s="14"/>
      <c r="C508" s="98"/>
      <c r="D508" s="98"/>
      <c r="E508" s="14"/>
      <c r="F508" s="99"/>
      <c r="G508" s="99"/>
      <c r="H508" s="99"/>
      <c r="I508" s="99"/>
      <c r="J508" s="99"/>
      <c r="K508" s="99"/>
      <c r="L508" s="99"/>
      <c r="M508" s="99"/>
      <c r="N508" s="99"/>
      <c r="O508" s="99"/>
      <c r="P508" s="99"/>
      <c r="Q508" s="99"/>
      <c r="R508" s="99"/>
      <c r="S508" s="99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</row>
    <row r="509" spans="2:33" ht="18.75" customHeight="1">
      <c r="B509" s="14"/>
      <c r="C509" s="98"/>
      <c r="D509" s="98"/>
      <c r="E509" s="14"/>
      <c r="F509" s="99"/>
      <c r="G509" s="99"/>
      <c r="H509" s="99"/>
      <c r="I509" s="99"/>
      <c r="J509" s="99"/>
      <c r="K509" s="99"/>
      <c r="L509" s="99"/>
      <c r="M509" s="99"/>
      <c r="N509" s="99"/>
      <c r="O509" s="99"/>
      <c r="P509" s="99"/>
      <c r="Q509" s="99"/>
      <c r="R509" s="99"/>
      <c r="S509" s="99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</row>
    <row r="510" spans="2:33" ht="18.75" customHeight="1">
      <c r="B510" s="14"/>
      <c r="C510" s="98"/>
      <c r="D510" s="98"/>
      <c r="E510" s="14"/>
      <c r="F510" s="99"/>
      <c r="G510" s="99"/>
      <c r="H510" s="99"/>
      <c r="I510" s="99"/>
      <c r="J510" s="99"/>
      <c r="K510" s="99"/>
      <c r="L510" s="99"/>
      <c r="M510" s="99"/>
      <c r="N510" s="99"/>
      <c r="O510" s="99"/>
      <c r="P510" s="99"/>
      <c r="Q510" s="99"/>
      <c r="R510" s="99"/>
      <c r="S510" s="99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</row>
    <row r="511" spans="2:33" ht="18.75" customHeight="1">
      <c r="B511" s="14"/>
      <c r="C511" s="98"/>
      <c r="D511" s="98"/>
      <c r="E511" s="14"/>
      <c r="F511" s="99"/>
      <c r="G511" s="99"/>
      <c r="H511" s="99"/>
      <c r="I511" s="99"/>
      <c r="J511" s="99"/>
      <c r="K511" s="99"/>
      <c r="L511" s="99"/>
      <c r="M511" s="99"/>
      <c r="N511" s="99"/>
      <c r="O511" s="99"/>
      <c r="P511" s="99"/>
      <c r="Q511" s="99"/>
      <c r="R511" s="99"/>
      <c r="S511" s="99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</row>
    <row r="512" spans="2:33" ht="18.75" customHeight="1">
      <c r="B512" s="14"/>
      <c r="C512" s="98"/>
      <c r="D512" s="98"/>
      <c r="E512" s="14"/>
      <c r="F512" s="99"/>
      <c r="G512" s="99"/>
      <c r="H512" s="99"/>
      <c r="I512" s="99"/>
      <c r="J512" s="99"/>
      <c r="K512" s="99"/>
      <c r="L512" s="99"/>
      <c r="M512" s="99"/>
      <c r="N512" s="99"/>
      <c r="O512" s="99"/>
      <c r="P512" s="99"/>
      <c r="Q512" s="99"/>
      <c r="R512" s="99"/>
      <c r="S512" s="99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</row>
    <row r="513" spans="2:33" ht="18.75" customHeight="1">
      <c r="B513" s="14"/>
      <c r="C513" s="98"/>
      <c r="D513" s="98"/>
      <c r="E513" s="14"/>
      <c r="F513" s="99"/>
      <c r="G513" s="99"/>
      <c r="H513" s="99"/>
      <c r="I513" s="99"/>
      <c r="J513" s="99"/>
      <c r="K513" s="99"/>
      <c r="L513" s="99"/>
      <c r="M513" s="99"/>
      <c r="N513" s="99"/>
      <c r="O513" s="99"/>
      <c r="P513" s="99"/>
      <c r="Q513" s="99"/>
      <c r="R513" s="99"/>
      <c r="S513" s="99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</row>
    <row r="514" spans="2:33" ht="18.75" customHeight="1">
      <c r="B514" s="14"/>
      <c r="C514" s="98"/>
      <c r="D514" s="98"/>
      <c r="E514" s="14"/>
      <c r="F514" s="99"/>
      <c r="G514" s="99"/>
      <c r="H514" s="99"/>
      <c r="I514" s="99"/>
      <c r="J514" s="99"/>
      <c r="K514" s="99"/>
      <c r="L514" s="99"/>
      <c r="M514" s="99"/>
      <c r="N514" s="99"/>
      <c r="O514" s="99"/>
      <c r="P514" s="99"/>
      <c r="Q514" s="99"/>
      <c r="R514" s="99"/>
      <c r="S514" s="99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</row>
    <row r="515" spans="2:33" ht="18.75" customHeight="1">
      <c r="B515" s="14"/>
      <c r="C515" s="98"/>
      <c r="D515" s="98"/>
      <c r="E515" s="14"/>
      <c r="F515" s="99"/>
      <c r="G515" s="99"/>
      <c r="H515" s="99"/>
      <c r="I515" s="99"/>
      <c r="J515" s="99"/>
      <c r="K515" s="99"/>
      <c r="L515" s="99"/>
      <c r="M515" s="99"/>
      <c r="N515" s="99"/>
      <c r="O515" s="99"/>
      <c r="P515" s="99"/>
      <c r="Q515" s="99"/>
      <c r="R515" s="99"/>
      <c r="S515" s="99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</row>
    <row r="516" spans="2:33" ht="18.75" customHeight="1">
      <c r="B516" s="14"/>
      <c r="C516" s="98"/>
      <c r="D516" s="98"/>
      <c r="E516" s="14"/>
      <c r="F516" s="99"/>
      <c r="G516" s="99"/>
      <c r="H516" s="99"/>
      <c r="I516" s="99"/>
      <c r="J516" s="99"/>
      <c r="K516" s="99"/>
      <c r="L516" s="99"/>
      <c r="M516" s="99"/>
      <c r="N516" s="99"/>
      <c r="O516" s="99"/>
      <c r="P516" s="99"/>
      <c r="Q516" s="99"/>
      <c r="R516" s="99"/>
      <c r="S516" s="99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</row>
    <row r="517" spans="2:33" ht="18.75" customHeight="1">
      <c r="B517" s="14"/>
      <c r="C517" s="98"/>
      <c r="D517" s="98"/>
      <c r="E517" s="14"/>
      <c r="F517" s="99"/>
      <c r="G517" s="99"/>
      <c r="H517" s="99"/>
      <c r="I517" s="99"/>
      <c r="J517" s="99"/>
      <c r="K517" s="99"/>
      <c r="L517" s="99"/>
      <c r="M517" s="99"/>
      <c r="N517" s="99"/>
      <c r="O517" s="99"/>
      <c r="P517" s="99"/>
      <c r="Q517" s="99"/>
      <c r="R517" s="99"/>
      <c r="S517" s="99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</row>
    <row r="518" spans="2:33" ht="18.75" customHeight="1">
      <c r="B518" s="14"/>
      <c r="C518" s="98"/>
      <c r="D518" s="98"/>
      <c r="E518" s="14"/>
      <c r="F518" s="99"/>
      <c r="G518" s="99"/>
      <c r="H518" s="99"/>
      <c r="I518" s="99"/>
      <c r="J518" s="99"/>
      <c r="K518" s="99"/>
      <c r="L518" s="99"/>
      <c r="M518" s="99"/>
      <c r="N518" s="99"/>
      <c r="O518" s="99"/>
      <c r="P518" s="99"/>
      <c r="Q518" s="99"/>
      <c r="R518" s="99"/>
      <c r="S518" s="99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</row>
    <row r="519" spans="2:33" ht="18.75" customHeight="1">
      <c r="B519" s="14"/>
      <c r="C519" s="98"/>
      <c r="D519" s="98"/>
      <c r="E519" s="14"/>
      <c r="F519" s="99"/>
      <c r="G519" s="99"/>
      <c r="H519" s="99"/>
      <c r="I519" s="99"/>
      <c r="J519" s="99"/>
      <c r="K519" s="99"/>
      <c r="L519" s="99"/>
      <c r="M519" s="99"/>
      <c r="N519" s="99"/>
      <c r="O519" s="99"/>
      <c r="P519" s="99"/>
      <c r="Q519" s="99"/>
      <c r="R519" s="99"/>
      <c r="S519" s="99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</row>
    <row r="520" spans="2:33" ht="18.75" customHeight="1">
      <c r="B520" s="14"/>
      <c r="C520" s="98"/>
      <c r="D520" s="98"/>
      <c r="E520" s="14"/>
      <c r="F520" s="99"/>
      <c r="G520" s="99"/>
      <c r="H520" s="99"/>
      <c r="I520" s="99"/>
      <c r="J520" s="99"/>
      <c r="K520" s="99"/>
      <c r="L520" s="99"/>
      <c r="M520" s="99"/>
      <c r="N520" s="99"/>
      <c r="O520" s="99"/>
      <c r="P520" s="99"/>
      <c r="Q520" s="99"/>
      <c r="R520" s="99"/>
      <c r="S520" s="99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</row>
    <row r="521" spans="2:33" ht="18.75" customHeight="1">
      <c r="B521" s="14"/>
      <c r="C521" s="98"/>
      <c r="D521" s="98"/>
      <c r="E521" s="14"/>
      <c r="F521" s="99"/>
      <c r="G521" s="99"/>
      <c r="H521" s="99"/>
      <c r="I521" s="99"/>
      <c r="J521" s="99"/>
      <c r="K521" s="99"/>
      <c r="L521" s="99"/>
      <c r="M521" s="99"/>
      <c r="N521" s="99"/>
      <c r="O521" s="99"/>
      <c r="P521" s="99"/>
      <c r="Q521" s="99"/>
      <c r="R521" s="99"/>
      <c r="S521" s="99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</row>
    <row r="522" spans="2:33" ht="18.75" customHeight="1">
      <c r="B522" s="14"/>
      <c r="C522" s="98"/>
      <c r="D522" s="98"/>
      <c r="E522" s="14"/>
      <c r="F522" s="99"/>
      <c r="G522" s="99"/>
      <c r="H522" s="99"/>
      <c r="I522" s="99"/>
      <c r="J522" s="99"/>
      <c r="K522" s="99"/>
      <c r="L522" s="99"/>
      <c r="M522" s="99"/>
      <c r="N522" s="99"/>
      <c r="O522" s="99"/>
      <c r="P522" s="99"/>
      <c r="Q522" s="99"/>
      <c r="R522" s="99"/>
      <c r="S522" s="99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</row>
    <row r="523" spans="2:33" ht="18.75" customHeight="1">
      <c r="B523" s="14"/>
      <c r="C523" s="98"/>
      <c r="D523" s="98"/>
      <c r="E523" s="14"/>
      <c r="F523" s="99"/>
      <c r="G523" s="99"/>
      <c r="H523" s="99"/>
      <c r="I523" s="99"/>
      <c r="J523" s="99"/>
      <c r="K523" s="99"/>
      <c r="L523" s="99"/>
      <c r="M523" s="99"/>
      <c r="N523" s="99"/>
      <c r="O523" s="99"/>
      <c r="P523" s="99"/>
      <c r="Q523" s="99"/>
      <c r="R523" s="99"/>
      <c r="S523" s="99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</row>
    <row r="524" spans="2:33" ht="18.75" customHeight="1">
      <c r="B524" s="14"/>
      <c r="C524" s="98"/>
      <c r="D524" s="98"/>
      <c r="E524" s="14"/>
      <c r="F524" s="99"/>
      <c r="G524" s="99"/>
      <c r="H524" s="99"/>
      <c r="I524" s="99"/>
      <c r="J524" s="99"/>
      <c r="K524" s="99"/>
      <c r="L524" s="99"/>
      <c r="M524" s="99"/>
      <c r="N524" s="99"/>
      <c r="O524" s="99"/>
      <c r="P524" s="99"/>
      <c r="Q524" s="99"/>
      <c r="R524" s="99"/>
      <c r="S524" s="99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</row>
    <row r="525" spans="2:33" ht="18.75" customHeight="1">
      <c r="B525" s="14"/>
      <c r="C525" s="98"/>
      <c r="D525" s="98"/>
      <c r="E525" s="14"/>
      <c r="F525" s="99"/>
      <c r="G525" s="99"/>
      <c r="H525" s="99"/>
      <c r="I525" s="99"/>
      <c r="J525" s="99"/>
      <c r="K525" s="99"/>
      <c r="L525" s="99"/>
      <c r="M525" s="99"/>
      <c r="N525" s="99"/>
      <c r="O525" s="99"/>
      <c r="P525" s="99"/>
      <c r="Q525" s="99"/>
      <c r="R525" s="99"/>
      <c r="S525" s="99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</row>
    <row r="526" spans="2:33" ht="18.75" customHeight="1">
      <c r="B526" s="14"/>
      <c r="C526" s="98"/>
      <c r="D526" s="98"/>
      <c r="E526" s="14"/>
      <c r="F526" s="99"/>
      <c r="G526" s="99"/>
      <c r="H526" s="99"/>
      <c r="I526" s="99"/>
      <c r="J526" s="99"/>
      <c r="K526" s="99"/>
      <c r="L526" s="99"/>
      <c r="M526" s="99"/>
      <c r="N526" s="99"/>
      <c r="O526" s="99"/>
      <c r="P526" s="99"/>
      <c r="Q526" s="99"/>
      <c r="R526" s="99"/>
      <c r="S526" s="99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</row>
    <row r="527" spans="2:33" ht="18.75" customHeight="1">
      <c r="B527" s="14"/>
      <c r="C527" s="98"/>
      <c r="D527" s="98"/>
      <c r="E527" s="14"/>
      <c r="F527" s="99"/>
      <c r="G527" s="99"/>
      <c r="H527" s="99"/>
      <c r="I527" s="99"/>
      <c r="J527" s="99"/>
      <c r="K527" s="99"/>
      <c r="L527" s="99"/>
      <c r="M527" s="99"/>
      <c r="N527" s="99"/>
      <c r="O527" s="99"/>
      <c r="P527" s="99"/>
      <c r="Q527" s="99"/>
      <c r="R527" s="99"/>
      <c r="S527" s="99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</row>
    <row r="528" spans="2:33" ht="18.75" customHeight="1">
      <c r="B528" s="14"/>
      <c r="C528" s="98"/>
      <c r="D528" s="98"/>
      <c r="E528" s="14"/>
      <c r="F528" s="99"/>
      <c r="G528" s="99"/>
      <c r="H528" s="99"/>
      <c r="I528" s="99"/>
      <c r="J528" s="99"/>
      <c r="K528" s="99"/>
      <c r="L528" s="99"/>
      <c r="M528" s="99"/>
      <c r="N528" s="99"/>
      <c r="O528" s="99"/>
      <c r="P528" s="99"/>
      <c r="Q528" s="99"/>
      <c r="R528" s="99"/>
      <c r="S528" s="99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</row>
    <row r="529" spans="2:33" ht="18.75" customHeight="1">
      <c r="B529" s="14"/>
      <c r="C529" s="98"/>
      <c r="D529" s="98"/>
      <c r="E529" s="14"/>
      <c r="F529" s="99"/>
      <c r="G529" s="99"/>
      <c r="H529" s="99"/>
      <c r="I529" s="99"/>
      <c r="J529" s="99"/>
      <c r="K529" s="99"/>
      <c r="L529" s="99"/>
      <c r="M529" s="99"/>
      <c r="N529" s="99"/>
      <c r="O529" s="99"/>
      <c r="P529" s="99"/>
      <c r="Q529" s="99"/>
      <c r="R529" s="99"/>
      <c r="S529" s="99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</row>
    <row r="530" spans="2:33" ht="18.75" customHeight="1">
      <c r="B530" s="14"/>
      <c r="C530" s="98"/>
      <c r="D530" s="98"/>
      <c r="E530" s="14"/>
      <c r="F530" s="99"/>
      <c r="G530" s="99"/>
      <c r="H530" s="99"/>
      <c r="I530" s="99"/>
      <c r="J530" s="99"/>
      <c r="K530" s="99"/>
      <c r="L530" s="99"/>
      <c r="M530" s="99"/>
      <c r="N530" s="99"/>
      <c r="O530" s="99"/>
      <c r="P530" s="99"/>
      <c r="Q530" s="99"/>
      <c r="R530" s="99"/>
      <c r="S530" s="99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</row>
    <row r="531" spans="2:33" ht="18.75" customHeight="1">
      <c r="B531" s="14"/>
      <c r="C531" s="98"/>
      <c r="D531" s="98"/>
      <c r="E531" s="14"/>
      <c r="F531" s="99"/>
      <c r="G531" s="99"/>
      <c r="H531" s="99"/>
      <c r="I531" s="99"/>
      <c r="J531" s="99"/>
      <c r="K531" s="99"/>
      <c r="L531" s="99"/>
      <c r="M531" s="99"/>
      <c r="N531" s="99"/>
      <c r="O531" s="99"/>
      <c r="P531" s="99"/>
      <c r="Q531" s="99"/>
      <c r="R531" s="99"/>
      <c r="S531" s="99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</row>
    <row r="532" spans="2:33" ht="18.75" customHeight="1">
      <c r="B532" s="14"/>
      <c r="C532" s="98"/>
      <c r="D532" s="98"/>
      <c r="E532" s="14"/>
      <c r="F532" s="99"/>
      <c r="G532" s="99"/>
      <c r="H532" s="99"/>
      <c r="I532" s="99"/>
      <c r="J532" s="99"/>
      <c r="K532" s="99"/>
      <c r="L532" s="99"/>
      <c r="M532" s="99"/>
      <c r="N532" s="99"/>
      <c r="O532" s="99"/>
      <c r="P532" s="99"/>
      <c r="Q532" s="99"/>
      <c r="R532" s="99"/>
      <c r="S532" s="99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</row>
    <row r="533" spans="2:33" ht="18.75" customHeight="1">
      <c r="B533" s="14"/>
      <c r="C533" s="98"/>
      <c r="D533" s="98"/>
      <c r="E533" s="14"/>
      <c r="F533" s="99"/>
      <c r="G533" s="99"/>
      <c r="H533" s="99"/>
      <c r="I533" s="99"/>
      <c r="J533" s="99"/>
      <c r="K533" s="99"/>
      <c r="L533" s="99"/>
      <c r="M533" s="99"/>
      <c r="N533" s="99"/>
      <c r="O533" s="99"/>
      <c r="P533" s="99"/>
      <c r="Q533" s="99"/>
      <c r="R533" s="99"/>
      <c r="S533" s="99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</row>
    <row r="534" spans="2:33" ht="18.75" customHeight="1">
      <c r="B534" s="14"/>
      <c r="C534" s="98"/>
      <c r="D534" s="98"/>
      <c r="E534" s="14"/>
      <c r="F534" s="99"/>
      <c r="G534" s="99"/>
      <c r="H534" s="99"/>
      <c r="I534" s="99"/>
      <c r="J534" s="99"/>
      <c r="K534" s="99"/>
      <c r="L534" s="99"/>
      <c r="M534" s="99"/>
      <c r="N534" s="99"/>
      <c r="O534" s="99"/>
      <c r="P534" s="99"/>
      <c r="Q534" s="99"/>
      <c r="R534" s="99"/>
      <c r="S534" s="99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</row>
    <row r="535" spans="2:33" ht="18.75" customHeight="1">
      <c r="B535" s="14"/>
      <c r="C535" s="98"/>
      <c r="D535" s="98"/>
      <c r="E535" s="14"/>
      <c r="F535" s="99"/>
      <c r="G535" s="99"/>
      <c r="H535" s="99"/>
      <c r="I535" s="99"/>
      <c r="J535" s="99"/>
      <c r="K535" s="99"/>
      <c r="L535" s="99"/>
      <c r="M535" s="99"/>
      <c r="N535" s="99"/>
      <c r="O535" s="99"/>
      <c r="P535" s="99"/>
      <c r="Q535" s="99"/>
      <c r="R535" s="99"/>
      <c r="S535" s="99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</row>
    <row r="536" spans="2:33" ht="18.75" customHeight="1">
      <c r="B536" s="14"/>
      <c r="C536" s="98"/>
      <c r="D536" s="98"/>
      <c r="E536" s="14"/>
      <c r="F536" s="99"/>
      <c r="G536" s="99"/>
      <c r="H536" s="99"/>
      <c r="I536" s="99"/>
      <c r="J536" s="99"/>
      <c r="K536" s="99"/>
      <c r="L536" s="99"/>
      <c r="M536" s="99"/>
      <c r="N536" s="99"/>
      <c r="O536" s="99"/>
      <c r="P536" s="99"/>
      <c r="Q536" s="99"/>
      <c r="R536" s="99"/>
      <c r="S536" s="99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</row>
    <row r="537" spans="2:33" ht="18.75" customHeight="1">
      <c r="B537" s="14"/>
      <c r="C537" s="98"/>
      <c r="D537" s="98"/>
      <c r="E537" s="14"/>
      <c r="F537" s="99"/>
      <c r="G537" s="99"/>
      <c r="H537" s="99"/>
      <c r="I537" s="99"/>
      <c r="J537" s="99"/>
      <c r="K537" s="99"/>
      <c r="L537" s="99"/>
      <c r="M537" s="99"/>
      <c r="N537" s="99"/>
      <c r="O537" s="99"/>
      <c r="P537" s="99"/>
      <c r="Q537" s="99"/>
      <c r="R537" s="99"/>
      <c r="S537" s="99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</row>
    <row r="538" spans="2:33" ht="18.75" customHeight="1">
      <c r="B538" s="14"/>
      <c r="C538" s="98"/>
      <c r="D538" s="98"/>
      <c r="E538" s="14"/>
      <c r="F538" s="99"/>
      <c r="G538" s="99"/>
      <c r="H538" s="99"/>
      <c r="I538" s="99"/>
      <c r="J538" s="99"/>
      <c r="K538" s="99"/>
      <c r="L538" s="99"/>
      <c r="M538" s="99"/>
      <c r="N538" s="99"/>
      <c r="O538" s="99"/>
      <c r="P538" s="99"/>
      <c r="Q538" s="99"/>
      <c r="R538" s="99"/>
      <c r="S538" s="99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</row>
    <row r="539" spans="2:33" ht="18.75" customHeight="1">
      <c r="B539" s="14"/>
      <c r="C539" s="98"/>
      <c r="D539" s="98"/>
      <c r="E539" s="14"/>
      <c r="F539" s="99"/>
      <c r="G539" s="99"/>
      <c r="H539" s="99"/>
      <c r="I539" s="99"/>
      <c r="J539" s="99"/>
      <c r="K539" s="99"/>
      <c r="L539" s="99"/>
      <c r="M539" s="99"/>
      <c r="N539" s="99"/>
      <c r="O539" s="99"/>
      <c r="P539" s="99"/>
      <c r="Q539" s="99"/>
      <c r="R539" s="99"/>
      <c r="S539" s="99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</row>
    <row r="540" spans="2:33" ht="18.75" customHeight="1">
      <c r="B540" s="14"/>
      <c r="C540" s="98"/>
      <c r="D540" s="98"/>
      <c r="E540" s="14"/>
      <c r="F540" s="99"/>
      <c r="G540" s="99"/>
      <c r="H540" s="99"/>
      <c r="I540" s="99"/>
      <c r="J540" s="99"/>
      <c r="K540" s="99"/>
      <c r="L540" s="99"/>
      <c r="M540" s="99"/>
      <c r="N540" s="99"/>
      <c r="O540" s="99"/>
      <c r="P540" s="99"/>
      <c r="Q540" s="99"/>
      <c r="R540" s="99"/>
      <c r="S540" s="99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</row>
    <row r="541" spans="2:33" ht="18.75" customHeight="1">
      <c r="B541" s="14"/>
      <c r="C541" s="98"/>
      <c r="D541" s="98"/>
      <c r="E541" s="14"/>
      <c r="F541" s="99"/>
      <c r="G541" s="99"/>
      <c r="H541" s="99"/>
      <c r="I541" s="99"/>
      <c r="J541" s="99"/>
      <c r="K541" s="99"/>
      <c r="L541" s="99"/>
      <c r="M541" s="99"/>
      <c r="N541" s="99"/>
      <c r="O541" s="99"/>
      <c r="P541" s="99"/>
      <c r="Q541" s="99"/>
      <c r="R541" s="99"/>
      <c r="S541" s="99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</row>
    <row r="542" spans="2:33" ht="18.75" customHeight="1">
      <c r="B542" s="14"/>
      <c r="C542" s="98"/>
      <c r="D542" s="98"/>
      <c r="E542" s="14"/>
      <c r="F542" s="99"/>
      <c r="G542" s="99"/>
      <c r="H542" s="99"/>
      <c r="I542" s="99"/>
      <c r="J542" s="99"/>
      <c r="K542" s="99"/>
      <c r="L542" s="99"/>
      <c r="M542" s="99"/>
      <c r="N542" s="99"/>
      <c r="O542" s="99"/>
      <c r="P542" s="99"/>
      <c r="Q542" s="99"/>
      <c r="R542" s="99"/>
      <c r="S542" s="99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</row>
    <row r="543" spans="2:33" ht="18.75" customHeight="1">
      <c r="B543" s="14"/>
      <c r="C543" s="98"/>
      <c r="D543" s="98"/>
      <c r="E543" s="14"/>
      <c r="F543" s="99"/>
      <c r="G543" s="99"/>
      <c r="H543" s="99"/>
      <c r="I543" s="99"/>
      <c r="J543" s="99"/>
      <c r="K543" s="99"/>
      <c r="L543" s="99"/>
      <c r="M543" s="99"/>
      <c r="N543" s="99"/>
      <c r="O543" s="99"/>
      <c r="P543" s="99"/>
      <c r="Q543" s="99"/>
      <c r="R543" s="99"/>
      <c r="S543" s="99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</row>
    <row r="544" spans="2:33" ht="18.75" customHeight="1">
      <c r="B544" s="14"/>
      <c r="C544" s="98"/>
      <c r="D544" s="98"/>
      <c r="E544" s="14"/>
      <c r="F544" s="99"/>
      <c r="G544" s="99"/>
      <c r="H544" s="99"/>
      <c r="I544" s="99"/>
      <c r="J544" s="99"/>
      <c r="K544" s="99"/>
      <c r="L544" s="99"/>
      <c r="M544" s="99"/>
      <c r="N544" s="99"/>
      <c r="O544" s="99"/>
      <c r="P544" s="99"/>
      <c r="Q544" s="99"/>
      <c r="R544" s="99"/>
      <c r="S544" s="99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</row>
    <row r="545" spans="2:33" ht="18.75" customHeight="1">
      <c r="B545" s="14"/>
      <c r="C545" s="98"/>
      <c r="D545" s="98"/>
      <c r="E545" s="14"/>
      <c r="F545" s="99"/>
      <c r="G545" s="99"/>
      <c r="H545" s="99"/>
      <c r="I545" s="99"/>
      <c r="J545" s="99"/>
      <c r="K545" s="99"/>
      <c r="L545" s="99"/>
      <c r="M545" s="99"/>
      <c r="N545" s="99"/>
      <c r="O545" s="99"/>
      <c r="P545" s="99"/>
      <c r="Q545" s="99"/>
      <c r="R545" s="99"/>
      <c r="S545" s="99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</row>
    <row r="546" spans="2:33" ht="18.75" customHeight="1">
      <c r="B546" s="14"/>
      <c r="C546" s="98"/>
      <c r="D546" s="98"/>
      <c r="E546" s="14"/>
      <c r="F546" s="99"/>
      <c r="G546" s="99"/>
      <c r="H546" s="99"/>
      <c r="I546" s="99"/>
      <c r="J546" s="99"/>
      <c r="K546" s="99"/>
      <c r="L546" s="99"/>
      <c r="M546" s="99"/>
      <c r="N546" s="99"/>
      <c r="O546" s="99"/>
      <c r="P546" s="99"/>
      <c r="Q546" s="99"/>
      <c r="R546" s="99"/>
      <c r="S546" s="99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</row>
    <row r="547" spans="2:33" ht="18.75" customHeight="1">
      <c r="B547" s="14"/>
      <c r="C547" s="98"/>
      <c r="D547" s="98"/>
      <c r="E547" s="14"/>
      <c r="F547" s="99"/>
      <c r="G547" s="99"/>
      <c r="H547" s="99"/>
      <c r="I547" s="99"/>
      <c r="J547" s="99"/>
      <c r="K547" s="99"/>
      <c r="L547" s="99"/>
      <c r="M547" s="99"/>
      <c r="N547" s="99"/>
      <c r="O547" s="99"/>
      <c r="P547" s="99"/>
      <c r="Q547" s="99"/>
      <c r="R547" s="99"/>
      <c r="S547" s="99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</row>
    <row r="548" spans="2:33" ht="18.75" customHeight="1">
      <c r="B548" s="14"/>
      <c r="C548" s="98"/>
      <c r="D548" s="98"/>
      <c r="E548" s="14"/>
      <c r="F548" s="99"/>
      <c r="G548" s="99"/>
      <c r="H548" s="99"/>
      <c r="I548" s="99"/>
      <c r="J548" s="99"/>
      <c r="K548" s="99"/>
      <c r="L548" s="99"/>
      <c r="M548" s="99"/>
      <c r="N548" s="99"/>
      <c r="O548" s="99"/>
      <c r="P548" s="99"/>
      <c r="Q548" s="99"/>
      <c r="R548" s="99"/>
      <c r="S548" s="99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</row>
    <row r="549" spans="2:33" ht="18.75" customHeight="1">
      <c r="B549" s="14"/>
      <c r="C549" s="98"/>
      <c r="D549" s="98"/>
      <c r="E549" s="14"/>
      <c r="F549" s="99"/>
      <c r="G549" s="99"/>
      <c r="H549" s="99"/>
      <c r="I549" s="99"/>
      <c r="J549" s="99"/>
      <c r="K549" s="99"/>
      <c r="L549" s="99"/>
      <c r="M549" s="99"/>
      <c r="N549" s="99"/>
      <c r="O549" s="99"/>
      <c r="P549" s="99"/>
      <c r="Q549" s="99"/>
      <c r="R549" s="99"/>
      <c r="S549" s="99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</row>
    <row r="550" spans="2:33" ht="18.75" customHeight="1">
      <c r="B550" s="14"/>
      <c r="C550" s="98"/>
      <c r="D550" s="98"/>
      <c r="E550" s="14"/>
      <c r="F550" s="99"/>
      <c r="G550" s="99"/>
      <c r="H550" s="99"/>
      <c r="I550" s="99"/>
      <c r="J550" s="99"/>
      <c r="K550" s="99"/>
      <c r="L550" s="99"/>
      <c r="M550" s="99"/>
      <c r="N550" s="99"/>
      <c r="O550" s="99"/>
      <c r="P550" s="99"/>
      <c r="Q550" s="99"/>
      <c r="R550" s="99"/>
      <c r="S550" s="99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</row>
    <row r="551" spans="2:33" ht="18.75" customHeight="1">
      <c r="B551" s="14"/>
      <c r="C551" s="98"/>
      <c r="D551" s="98"/>
      <c r="E551" s="14"/>
      <c r="F551" s="99"/>
      <c r="G551" s="99"/>
      <c r="H551" s="99"/>
      <c r="I551" s="99"/>
      <c r="J551" s="99"/>
      <c r="K551" s="99"/>
      <c r="L551" s="99"/>
      <c r="M551" s="99"/>
      <c r="N551" s="99"/>
      <c r="O551" s="99"/>
      <c r="P551" s="99"/>
      <c r="Q551" s="99"/>
      <c r="R551" s="99"/>
      <c r="S551" s="99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</row>
    <row r="552" spans="2:33" ht="18.75" customHeight="1">
      <c r="B552" s="14"/>
      <c r="C552" s="98"/>
      <c r="D552" s="98"/>
      <c r="E552" s="14"/>
      <c r="F552" s="99"/>
      <c r="G552" s="99"/>
      <c r="H552" s="99"/>
      <c r="I552" s="99"/>
      <c r="J552" s="99"/>
      <c r="K552" s="99"/>
      <c r="L552" s="99"/>
      <c r="M552" s="99"/>
      <c r="N552" s="99"/>
      <c r="O552" s="99"/>
      <c r="P552" s="99"/>
      <c r="Q552" s="99"/>
      <c r="R552" s="99"/>
      <c r="S552" s="99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</row>
    <row r="553" spans="2:33" ht="18.75" customHeight="1">
      <c r="B553" s="14"/>
      <c r="C553" s="98"/>
      <c r="D553" s="98"/>
      <c r="E553" s="14"/>
      <c r="F553" s="99"/>
      <c r="G553" s="99"/>
      <c r="H553" s="99"/>
      <c r="I553" s="99"/>
      <c r="J553" s="99"/>
      <c r="K553" s="99"/>
      <c r="L553" s="99"/>
      <c r="M553" s="99"/>
      <c r="N553" s="99"/>
      <c r="O553" s="99"/>
      <c r="P553" s="99"/>
      <c r="Q553" s="99"/>
      <c r="R553" s="99"/>
      <c r="S553" s="99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</row>
    <row r="554" spans="2:33" ht="18.75" customHeight="1">
      <c r="B554" s="14"/>
      <c r="C554" s="98"/>
      <c r="D554" s="98"/>
      <c r="E554" s="14"/>
      <c r="F554" s="99"/>
      <c r="G554" s="99"/>
      <c r="H554" s="99"/>
      <c r="I554" s="99"/>
      <c r="J554" s="99"/>
      <c r="K554" s="99"/>
      <c r="L554" s="99"/>
      <c r="M554" s="99"/>
      <c r="N554" s="99"/>
      <c r="O554" s="99"/>
      <c r="P554" s="99"/>
      <c r="Q554" s="99"/>
      <c r="R554" s="99"/>
      <c r="S554" s="99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</row>
    <row r="555" spans="2:33" ht="18.75" customHeight="1">
      <c r="B555" s="14"/>
      <c r="C555" s="98"/>
      <c r="D555" s="98"/>
      <c r="E555" s="14"/>
      <c r="F555" s="99"/>
      <c r="G555" s="99"/>
      <c r="H555" s="99"/>
      <c r="I555" s="99"/>
      <c r="J555" s="99"/>
      <c r="K555" s="99"/>
      <c r="L555" s="99"/>
      <c r="M555" s="99"/>
      <c r="N555" s="99"/>
      <c r="O555" s="99"/>
      <c r="P555" s="99"/>
      <c r="Q555" s="99"/>
      <c r="R555" s="99"/>
      <c r="S555" s="99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</row>
    <row r="556" spans="2:33" ht="18.75" customHeight="1">
      <c r="B556" s="14"/>
      <c r="C556" s="98"/>
      <c r="D556" s="98"/>
      <c r="E556" s="14"/>
      <c r="F556" s="99"/>
      <c r="G556" s="99"/>
      <c r="H556" s="99"/>
      <c r="I556" s="99"/>
      <c r="J556" s="99"/>
      <c r="K556" s="99"/>
      <c r="L556" s="99"/>
      <c r="M556" s="99"/>
      <c r="N556" s="99"/>
      <c r="O556" s="99"/>
      <c r="P556" s="99"/>
      <c r="Q556" s="99"/>
      <c r="R556" s="99"/>
      <c r="S556" s="99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</row>
    <row r="557" spans="2:33" ht="18.75" customHeight="1">
      <c r="B557" s="14"/>
      <c r="C557" s="98"/>
      <c r="D557" s="98"/>
      <c r="E557" s="14"/>
      <c r="F557" s="99"/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99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</row>
    <row r="558" spans="2:33" ht="18.75" customHeight="1">
      <c r="B558" s="14"/>
      <c r="C558" s="98"/>
      <c r="D558" s="98"/>
      <c r="E558" s="14"/>
      <c r="F558" s="99"/>
      <c r="G558" s="99"/>
      <c r="H558" s="99"/>
      <c r="I558" s="99"/>
      <c r="J558" s="99"/>
      <c r="K558" s="99"/>
      <c r="L558" s="99"/>
      <c r="M558" s="99"/>
      <c r="N558" s="99"/>
      <c r="O558" s="99"/>
      <c r="P558" s="99"/>
      <c r="Q558" s="99"/>
      <c r="R558" s="99"/>
      <c r="S558" s="99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</row>
    <row r="559" spans="2:33" ht="18.75" customHeight="1">
      <c r="B559" s="14"/>
      <c r="C559" s="98"/>
      <c r="D559" s="98"/>
      <c r="E559" s="14"/>
      <c r="F559" s="99"/>
      <c r="G559" s="99"/>
      <c r="H559" s="99"/>
      <c r="I559" s="99"/>
      <c r="J559" s="99"/>
      <c r="K559" s="99"/>
      <c r="L559" s="99"/>
      <c r="M559" s="99"/>
      <c r="N559" s="99"/>
      <c r="O559" s="99"/>
      <c r="P559" s="99"/>
      <c r="Q559" s="99"/>
      <c r="R559" s="99"/>
      <c r="S559" s="99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</row>
    <row r="560" spans="2:33" ht="18.75" customHeight="1">
      <c r="B560" s="14"/>
      <c r="C560" s="98"/>
      <c r="D560" s="98"/>
      <c r="E560" s="14"/>
      <c r="F560" s="99"/>
      <c r="G560" s="99"/>
      <c r="H560" s="99"/>
      <c r="I560" s="99"/>
      <c r="J560" s="99"/>
      <c r="K560" s="99"/>
      <c r="L560" s="99"/>
      <c r="M560" s="99"/>
      <c r="N560" s="99"/>
      <c r="O560" s="99"/>
      <c r="P560" s="99"/>
      <c r="Q560" s="99"/>
      <c r="R560" s="99"/>
      <c r="S560" s="99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</row>
    <row r="561" spans="2:33" ht="18.75" customHeight="1">
      <c r="B561" s="14"/>
      <c r="C561" s="98"/>
      <c r="D561" s="98"/>
      <c r="E561" s="14"/>
      <c r="F561" s="99"/>
      <c r="G561" s="99"/>
      <c r="H561" s="99"/>
      <c r="I561" s="99"/>
      <c r="J561" s="99"/>
      <c r="K561" s="99"/>
      <c r="L561" s="99"/>
      <c r="M561" s="99"/>
      <c r="N561" s="99"/>
      <c r="O561" s="99"/>
      <c r="P561" s="99"/>
      <c r="Q561" s="99"/>
      <c r="R561" s="99"/>
      <c r="S561" s="99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</row>
    <row r="562" spans="2:33" ht="18.75" customHeight="1">
      <c r="B562" s="14"/>
      <c r="C562" s="98"/>
      <c r="D562" s="98"/>
      <c r="E562" s="14"/>
      <c r="F562" s="99"/>
      <c r="G562" s="99"/>
      <c r="H562" s="99"/>
      <c r="I562" s="99"/>
      <c r="J562" s="99"/>
      <c r="K562" s="99"/>
      <c r="L562" s="99"/>
      <c r="M562" s="99"/>
      <c r="N562" s="99"/>
      <c r="O562" s="99"/>
      <c r="P562" s="99"/>
      <c r="Q562" s="99"/>
      <c r="R562" s="99"/>
      <c r="S562" s="99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</row>
    <row r="563" spans="2:33" ht="18.75" customHeight="1">
      <c r="B563" s="14"/>
      <c r="C563" s="98"/>
      <c r="D563" s="98"/>
      <c r="E563" s="14"/>
      <c r="F563" s="99"/>
      <c r="G563" s="99"/>
      <c r="H563" s="99"/>
      <c r="I563" s="99"/>
      <c r="J563" s="99"/>
      <c r="K563" s="99"/>
      <c r="L563" s="99"/>
      <c r="M563" s="99"/>
      <c r="N563" s="99"/>
      <c r="O563" s="99"/>
      <c r="P563" s="99"/>
      <c r="Q563" s="99"/>
      <c r="R563" s="99"/>
      <c r="S563" s="99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</row>
    <row r="564" spans="2:33" ht="18.75" customHeight="1">
      <c r="B564" s="14"/>
      <c r="C564" s="98"/>
      <c r="D564" s="98"/>
      <c r="E564" s="14"/>
      <c r="F564" s="99"/>
      <c r="G564" s="99"/>
      <c r="H564" s="99"/>
      <c r="I564" s="99"/>
      <c r="J564" s="99"/>
      <c r="K564" s="99"/>
      <c r="L564" s="99"/>
      <c r="M564" s="99"/>
      <c r="N564" s="99"/>
      <c r="O564" s="99"/>
      <c r="P564" s="99"/>
      <c r="Q564" s="99"/>
      <c r="R564" s="99"/>
      <c r="S564" s="99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</row>
    <row r="565" spans="2:33" ht="18.75" customHeight="1">
      <c r="B565" s="14"/>
      <c r="C565" s="98"/>
      <c r="D565" s="98"/>
      <c r="E565" s="14"/>
      <c r="F565" s="99"/>
      <c r="G565" s="99"/>
      <c r="H565" s="99"/>
      <c r="I565" s="99"/>
      <c r="J565" s="99"/>
      <c r="K565" s="99"/>
      <c r="L565" s="99"/>
      <c r="M565" s="99"/>
      <c r="N565" s="99"/>
      <c r="O565" s="99"/>
      <c r="P565" s="99"/>
      <c r="Q565" s="99"/>
      <c r="R565" s="99"/>
      <c r="S565" s="99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</row>
    <row r="566" spans="2:33" ht="18.75" customHeight="1">
      <c r="B566" s="14"/>
      <c r="C566" s="98"/>
      <c r="D566" s="98"/>
      <c r="E566" s="14"/>
      <c r="F566" s="99"/>
      <c r="G566" s="99"/>
      <c r="H566" s="99"/>
      <c r="I566" s="99"/>
      <c r="J566" s="99"/>
      <c r="K566" s="99"/>
      <c r="L566" s="99"/>
      <c r="M566" s="99"/>
      <c r="N566" s="99"/>
      <c r="O566" s="99"/>
      <c r="P566" s="99"/>
      <c r="Q566" s="99"/>
      <c r="R566" s="99"/>
      <c r="S566" s="99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</row>
    <row r="567" spans="2:33" ht="18.75" customHeight="1">
      <c r="B567" s="14"/>
      <c r="C567" s="98"/>
      <c r="D567" s="98"/>
      <c r="E567" s="14"/>
      <c r="F567" s="99"/>
      <c r="G567" s="99"/>
      <c r="H567" s="99"/>
      <c r="I567" s="99"/>
      <c r="J567" s="99"/>
      <c r="K567" s="99"/>
      <c r="L567" s="99"/>
      <c r="M567" s="99"/>
      <c r="N567" s="99"/>
      <c r="O567" s="99"/>
      <c r="P567" s="99"/>
      <c r="Q567" s="99"/>
      <c r="R567" s="99"/>
      <c r="S567" s="99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</row>
    <row r="568" spans="2:33" ht="18.75" customHeight="1">
      <c r="B568" s="14"/>
      <c r="C568" s="98"/>
      <c r="D568" s="98"/>
      <c r="E568" s="14"/>
      <c r="F568" s="99"/>
      <c r="G568" s="99"/>
      <c r="H568" s="99"/>
      <c r="I568" s="99"/>
      <c r="J568" s="99"/>
      <c r="K568" s="99"/>
      <c r="L568" s="99"/>
      <c r="M568" s="99"/>
      <c r="N568" s="99"/>
      <c r="O568" s="99"/>
      <c r="P568" s="99"/>
      <c r="Q568" s="99"/>
      <c r="R568" s="99"/>
      <c r="S568" s="99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</row>
    <row r="569" spans="2:33" ht="18.75" customHeight="1">
      <c r="B569" s="14"/>
      <c r="C569" s="98"/>
      <c r="D569" s="98"/>
      <c r="E569" s="14"/>
      <c r="F569" s="99"/>
      <c r="G569" s="99"/>
      <c r="H569" s="99"/>
      <c r="I569" s="99"/>
      <c r="J569" s="99"/>
      <c r="K569" s="99"/>
      <c r="L569" s="99"/>
      <c r="M569" s="99"/>
      <c r="N569" s="99"/>
      <c r="O569" s="99"/>
      <c r="P569" s="99"/>
      <c r="Q569" s="99"/>
      <c r="R569" s="99"/>
      <c r="S569" s="99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</row>
    <row r="570" spans="2:33" ht="18.75" customHeight="1">
      <c r="B570" s="14"/>
      <c r="C570" s="98"/>
      <c r="D570" s="98"/>
      <c r="E570" s="14"/>
      <c r="F570" s="99"/>
      <c r="G570" s="99"/>
      <c r="H570" s="99"/>
      <c r="I570" s="99"/>
      <c r="J570" s="99"/>
      <c r="K570" s="99"/>
      <c r="L570" s="99"/>
      <c r="M570" s="99"/>
      <c r="N570" s="99"/>
      <c r="O570" s="99"/>
      <c r="P570" s="99"/>
      <c r="Q570" s="99"/>
      <c r="R570" s="99"/>
      <c r="S570" s="99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</row>
    <row r="571" spans="2:33" ht="18.75" customHeight="1">
      <c r="B571" s="14"/>
      <c r="C571" s="98"/>
      <c r="D571" s="98"/>
      <c r="E571" s="14"/>
      <c r="F571" s="99"/>
      <c r="G571" s="99"/>
      <c r="H571" s="99"/>
      <c r="I571" s="99"/>
      <c r="J571" s="99"/>
      <c r="K571" s="99"/>
      <c r="L571" s="99"/>
      <c r="M571" s="99"/>
      <c r="N571" s="99"/>
      <c r="O571" s="99"/>
      <c r="P571" s="99"/>
      <c r="Q571" s="99"/>
      <c r="R571" s="99"/>
      <c r="S571" s="99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</row>
    <row r="572" spans="2:33" ht="18.75" customHeight="1">
      <c r="B572" s="14"/>
      <c r="C572" s="98"/>
      <c r="D572" s="98"/>
      <c r="E572" s="14"/>
      <c r="F572" s="99"/>
      <c r="G572" s="99"/>
      <c r="H572" s="99"/>
      <c r="I572" s="99"/>
      <c r="J572" s="99"/>
      <c r="K572" s="99"/>
      <c r="L572" s="99"/>
      <c r="M572" s="99"/>
      <c r="N572" s="99"/>
      <c r="O572" s="99"/>
      <c r="P572" s="99"/>
      <c r="Q572" s="99"/>
      <c r="R572" s="99"/>
      <c r="S572" s="99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</row>
    <row r="573" spans="2:33" ht="18.75" customHeight="1">
      <c r="B573" s="14"/>
      <c r="C573" s="98"/>
      <c r="D573" s="98"/>
      <c r="E573" s="14"/>
      <c r="F573" s="99"/>
      <c r="G573" s="99"/>
      <c r="H573" s="99"/>
      <c r="I573" s="99"/>
      <c r="J573" s="99"/>
      <c r="K573" s="99"/>
      <c r="L573" s="99"/>
      <c r="M573" s="99"/>
      <c r="N573" s="99"/>
      <c r="O573" s="99"/>
      <c r="P573" s="99"/>
      <c r="Q573" s="99"/>
      <c r="R573" s="99"/>
      <c r="S573" s="99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</row>
    <row r="574" spans="2:33" ht="18.75" customHeight="1">
      <c r="B574" s="14"/>
      <c r="C574" s="98"/>
      <c r="D574" s="98"/>
      <c r="E574" s="14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99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</row>
    <row r="575" spans="2:33" ht="18.75" customHeight="1">
      <c r="B575" s="14"/>
      <c r="C575" s="98"/>
      <c r="D575" s="98"/>
      <c r="E575" s="14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99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</row>
    <row r="576" spans="2:33" ht="18.75" customHeight="1">
      <c r="B576" s="14"/>
      <c r="C576" s="98"/>
      <c r="D576" s="98"/>
      <c r="E576" s="14"/>
      <c r="F576" s="99"/>
      <c r="G576" s="99"/>
      <c r="H576" s="99"/>
      <c r="I576" s="99"/>
      <c r="J576" s="99"/>
      <c r="K576" s="99"/>
      <c r="L576" s="99"/>
      <c r="M576" s="99"/>
      <c r="N576" s="99"/>
      <c r="O576" s="99"/>
      <c r="P576" s="99"/>
      <c r="Q576" s="99"/>
      <c r="R576" s="99"/>
      <c r="S576" s="99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</row>
    <row r="577" spans="2:33" ht="18.75" customHeight="1">
      <c r="B577" s="14"/>
      <c r="C577" s="98"/>
      <c r="D577" s="98"/>
      <c r="E577" s="14"/>
      <c r="F577" s="99"/>
      <c r="G577" s="99"/>
      <c r="H577" s="99"/>
      <c r="I577" s="99"/>
      <c r="J577" s="99"/>
      <c r="K577" s="99"/>
      <c r="L577" s="99"/>
      <c r="M577" s="99"/>
      <c r="N577" s="99"/>
      <c r="O577" s="99"/>
      <c r="P577" s="99"/>
      <c r="Q577" s="99"/>
      <c r="R577" s="99"/>
      <c r="S577" s="99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</row>
    <row r="578" spans="2:33" ht="18.75" customHeight="1">
      <c r="B578" s="14"/>
      <c r="C578" s="98"/>
      <c r="D578" s="98"/>
      <c r="E578" s="14"/>
      <c r="F578" s="99"/>
      <c r="G578" s="99"/>
      <c r="H578" s="99"/>
      <c r="I578" s="99"/>
      <c r="J578" s="99"/>
      <c r="K578" s="99"/>
      <c r="L578" s="99"/>
      <c r="M578" s="99"/>
      <c r="N578" s="99"/>
      <c r="O578" s="99"/>
      <c r="P578" s="99"/>
      <c r="Q578" s="99"/>
      <c r="R578" s="99"/>
      <c r="S578" s="99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</row>
    <row r="579" spans="2:33" ht="18.75" customHeight="1">
      <c r="B579" s="14"/>
      <c r="C579" s="98"/>
      <c r="D579" s="98"/>
      <c r="E579" s="14"/>
      <c r="F579" s="99"/>
      <c r="G579" s="99"/>
      <c r="H579" s="99"/>
      <c r="I579" s="99"/>
      <c r="J579" s="99"/>
      <c r="K579" s="99"/>
      <c r="L579" s="99"/>
      <c r="M579" s="99"/>
      <c r="N579" s="99"/>
      <c r="O579" s="99"/>
      <c r="P579" s="99"/>
      <c r="Q579" s="99"/>
      <c r="R579" s="99"/>
      <c r="S579" s="99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</row>
    <row r="580" spans="2:33" ht="18.75" customHeight="1">
      <c r="B580" s="14"/>
      <c r="C580" s="98"/>
      <c r="D580" s="98"/>
      <c r="E580" s="14"/>
      <c r="F580" s="99"/>
      <c r="G580" s="99"/>
      <c r="H580" s="99"/>
      <c r="I580" s="99"/>
      <c r="J580" s="99"/>
      <c r="K580" s="99"/>
      <c r="L580" s="99"/>
      <c r="M580" s="99"/>
      <c r="N580" s="99"/>
      <c r="O580" s="99"/>
      <c r="P580" s="99"/>
      <c r="Q580" s="99"/>
      <c r="R580" s="99"/>
      <c r="S580" s="99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</row>
    <row r="581" spans="2:33" ht="18.75" customHeight="1">
      <c r="B581" s="14"/>
      <c r="C581" s="98"/>
      <c r="D581" s="98"/>
      <c r="E581" s="14"/>
      <c r="F581" s="99"/>
      <c r="G581" s="99"/>
      <c r="H581" s="99"/>
      <c r="I581" s="99"/>
      <c r="J581" s="99"/>
      <c r="K581" s="99"/>
      <c r="L581" s="99"/>
      <c r="M581" s="99"/>
      <c r="N581" s="99"/>
      <c r="O581" s="99"/>
      <c r="P581" s="99"/>
      <c r="Q581" s="99"/>
      <c r="R581" s="99"/>
      <c r="S581" s="99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</row>
    <row r="582" spans="2:33" ht="18.75" customHeight="1">
      <c r="B582" s="14"/>
      <c r="C582" s="98"/>
      <c r="D582" s="98"/>
      <c r="E582" s="14"/>
      <c r="F582" s="99"/>
      <c r="G582" s="99"/>
      <c r="H582" s="99"/>
      <c r="I582" s="99"/>
      <c r="J582" s="99"/>
      <c r="K582" s="99"/>
      <c r="L582" s="99"/>
      <c r="M582" s="99"/>
      <c r="N582" s="99"/>
      <c r="O582" s="99"/>
      <c r="P582" s="99"/>
      <c r="Q582" s="99"/>
      <c r="R582" s="99"/>
      <c r="S582" s="99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</row>
    <row r="583" spans="2:33" ht="18.75" customHeight="1">
      <c r="B583" s="14"/>
      <c r="C583" s="98"/>
      <c r="D583" s="98"/>
      <c r="E583" s="14"/>
      <c r="F583" s="99"/>
      <c r="G583" s="99"/>
      <c r="H583" s="99"/>
      <c r="I583" s="99"/>
      <c r="J583" s="99"/>
      <c r="K583" s="99"/>
      <c r="L583" s="99"/>
      <c r="M583" s="99"/>
      <c r="N583" s="99"/>
      <c r="O583" s="99"/>
      <c r="P583" s="99"/>
      <c r="Q583" s="99"/>
      <c r="R583" s="99"/>
      <c r="S583" s="99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</row>
    <row r="584" spans="2:33" ht="18.75" customHeight="1">
      <c r="B584" s="14"/>
      <c r="C584" s="98"/>
      <c r="D584" s="98"/>
      <c r="E584" s="14"/>
      <c r="F584" s="99"/>
      <c r="G584" s="99"/>
      <c r="H584" s="99"/>
      <c r="I584" s="99"/>
      <c r="J584" s="99"/>
      <c r="K584" s="99"/>
      <c r="L584" s="99"/>
      <c r="M584" s="99"/>
      <c r="N584" s="99"/>
      <c r="O584" s="99"/>
      <c r="P584" s="99"/>
      <c r="Q584" s="99"/>
      <c r="R584" s="99"/>
      <c r="S584" s="99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</row>
    <row r="585" spans="2:33" ht="18.75" customHeight="1">
      <c r="B585" s="14"/>
      <c r="C585" s="98"/>
      <c r="D585" s="98"/>
      <c r="E585" s="14"/>
      <c r="F585" s="99"/>
      <c r="G585" s="99"/>
      <c r="H585" s="99"/>
      <c r="I585" s="99"/>
      <c r="J585" s="99"/>
      <c r="K585" s="99"/>
      <c r="L585" s="99"/>
      <c r="M585" s="99"/>
      <c r="N585" s="99"/>
      <c r="O585" s="99"/>
      <c r="P585" s="99"/>
      <c r="Q585" s="99"/>
      <c r="R585" s="99"/>
      <c r="S585" s="99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</row>
    <row r="586" spans="2:33" ht="18.75" customHeight="1">
      <c r="B586" s="14"/>
      <c r="C586" s="98"/>
      <c r="D586" s="98"/>
      <c r="E586" s="14"/>
      <c r="F586" s="99"/>
      <c r="G586" s="99"/>
      <c r="H586" s="99"/>
      <c r="I586" s="99"/>
      <c r="J586" s="99"/>
      <c r="K586" s="99"/>
      <c r="L586" s="99"/>
      <c r="M586" s="99"/>
      <c r="N586" s="99"/>
      <c r="O586" s="99"/>
      <c r="P586" s="99"/>
      <c r="Q586" s="99"/>
      <c r="R586" s="99"/>
      <c r="S586" s="99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</row>
    <row r="587" spans="2:33" ht="18.75" customHeight="1">
      <c r="B587" s="14"/>
      <c r="C587" s="98"/>
      <c r="D587" s="98"/>
      <c r="E587" s="14"/>
      <c r="F587" s="99"/>
      <c r="G587" s="99"/>
      <c r="H587" s="99"/>
      <c r="I587" s="99"/>
      <c r="J587" s="99"/>
      <c r="K587" s="99"/>
      <c r="L587" s="99"/>
      <c r="M587" s="99"/>
      <c r="N587" s="99"/>
      <c r="O587" s="99"/>
      <c r="P587" s="99"/>
      <c r="Q587" s="99"/>
      <c r="R587" s="99"/>
      <c r="S587" s="99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</row>
    <row r="588" spans="2:33" ht="18.75" customHeight="1">
      <c r="B588" s="14"/>
      <c r="C588" s="98"/>
      <c r="D588" s="98"/>
      <c r="E588" s="14"/>
      <c r="F588" s="99"/>
      <c r="G588" s="99"/>
      <c r="H588" s="99"/>
      <c r="I588" s="99"/>
      <c r="J588" s="99"/>
      <c r="K588" s="99"/>
      <c r="L588" s="99"/>
      <c r="M588" s="99"/>
      <c r="N588" s="99"/>
      <c r="O588" s="99"/>
      <c r="P588" s="99"/>
      <c r="Q588" s="99"/>
      <c r="R588" s="99"/>
      <c r="S588" s="99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</row>
    <row r="589" spans="2:33" ht="18.75" customHeight="1">
      <c r="B589" s="14"/>
      <c r="C589" s="98"/>
      <c r="D589" s="98"/>
      <c r="E589" s="14"/>
      <c r="F589" s="99"/>
      <c r="G589" s="99"/>
      <c r="H589" s="99"/>
      <c r="I589" s="99"/>
      <c r="J589" s="99"/>
      <c r="K589" s="99"/>
      <c r="L589" s="99"/>
      <c r="M589" s="99"/>
      <c r="N589" s="99"/>
      <c r="O589" s="99"/>
      <c r="P589" s="99"/>
      <c r="Q589" s="99"/>
      <c r="R589" s="99"/>
      <c r="S589" s="99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</row>
    <row r="590" spans="2:33" ht="18.75" customHeight="1">
      <c r="B590" s="14"/>
      <c r="C590" s="98"/>
      <c r="D590" s="98"/>
      <c r="E590" s="14"/>
      <c r="F590" s="99"/>
      <c r="G590" s="99"/>
      <c r="H590" s="99"/>
      <c r="I590" s="99"/>
      <c r="J590" s="99"/>
      <c r="K590" s="99"/>
      <c r="L590" s="99"/>
      <c r="M590" s="99"/>
      <c r="N590" s="99"/>
      <c r="O590" s="99"/>
      <c r="P590" s="99"/>
      <c r="Q590" s="99"/>
      <c r="R590" s="99"/>
      <c r="S590" s="99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</row>
    <row r="591" spans="2:33" ht="18.75" customHeight="1">
      <c r="B591" s="14"/>
      <c r="C591" s="98"/>
      <c r="D591" s="98"/>
      <c r="E591" s="14"/>
      <c r="F591" s="99"/>
      <c r="G591" s="99"/>
      <c r="H591" s="99"/>
      <c r="I591" s="99"/>
      <c r="J591" s="99"/>
      <c r="K591" s="99"/>
      <c r="L591" s="99"/>
      <c r="M591" s="99"/>
      <c r="N591" s="99"/>
      <c r="O591" s="99"/>
      <c r="P591" s="99"/>
      <c r="Q591" s="99"/>
      <c r="R591" s="99"/>
      <c r="S591" s="99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</row>
    <row r="592" spans="2:33" ht="18.75" customHeight="1">
      <c r="B592" s="14"/>
      <c r="C592" s="98"/>
      <c r="D592" s="98"/>
      <c r="E592" s="14"/>
      <c r="F592" s="99"/>
      <c r="G592" s="99"/>
      <c r="H592" s="99"/>
      <c r="I592" s="99"/>
      <c r="J592" s="99"/>
      <c r="K592" s="99"/>
      <c r="L592" s="99"/>
      <c r="M592" s="99"/>
      <c r="N592" s="99"/>
      <c r="O592" s="99"/>
      <c r="P592" s="99"/>
      <c r="Q592" s="99"/>
      <c r="R592" s="99"/>
      <c r="S592" s="99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</row>
    <row r="593" spans="2:33" ht="18.75" customHeight="1">
      <c r="B593" s="14"/>
      <c r="C593" s="98"/>
      <c r="D593" s="98"/>
      <c r="E593" s="14"/>
      <c r="F593" s="99"/>
      <c r="G593" s="99"/>
      <c r="H593" s="99"/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99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</row>
    <row r="594" spans="2:33" ht="18.75" customHeight="1">
      <c r="B594" s="14"/>
      <c r="C594" s="98"/>
      <c r="D594" s="98"/>
      <c r="E594" s="14"/>
      <c r="F594" s="99"/>
      <c r="G594" s="99"/>
      <c r="H594" s="99"/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99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</row>
    <row r="595" spans="2:33" ht="18.75" customHeight="1">
      <c r="B595" s="14"/>
      <c r="C595" s="98"/>
      <c r="D595" s="98"/>
      <c r="E595" s="14"/>
      <c r="F595" s="99"/>
      <c r="G595" s="99"/>
      <c r="H595" s="99"/>
      <c r="I595" s="99"/>
      <c r="J595" s="99"/>
      <c r="K595" s="99"/>
      <c r="L595" s="99"/>
      <c r="M595" s="99"/>
      <c r="N595" s="99"/>
      <c r="O595" s="99"/>
      <c r="P595" s="99"/>
      <c r="Q595" s="99"/>
      <c r="R595" s="99"/>
      <c r="S595" s="99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</row>
    <row r="596" spans="2:33" ht="18.75" customHeight="1">
      <c r="B596" s="14"/>
      <c r="C596" s="98"/>
      <c r="D596" s="98"/>
      <c r="E596" s="14"/>
      <c r="F596" s="99"/>
      <c r="G596" s="99"/>
      <c r="H596" s="99"/>
      <c r="I596" s="99"/>
      <c r="J596" s="99"/>
      <c r="K596" s="99"/>
      <c r="L596" s="99"/>
      <c r="M596" s="99"/>
      <c r="N596" s="99"/>
      <c r="O596" s="99"/>
      <c r="P596" s="99"/>
      <c r="Q596" s="99"/>
      <c r="R596" s="99"/>
      <c r="S596" s="99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</row>
    <row r="597" spans="2:33" ht="18.75" customHeight="1">
      <c r="B597" s="14"/>
      <c r="C597" s="98"/>
      <c r="D597" s="98"/>
      <c r="E597" s="14"/>
      <c r="F597" s="99"/>
      <c r="G597" s="99"/>
      <c r="H597" s="99"/>
      <c r="I597" s="99"/>
      <c r="J597" s="99"/>
      <c r="K597" s="99"/>
      <c r="L597" s="99"/>
      <c r="M597" s="99"/>
      <c r="N597" s="99"/>
      <c r="O597" s="99"/>
      <c r="P597" s="99"/>
      <c r="Q597" s="99"/>
      <c r="R597" s="99"/>
      <c r="S597" s="99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</row>
    <row r="598" spans="2:33" ht="18.75" customHeight="1">
      <c r="B598" s="14"/>
      <c r="C598" s="98"/>
      <c r="D598" s="98"/>
      <c r="E598" s="14"/>
      <c r="F598" s="99"/>
      <c r="G598" s="99"/>
      <c r="H598" s="99"/>
      <c r="I598" s="99"/>
      <c r="J598" s="99"/>
      <c r="K598" s="99"/>
      <c r="L598" s="99"/>
      <c r="M598" s="99"/>
      <c r="N598" s="99"/>
      <c r="O598" s="99"/>
      <c r="P598" s="99"/>
      <c r="Q598" s="99"/>
      <c r="R598" s="99"/>
      <c r="S598" s="99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</row>
    <row r="599" spans="2:33" ht="18.75" customHeight="1">
      <c r="B599" s="14"/>
      <c r="C599" s="98"/>
      <c r="D599" s="98"/>
      <c r="E599" s="14"/>
      <c r="F599" s="99"/>
      <c r="G599" s="99"/>
      <c r="H599" s="99"/>
      <c r="I599" s="99"/>
      <c r="J599" s="99"/>
      <c r="K599" s="99"/>
      <c r="L599" s="99"/>
      <c r="M599" s="99"/>
      <c r="N599" s="99"/>
      <c r="O599" s="99"/>
      <c r="P599" s="99"/>
      <c r="Q599" s="99"/>
      <c r="R599" s="99"/>
      <c r="S599" s="99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</row>
    <row r="600" spans="2:33" ht="18.75" customHeight="1">
      <c r="B600" s="14"/>
      <c r="C600" s="98"/>
      <c r="D600" s="98"/>
      <c r="E600" s="14"/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99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</row>
    <row r="601" spans="2:33" ht="18.75" customHeight="1">
      <c r="B601" s="14"/>
      <c r="C601" s="98"/>
      <c r="D601" s="98"/>
      <c r="E601" s="14"/>
      <c r="F601" s="99"/>
      <c r="G601" s="99"/>
      <c r="H601" s="99"/>
      <c r="I601" s="99"/>
      <c r="J601" s="99"/>
      <c r="K601" s="99"/>
      <c r="L601" s="99"/>
      <c r="M601" s="99"/>
      <c r="N601" s="99"/>
      <c r="O601" s="99"/>
      <c r="P601" s="99"/>
      <c r="Q601" s="99"/>
      <c r="R601" s="99"/>
      <c r="S601" s="99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</row>
    <row r="602" spans="2:33" ht="18.75" customHeight="1">
      <c r="B602" s="14"/>
      <c r="C602" s="98"/>
      <c r="D602" s="98"/>
      <c r="E602" s="14"/>
      <c r="F602" s="99"/>
      <c r="G602" s="99"/>
      <c r="H602" s="99"/>
      <c r="I602" s="99"/>
      <c r="J602" s="99"/>
      <c r="K602" s="99"/>
      <c r="L602" s="99"/>
      <c r="M602" s="99"/>
      <c r="N602" s="99"/>
      <c r="O602" s="99"/>
      <c r="P602" s="99"/>
      <c r="Q602" s="99"/>
      <c r="R602" s="99"/>
      <c r="S602" s="99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</row>
    <row r="603" spans="2:33" ht="18.75" customHeight="1">
      <c r="B603" s="14"/>
      <c r="C603" s="98"/>
      <c r="D603" s="98"/>
      <c r="E603" s="14"/>
      <c r="F603" s="99"/>
      <c r="G603" s="99"/>
      <c r="H603" s="99"/>
      <c r="I603" s="99"/>
      <c r="J603" s="99"/>
      <c r="K603" s="99"/>
      <c r="L603" s="99"/>
      <c r="M603" s="99"/>
      <c r="N603" s="99"/>
      <c r="O603" s="99"/>
      <c r="P603" s="99"/>
      <c r="Q603" s="99"/>
      <c r="R603" s="99"/>
      <c r="S603" s="99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</row>
    <row r="604" spans="2:33" ht="18.75" customHeight="1">
      <c r="B604" s="14"/>
      <c r="C604" s="98"/>
      <c r="D604" s="98"/>
      <c r="E604" s="14"/>
      <c r="F604" s="99"/>
      <c r="G604" s="99"/>
      <c r="H604" s="99"/>
      <c r="I604" s="99"/>
      <c r="J604" s="99"/>
      <c r="K604" s="99"/>
      <c r="L604" s="99"/>
      <c r="M604" s="99"/>
      <c r="N604" s="99"/>
      <c r="O604" s="99"/>
      <c r="P604" s="99"/>
      <c r="Q604" s="99"/>
      <c r="R604" s="99"/>
      <c r="S604" s="99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</row>
    <row r="605" spans="2:33" ht="18.75" customHeight="1">
      <c r="B605" s="14"/>
      <c r="C605" s="98"/>
      <c r="D605" s="98"/>
      <c r="E605" s="14"/>
      <c r="F605" s="99"/>
      <c r="G605" s="99"/>
      <c r="H605" s="99"/>
      <c r="I605" s="99"/>
      <c r="J605" s="99"/>
      <c r="K605" s="99"/>
      <c r="L605" s="99"/>
      <c r="M605" s="99"/>
      <c r="N605" s="99"/>
      <c r="O605" s="99"/>
      <c r="P605" s="99"/>
      <c r="Q605" s="99"/>
      <c r="R605" s="99"/>
      <c r="S605" s="99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</row>
    <row r="606" spans="2:33" ht="18.75" customHeight="1">
      <c r="B606" s="14"/>
      <c r="C606" s="98"/>
      <c r="D606" s="98"/>
      <c r="E606" s="14"/>
      <c r="F606" s="99"/>
      <c r="G606" s="99"/>
      <c r="H606" s="99"/>
      <c r="I606" s="99"/>
      <c r="J606" s="99"/>
      <c r="K606" s="99"/>
      <c r="L606" s="99"/>
      <c r="M606" s="99"/>
      <c r="N606" s="99"/>
      <c r="O606" s="99"/>
      <c r="P606" s="99"/>
      <c r="Q606" s="99"/>
      <c r="R606" s="99"/>
      <c r="S606" s="99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</row>
    <row r="607" spans="2:33" ht="18.75" customHeight="1">
      <c r="B607" s="14"/>
      <c r="C607" s="98"/>
      <c r="D607" s="98"/>
      <c r="E607" s="14"/>
      <c r="F607" s="99"/>
      <c r="G607" s="99"/>
      <c r="H607" s="99"/>
      <c r="I607" s="99"/>
      <c r="J607" s="99"/>
      <c r="K607" s="99"/>
      <c r="L607" s="99"/>
      <c r="M607" s="99"/>
      <c r="N607" s="99"/>
      <c r="O607" s="99"/>
      <c r="P607" s="99"/>
      <c r="Q607" s="99"/>
      <c r="R607" s="99"/>
      <c r="S607" s="99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</row>
    <row r="608" spans="2:33" ht="18.75" customHeight="1">
      <c r="B608" s="14"/>
      <c r="C608" s="98"/>
      <c r="D608" s="98"/>
      <c r="E608" s="14"/>
      <c r="F608" s="99"/>
      <c r="G608" s="99"/>
      <c r="H608" s="99"/>
      <c r="I608" s="99"/>
      <c r="J608" s="99"/>
      <c r="K608" s="99"/>
      <c r="L608" s="99"/>
      <c r="M608" s="99"/>
      <c r="N608" s="99"/>
      <c r="O608" s="99"/>
      <c r="P608" s="99"/>
      <c r="Q608" s="99"/>
      <c r="R608" s="99"/>
      <c r="S608" s="99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</row>
    <row r="609" spans="2:33" ht="18.75" customHeight="1">
      <c r="B609" s="14"/>
      <c r="C609" s="98"/>
      <c r="D609" s="98"/>
      <c r="E609" s="14"/>
      <c r="F609" s="99"/>
      <c r="G609" s="99"/>
      <c r="H609" s="99"/>
      <c r="I609" s="99"/>
      <c r="J609" s="99"/>
      <c r="K609" s="99"/>
      <c r="L609" s="99"/>
      <c r="M609" s="99"/>
      <c r="N609" s="99"/>
      <c r="O609" s="99"/>
      <c r="P609" s="99"/>
      <c r="Q609" s="99"/>
      <c r="R609" s="99"/>
      <c r="S609" s="99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</row>
    <row r="610" spans="2:33" ht="18.75" customHeight="1">
      <c r="B610" s="14"/>
      <c r="C610" s="98"/>
      <c r="D610" s="98"/>
      <c r="E610" s="14"/>
      <c r="F610" s="99"/>
      <c r="G610" s="99"/>
      <c r="H610" s="99"/>
      <c r="I610" s="99"/>
      <c r="J610" s="99"/>
      <c r="K610" s="99"/>
      <c r="L610" s="99"/>
      <c r="M610" s="99"/>
      <c r="N610" s="99"/>
      <c r="O610" s="99"/>
      <c r="P610" s="99"/>
      <c r="Q610" s="99"/>
      <c r="R610" s="99"/>
      <c r="S610" s="99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</row>
    <row r="611" spans="2:33" ht="18.75" customHeight="1">
      <c r="B611" s="14"/>
      <c r="C611" s="98"/>
      <c r="D611" s="98"/>
      <c r="E611" s="14"/>
      <c r="F611" s="99"/>
      <c r="G611" s="99"/>
      <c r="H611" s="99"/>
      <c r="I611" s="99"/>
      <c r="J611" s="99"/>
      <c r="K611" s="99"/>
      <c r="L611" s="99"/>
      <c r="M611" s="99"/>
      <c r="N611" s="99"/>
      <c r="O611" s="99"/>
      <c r="P611" s="99"/>
      <c r="Q611" s="99"/>
      <c r="R611" s="99"/>
      <c r="S611" s="99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</row>
    <row r="612" spans="2:33" ht="18.75" customHeight="1">
      <c r="B612" s="14"/>
      <c r="C612" s="98"/>
      <c r="D612" s="98"/>
      <c r="E612" s="14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99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</row>
    <row r="613" spans="2:33" ht="18.75" customHeight="1">
      <c r="B613" s="14"/>
      <c r="C613" s="98"/>
      <c r="D613" s="98"/>
      <c r="E613" s="14"/>
      <c r="F613" s="99"/>
      <c r="G613" s="99"/>
      <c r="H613" s="99"/>
      <c r="I613" s="99"/>
      <c r="J613" s="99"/>
      <c r="K613" s="99"/>
      <c r="L613" s="99"/>
      <c r="M613" s="99"/>
      <c r="N613" s="99"/>
      <c r="O613" s="99"/>
      <c r="P613" s="99"/>
      <c r="Q613" s="99"/>
      <c r="R613" s="99"/>
      <c r="S613" s="99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</row>
    <row r="614" spans="2:33" ht="18.75" customHeight="1">
      <c r="B614" s="14"/>
      <c r="C614" s="98"/>
      <c r="D614" s="98"/>
      <c r="E614" s="14"/>
      <c r="F614" s="99"/>
      <c r="G614" s="99"/>
      <c r="H614" s="99"/>
      <c r="I614" s="99"/>
      <c r="J614" s="99"/>
      <c r="K614" s="99"/>
      <c r="L614" s="99"/>
      <c r="M614" s="99"/>
      <c r="N614" s="99"/>
      <c r="O614" s="99"/>
      <c r="P614" s="99"/>
      <c r="Q614" s="99"/>
      <c r="R614" s="99"/>
      <c r="S614" s="99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</row>
    <row r="615" spans="2:33" ht="18.75" customHeight="1">
      <c r="B615" s="14"/>
      <c r="C615" s="98"/>
      <c r="D615" s="98"/>
      <c r="E615" s="14"/>
      <c r="F615" s="99"/>
      <c r="G615" s="99"/>
      <c r="H615" s="99"/>
      <c r="I615" s="99"/>
      <c r="J615" s="99"/>
      <c r="K615" s="99"/>
      <c r="L615" s="99"/>
      <c r="M615" s="99"/>
      <c r="N615" s="99"/>
      <c r="O615" s="99"/>
      <c r="P615" s="99"/>
      <c r="Q615" s="99"/>
      <c r="R615" s="99"/>
      <c r="S615" s="99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</row>
    <row r="616" spans="2:33" ht="18.75" customHeight="1">
      <c r="B616" s="14"/>
      <c r="C616" s="98"/>
      <c r="D616" s="98"/>
      <c r="E616" s="14"/>
      <c r="F616" s="99"/>
      <c r="G616" s="99"/>
      <c r="H616" s="99"/>
      <c r="I616" s="99"/>
      <c r="J616" s="99"/>
      <c r="K616" s="99"/>
      <c r="L616" s="99"/>
      <c r="M616" s="99"/>
      <c r="N616" s="99"/>
      <c r="O616" s="99"/>
      <c r="P616" s="99"/>
      <c r="Q616" s="99"/>
      <c r="R616" s="99"/>
      <c r="S616" s="99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</row>
    <row r="617" spans="2:33" ht="18.75" customHeight="1">
      <c r="B617" s="14"/>
      <c r="C617" s="98"/>
      <c r="D617" s="98"/>
      <c r="E617" s="14"/>
      <c r="F617" s="99"/>
      <c r="G617" s="99"/>
      <c r="H617" s="99"/>
      <c r="I617" s="99"/>
      <c r="J617" s="99"/>
      <c r="K617" s="99"/>
      <c r="L617" s="99"/>
      <c r="M617" s="99"/>
      <c r="N617" s="99"/>
      <c r="O617" s="99"/>
      <c r="P617" s="99"/>
      <c r="Q617" s="99"/>
      <c r="R617" s="99"/>
      <c r="S617" s="99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</row>
    <row r="618" spans="2:33" ht="18.75" customHeight="1">
      <c r="B618" s="14"/>
      <c r="C618" s="98"/>
      <c r="D618" s="98"/>
      <c r="E618" s="14"/>
      <c r="F618" s="99"/>
      <c r="G618" s="99"/>
      <c r="H618" s="99"/>
      <c r="I618" s="99"/>
      <c r="J618" s="99"/>
      <c r="K618" s="99"/>
      <c r="L618" s="99"/>
      <c r="M618" s="99"/>
      <c r="N618" s="99"/>
      <c r="O618" s="99"/>
      <c r="P618" s="99"/>
      <c r="Q618" s="99"/>
      <c r="R618" s="99"/>
      <c r="S618" s="99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</row>
    <row r="619" spans="2:33" ht="18.75" customHeight="1">
      <c r="B619" s="14"/>
      <c r="C619" s="98"/>
      <c r="D619" s="98"/>
      <c r="E619" s="14"/>
      <c r="F619" s="99"/>
      <c r="G619" s="99"/>
      <c r="H619" s="99"/>
      <c r="I619" s="99"/>
      <c r="J619" s="99"/>
      <c r="K619" s="99"/>
      <c r="L619" s="99"/>
      <c r="M619" s="99"/>
      <c r="N619" s="99"/>
      <c r="O619" s="99"/>
      <c r="P619" s="99"/>
      <c r="Q619" s="99"/>
      <c r="R619" s="99"/>
      <c r="S619" s="99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</row>
    <row r="620" spans="2:33" ht="18.75" customHeight="1">
      <c r="B620" s="14"/>
      <c r="C620" s="98"/>
      <c r="D620" s="98"/>
      <c r="E620" s="14"/>
      <c r="F620" s="99"/>
      <c r="G620" s="99"/>
      <c r="H620" s="99"/>
      <c r="I620" s="99"/>
      <c r="J620" s="99"/>
      <c r="K620" s="99"/>
      <c r="L620" s="99"/>
      <c r="M620" s="99"/>
      <c r="N620" s="99"/>
      <c r="O620" s="99"/>
      <c r="P620" s="99"/>
      <c r="Q620" s="99"/>
      <c r="R620" s="99"/>
      <c r="S620" s="99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</row>
    <row r="621" spans="2:33" ht="18.75" customHeight="1">
      <c r="B621" s="14"/>
      <c r="C621" s="98"/>
      <c r="D621" s="98"/>
      <c r="E621" s="14"/>
      <c r="F621" s="99"/>
      <c r="G621" s="99"/>
      <c r="H621" s="99"/>
      <c r="I621" s="99"/>
      <c r="J621" s="99"/>
      <c r="K621" s="99"/>
      <c r="L621" s="99"/>
      <c r="M621" s="99"/>
      <c r="N621" s="99"/>
      <c r="O621" s="99"/>
      <c r="P621" s="99"/>
      <c r="Q621" s="99"/>
      <c r="R621" s="99"/>
      <c r="S621" s="99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</row>
    <row r="622" spans="2:33" ht="18.75" customHeight="1">
      <c r="B622" s="14"/>
      <c r="C622" s="98"/>
      <c r="D622" s="98"/>
      <c r="E622" s="14"/>
      <c r="F622" s="99"/>
      <c r="G622" s="99"/>
      <c r="H622" s="99"/>
      <c r="I622" s="99"/>
      <c r="J622" s="99"/>
      <c r="K622" s="99"/>
      <c r="L622" s="99"/>
      <c r="M622" s="99"/>
      <c r="N622" s="99"/>
      <c r="O622" s="99"/>
      <c r="P622" s="99"/>
      <c r="Q622" s="99"/>
      <c r="R622" s="99"/>
      <c r="S622" s="99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</row>
    <row r="623" spans="2:33" ht="18.75" customHeight="1">
      <c r="B623" s="14"/>
      <c r="C623" s="98"/>
      <c r="D623" s="98"/>
      <c r="E623" s="14"/>
      <c r="F623" s="99"/>
      <c r="G623" s="99"/>
      <c r="H623" s="99"/>
      <c r="I623" s="99"/>
      <c r="J623" s="99"/>
      <c r="K623" s="99"/>
      <c r="L623" s="99"/>
      <c r="M623" s="99"/>
      <c r="N623" s="99"/>
      <c r="O623" s="99"/>
      <c r="P623" s="99"/>
      <c r="Q623" s="99"/>
      <c r="R623" s="99"/>
      <c r="S623" s="99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</row>
    <row r="624" spans="2:33" ht="18.75" customHeight="1">
      <c r="B624" s="14"/>
      <c r="C624" s="98"/>
      <c r="D624" s="98"/>
      <c r="E624" s="14"/>
      <c r="F624" s="99"/>
      <c r="G624" s="99"/>
      <c r="H624" s="99"/>
      <c r="I624" s="99"/>
      <c r="J624" s="99"/>
      <c r="K624" s="99"/>
      <c r="L624" s="99"/>
      <c r="M624" s="99"/>
      <c r="N624" s="99"/>
      <c r="O624" s="99"/>
      <c r="P624" s="99"/>
      <c r="Q624" s="99"/>
      <c r="R624" s="99"/>
      <c r="S624" s="99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</row>
    <row r="625" spans="2:33" ht="18.75" customHeight="1">
      <c r="B625" s="14"/>
      <c r="C625" s="98"/>
      <c r="D625" s="98"/>
      <c r="E625" s="14"/>
      <c r="F625" s="99"/>
      <c r="G625" s="99"/>
      <c r="H625" s="99"/>
      <c r="I625" s="99"/>
      <c r="J625" s="99"/>
      <c r="K625" s="99"/>
      <c r="L625" s="99"/>
      <c r="M625" s="99"/>
      <c r="N625" s="99"/>
      <c r="O625" s="99"/>
      <c r="P625" s="99"/>
      <c r="Q625" s="99"/>
      <c r="R625" s="99"/>
      <c r="S625" s="99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</row>
    <row r="626" spans="2:33" ht="18.75" customHeight="1">
      <c r="B626" s="14"/>
      <c r="C626" s="98"/>
      <c r="D626" s="98"/>
      <c r="E626" s="14"/>
      <c r="F626" s="99"/>
      <c r="G626" s="99"/>
      <c r="H626" s="99"/>
      <c r="I626" s="99"/>
      <c r="J626" s="99"/>
      <c r="K626" s="99"/>
      <c r="L626" s="99"/>
      <c r="M626" s="99"/>
      <c r="N626" s="99"/>
      <c r="O626" s="99"/>
      <c r="P626" s="99"/>
      <c r="Q626" s="99"/>
      <c r="R626" s="99"/>
      <c r="S626" s="99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</row>
    <row r="627" spans="2:33" ht="18.75" customHeight="1">
      <c r="B627" s="14"/>
      <c r="C627" s="98"/>
      <c r="D627" s="98"/>
      <c r="E627" s="14"/>
      <c r="F627" s="99"/>
      <c r="G627" s="99"/>
      <c r="H627" s="99"/>
      <c r="I627" s="99"/>
      <c r="J627" s="99"/>
      <c r="K627" s="99"/>
      <c r="L627" s="99"/>
      <c r="M627" s="99"/>
      <c r="N627" s="99"/>
      <c r="O627" s="99"/>
      <c r="P627" s="99"/>
      <c r="Q627" s="99"/>
      <c r="R627" s="99"/>
      <c r="S627" s="99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</row>
    <row r="628" spans="2:33" ht="18.75" customHeight="1">
      <c r="B628" s="14"/>
      <c r="C628" s="98"/>
      <c r="D628" s="98"/>
      <c r="E628" s="14"/>
      <c r="F628" s="99"/>
      <c r="G628" s="99"/>
      <c r="H628" s="99"/>
      <c r="I628" s="99"/>
      <c r="J628" s="99"/>
      <c r="K628" s="99"/>
      <c r="L628" s="99"/>
      <c r="M628" s="99"/>
      <c r="N628" s="99"/>
      <c r="O628" s="99"/>
      <c r="P628" s="99"/>
      <c r="Q628" s="99"/>
      <c r="R628" s="99"/>
      <c r="S628" s="99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</row>
    <row r="629" spans="2:33" ht="18.75" customHeight="1">
      <c r="B629" s="14"/>
      <c r="C629" s="98"/>
      <c r="D629" s="98"/>
      <c r="E629" s="14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99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</row>
    <row r="630" spans="2:33" ht="18.75" customHeight="1">
      <c r="B630" s="14"/>
      <c r="C630" s="98"/>
      <c r="D630" s="98"/>
      <c r="E630" s="14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99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</row>
    <row r="631" spans="2:33" ht="18.75" customHeight="1">
      <c r="B631" s="14"/>
      <c r="C631" s="98"/>
      <c r="D631" s="98"/>
      <c r="E631" s="14"/>
      <c r="F631" s="99"/>
      <c r="G631" s="99"/>
      <c r="H631" s="99"/>
      <c r="I631" s="99"/>
      <c r="J631" s="99"/>
      <c r="K631" s="99"/>
      <c r="L631" s="99"/>
      <c r="M631" s="99"/>
      <c r="N631" s="99"/>
      <c r="O631" s="99"/>
      <c r="P631" s="99"/>
      <c r="Q631" s="99"/>
      <c r="R631" s="99"/>
      <c r="S631" s="99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</row>
    <row r="632" spans="2:33" ht="18.75" customHeight="1">
      <c r="B632" s="14"/>
      <c r="C632" s="98"/>
      <c r="D632" s="98"/>
      <c r="E632" s="14"/>
      <c r="F632" s="99"/>
      <c r="G632" s="99"/>
      <c r="H632" s="99"/>
      <c r="I632" s="99"/>
      <c r="J632" s="99"/>
      <c r="K632" s="99"/>
      <c r="L632" s="99"/>
      <c r="M632" s="99"/>
      <c r="N632" s="99"/>
      <c r="O632" s="99"/>
      <c r="P632" s="99"/>
      <c r="Q632" s="99"/>
      <c r="R632" s="99"/>
      <c r="S632" s="99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</row>
    <row r="633" spans="2:33" ht="18.75" customHeight="1">
      <c r="B633" s="14"/>
      <c r="C633" s="98"/>
      <c r="D633" s="98"/>
      <c r="E633" s="14"/>
      <c r="F633" s="99"/>
      <c r="G633" s="99"/>
      <c r="H633" s="99"/>
      <c r="I633" s="99"/>
      <c r="J633" s="99"/>
      <c r="K633" s="99"/>
      <c r="L633" s="99"/>
      <c r="M633" s="99"/>
      <c r="N633" s="99"/>
      <c r="O633" s="99"/>
      <c r="P633" s="99"/>
      <c r="Q633" s="99"/>
      <c r="R633" s="99"/>
      <c r="S633" s="99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</row>
    <row r="634" spans="2:33" ht="18.75" customHeight="1">
      <c r="B634" s="14"/>
      <c r="C634" s="98"/>
      <c r="D634" s="98"/>
      <c r="E634" s="14"/>
      <c r="F634" s="99"/>
      <c r="G634" s="99"/>
      <c r="H634" s="99"/>
      <c r="I634" s="99"/>
      <c r="J634" s="99"/>
      <c r="K634" s="99"/>
      <c r="L634" s="99"/>
      <c r="M634" s="99"/>
      <c r="N634" s="99"/>
      <c r="O634" s="99"/>
      <c r="P634" s="99"/>
      <c r="Q634" s="99"/>
      <c r="R634" s="99"/>
      <c r="S634" s="99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</row>
    <row r="635" spans="2:33" ht="18.75" customHeight="1">
      <c r="B635" s="14"/>
      <c r="C635" s="98"/>
      <c r="D635" s="98"/>
      <c r="E635" s="14"/>
      <c r="F635" s="99"/>
      <c r="G635" s="99"/>
      <c r="H635" s="99"/>
      <c r="I635" s="99"/>
      <c r="J635" s="99"/>
      <c r="K635" s="99"/>
      <c r="L635" s="99"/>
      <c r="M635" s="99"/>
      <c r="N635" s="99"/>
      <c r="O635" s="99"/>
      <c r="P635" s="99"/>
      <c r="Q635" s="99"/>
      <c r="R635" s="99"/>
      <c r="S635" s="99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</row>
    <row r="636" spans="2:33" ht="18.75" customHeight="1">
      <c r="B636" s="14"/>
      <c r="C636" s="98"/>
      <c r="D636" s="98"/>
      <c r="E636" s="14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99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</row>
    <row r="637" spans="2:33" ht="18.75" customHeight="1">
      <c r="B637" s="14"/>
      <c r="C637" s="98"/>
      <c r="D637" s="98"/>
      <c r="E637" s="14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99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</row>
    <row r="638" spans="2:33" ht="18.75" customHeight="1">
      <c r="B638" s="14"/>
      <c r="C638" s="98"/>
      <c r="D638" s="98"/>
      <c r="E638" s="14"/>
      <c r="F638" s="99"/>
      <c r="G638" s="99"/>
      <c r="H638" s="99"/>
      <c r="I638" s="99"/>
      <c r="J638" s="99"/>
      <c r="K638" s="99"/>
      <c r="L638" s="99"/>
      <c r="M638" s="99"/>
      <c r="N638" s="99"/>
      <c r="O638" s="99"/>
      <c r="P638" s="99"/>
      <c r="Q638" s="99"/>
      <c r="R638" s="99"/>
      <c r="S638" s="99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</row>
    <row r="639" spans="2:33" ht="18.75" customHeight="1">
      <c r="B639" s="14"/>
      <c r="C639" s="98"/>
      <c r="D639" s="98"/>
      <c r="E639" s="14"/>
      <c r="F639" s="99"/>
      <c r="G639" s="99"/>
      <c r="H639" s="99"/>
      <c r="I639" s="99"/>
      <c r="J639" s="99"/>
      <c r="K639" s="99"/>
      <c r="L639" s="99"/>
      <c r="M639" s="99"/>
      <c r="N639" s="99"/>
      <c r="O639" s="99"/>
      <c r="P639" s="99"/>
      <c r="Q639" s="99"/>
      <c r="R639" s="99"/>
      <c r="S639" s="99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</row>
    <row r="640" spans="2:33" ht="18.75" customHeight="1">
      <c r="B640" s="14"/>
      <c r="C640" s="98"/>
      <c r="D640" s="98"/>
      <c r="E640" s="14"/>
      <c r="F640" s="99"/>
      <c r="G640" s="99"/>
      <c r="H640" s="99"/>
      <c r="I640" s="99"/>
      <c r="J640" s="99"/>
      <c r="K640" s="99"/>
      <c r="L640" s="99"/>
      <c r="M640" s="99"/>
      <c r="N640" s="99"/>
      <c r="O640" s="99"/>
      <c r="P640" s="99"/>
      <c r="Q640" s="99"/>
      <c r="R640" s="99"/>
      <c r="S640" s="99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</row>
    <row r="641" spans="2:33" ht="18.75" customHeight="1">
      <c r="B641" s="14"/>
      <c r="C641" s="98"/>
      <c r="D641" s="98"/>
      <c r="E641" s="14"/>
      <c r="F641" s="99"/>
      <c r="G641" s="99"/>
      <c r="H641" s="99"/>
      <c r="I641" s="99"/>
      <c r="J641" s="99"/>
      <c r="K641" s="99"/>
      <c r="L641" s="99"/>
      <c r="M641" s="99"/>
      <c r="N641" s="99"/>
      <c r="O641" s="99"/>
      <c r="P641" s="99"/>
      <c r="Q641" s="99"/>
      <c r="R641" s="99"/>
      <c r="S641" s="99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</row>
    <row r="642" spans="2:33" ht="18.75" customHeight="1">
      <c r="B642" s="14"/>
      <c r="C642" s="98"/>
      <c r="D642" s="98"/>
      <c r="E642" s="14"/>
      <c r="F642" s="99"/>
      <c r="G642" s="99"/>
      <c r="H642" s="99"/>
      <c r="I642" s="99"/>
      <c r="J642" s="99"/>
      <c r="K642" s="99"/>
      <c r="L642" s="99"/>
      <c r="M642" s="99"/>
      <c r="N642" s="99"/>
      <c r="O642" s="99"/>
      <c r="P642" s="99"/>
      <c r="Q642" s="99"/>
      <c r="R642" s="99"/>
      <c r="S642" s="99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</row>
    <row r="643" spans="2:33" ht="18.75" customHeight="1">
      <c r="B643" s="14"/>
      <c r="C643" s="98"/>
      <c r="D643" s="98"/>
      <c r="E643" s="14"/>
      <c r="F643" s="99"/>
      <c r="G643" s="99"/>
      <c r="H643" s="99"/>
      <c r="I643" s="99"/>
      <c r="J643" s="99"/>
      <c r="K643" s="99"/>
      <c r="L643" s="99"/>
      <c r="M643" s="99"/>
      <c r="N643" s="99"/>
      <c r="O643" s="99"/>
      <c r="P643" s="99"/>
      <c r="Q643" s="99"/>
      <c r="R643" s="99"/>
      <c r="S643" s="99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</row>
    <row r="644" spans="2:33" ht="18.75" customHeight="1">
      <c r="B644" s="14"/>
      <c r="C644" s="98"/>
      <c r="D644" s="98"/>
      <c r="E644" s="14"/>
      <c r="F644" s="99"/>
      <c r="G644" s="99"/>
      <c r="H644" s="99"/>
      <c r="I644" s="99"/>
      <c r="J644" s="99"/>
      <c r="K644" s="99"/>
      <c r="L644" s="99"/>
      <c r="M644" s="99"/>
      <c r="N644" s="99"/>
      <c r="O644" s="99"/>
      <c r="P644" s="99"/>
      <c r="Q644" s="99"/>
      <c r="R644" s="99"/>
      <c r="S644" s="99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</row>
    <row r="645" spans="2:33" ht="18.75" customHeight="1">
      <c r="B645" s="14"/>
      <c r="C645" s="98"/>
      <c r="D645" s="98"/>
      <c r="E645" s="14"/>
      <c r="F645" s="99"/>
      <c r="G645" s="99"/>
      <c r="H645" s="99"/>
      <c r="I645" s="99"/>
      <c r="J645" s="99"/>
      <c r="K645" s="99"/>
      <c r="L645" s="99"/>
      <c r="M645" s="99"/>
      <c r="N645" s="99"/>
      <c r="O645" s="99"/>
      <c r="P645" s="99"/>
      <c r="Q645" s="99"/>
      <c r="R645" s="99"/>
      <c r="S645" s="99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</row>
    <row r="646" spans="2:33" ht="18.75" customHeight="1">
      <c r="B646" s="14"/>
      <c r="C646" s="98"/>
      <c r="D646" s="98"/>
      <c r="E646" s="14"/>
      <c r="F646" s="99"/>
      <c r="G646" s="99"/>
      <c r="H646" s="99"/>
      <c r="I646" s="99"/>
      <c r="J646" s="99"/>
      <c r="K646" s="99"/>
      <c r="L646" s="99"/>
      <c r="M646" s="99"/>
      <c r="N646" s="99"/>
      <c r="O646" s="99"/>
      <c r="P646" s="99"/>
      <c r="Q646" s="99"/>
      <c r="R646" s="99"/>
      <c r="S646" s="99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</row>
    <row r="647" spans="2:33" ht="18.75" customHeight="1">
      <c r="B647" s="14"/>
      <c r="C647" s="98"/>
      <c r="D647" s="98"/>
      <c r="E647" s="14"/>
      <c r="F647" s="99"/>
      <c r="G647" s="99"/>
      <c r="H647" s="99"/>
      <c r="I647" s="99"/>
      <c r="J647" s="99"/>
      <c r="K647" s="99"/>
      <c r="L647" s="99"/>
      <c r="M647" s="99"/>
      <c r="N647" s="99"/>
      <c r="O647" s="99"/>
      <c r="P647" s="99"/>
      <c r="Q647" s="99"/>
      <c r="R647" s="99"/>
      <c r="S647" s="99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</row>
    <row r="648" spans="2:33" ht="18.75" customHeight="1">
      <c r="B648" s="14"/>
      <c r="C648" s="98"/>
      <c r="D648" s="98"/>
      <c r="E648" s="14"/>
      <c r="F648" s="99"/>
      <c r="G648" s="99"/>
      <c r="H648" s="99"/>
      <c r="I648" s="99"/>
      <c r="J648" s="99"/>
      <c r="K648" s="99"/>
      <c r="L648" s="99"/>
      <c r="M648" s="99"/>
      <c r="N648" s="99"/>
      <c r="O648" s="99"/>
      <c r="P648" s="99"/>
      <c r="Q648" s="99"/>
      <c r="R648" s="99"/>
      <c r="S648" s="99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</row>
    <row r="649" spans="2:33" ht="18.75" customHeight="1">
      <c r="B649" s="14"/>
      <c r="C649" s="98"/>
      <c r="D649" s="98"/>
      <c r="E649" s="14"/>
      <c r="F649" s="99"/>
      <c r="G649" s="99"/>
      <c r="H649" s="99"/>
      <c r="I649" s="99"/>
      <c r="J649" s="99"/>
      <c r="K649" s="99"/>
      <c r="L649" s="99"/>
      <c r="M649" s="99"/>
      <c r="N649" s="99"/>
      <c r="O649" s="99"/>
      <c r="P649" s="99"/>
      <c r="Q649" s="99"/>
      <c r="R649" s="99"/>
      <c r="S649" s="99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</row>
    <row r="650" spans="2:33" ht="18.75" customHeight="1">
      <c r="B650" s="14"/>
      <c r="C650" s="98"/>
      <c r="D650" s="98"/>
      <c r="E650" s="14"/>
      <c r="F650" s="99"/>
      <c r="G650" s="99"/>
      <c r="H650" s="99"/>
      <c r="I650" s="99"/>
      <c r="J650" s="99"/>
      <c r="K650" s="99"/>
      <c r="L650" s="99"/>
      <c r="M650" s="99"/>
      <c r="N650" s="99"/>
      <c r="O650" s="99"/>
      <c r="P650" s="99"/>
      <c r="Q650" s="99"/>
      <c r="R650" s="99"/>
      <c r="S650" s="99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</row>
    <row r="651" spans="2:33" ht="18.75" customHeight="1">
      <c r="B651" s="14"/>
      <c r="C651" s="98"/>
      <c r="D651" s="98"/>
      <c r="E651" s="14"/>
      <c r="F651" s="99"/>
      <c r="G651" s="99"/>
      <c r="H651" s="99"/>
      <c r="I651" s="99"/>
      <c r="J651" s="99"/>
      <c r="K651" s="99"/>
      <c r="L651" s="99"/>
      <c r="M651" s="99"/>
      <c r="N651" s="99"/>
      <c r="O651" s="99"/>
      <c r="P651" s="99"/>
      <c r="Q651" s="99"/>
      <c r="R651" s="99"/>
      <c r="S651" s="99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</row>
    <row r="652" spans="2:33" ht="18.75" customHeight="1">
      <c r="B652" s="14"/>
      <c r="C652" s="98"/>
      <c r="D652" s="98"/>
      <c r="E652" s="14"/>
      <c r="F652" s="99"/>
      <c r="G652" s="99"/>
      <c r="H652" s="99"/>
      <c r="I652" s="99"/>
      <c r="J652" s="99"/>
      <c r="K652" s="99"/>
      <c r="L652" s="99"/>
      <c r="M652" s="99"/>
      <c r="N652" s="99"/>
      <c r="O652" s="99"/>
      <c r="P652" s="99"/>
      <c r="Q652" s="99"/>
      <c r="R652" s="99"/>
      <c r="S652" s="99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</row>
    <row r="653" spans="2:33" ht="18.75" customHeight="1">
      <c r="B653" s="14"/>
      <c r="C653" s="98"/>
      <c r="D653" s="98"/>
      <c r="E653" s="14"/>
      <c r="F653" s="99"/>
      <c r="G653" s="99"/>
      <c r="H653" s="99"/>
      <c r="I653" s="99"/>
      <c r="J653" s="99"/>
      <c r="K653" s="99"/>
      <c r="L653" s="99"/>
      <c r="M653" s="99"/>
      <c r="N653" s="99"/>
      <c r="O653" s="99"/>
      <c r="P653" s="99"/>
      <c r="Q653" s="99"/>
      <c r="R653" s="99"/>
      <c r="S653" s="99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</row>
    <row r="654" spans="2:33" ht="18.75" customHeight="1">
      <c r="B654" s="14"/>
      <c r="C654" s="98"/>
      <c r="D654" s="98"/>
      <c r="E654" s="14"/>
      <c r="F654" s="99"/>
      <c r="G654" s="99"/>
      <c r="H654" s="99"/>
      <c r="I654" s="99"/>
      <c r="J654" s="99"/>
      <c r="K654" s="99"/>
      <c r="L654" s="99"/>
      <c r="M654" s="99"/>
      <c r="N654" s="99"/>
      <c r="O654" s="99"/>
      <c r="P654" s="99"/>
      <c r="Q654" s="99"/>
      <c r="R654" s="99"/>
      <c r="S654" s="99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</row>
    <row r="655" spans="2:33" ht="18.75" customHeight="1">
      <c r="B655" s="14"/>
      <c r="C655" s="98"/>
      <c r="D655" s="98"/>
      <c r="E655" s="14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99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</row>
    <row r="656" spans="2:33" ht="18.75" customHeight="1">
      <c r="B656" s="14"/>
      <c r="C656" s="98"/>
      <c r="D656" s="98"/>
      <c r="E656" s="14"/>
      <c r="F656" s="99"/>
      <c r="G656" s="99"/>
      <c r="H656" s="99"/>
      <c r="I656" s="99"/>
      <c r="J656" s="99"/>
      <c r="K656" s="99"/>
      <c r="L656" s="99"/>
      <c r="M656" s="99"/>
      <c r="N656" s="99"/>
      <c r="O656" s="99"/>
      <c r="P656" s="99"/>
      <c r="Q656" s="99"/>
      <c r="R656" s="99"/>
      <c r="S656" s="99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</row>
    <row r="657" spans="2:33" ht="18.75" customHeight="1">
      <c r="B657" s="14"/>
      <c r="C657" s="98"/>
      <c r="D657" s="98"/>
      <c r="E657" s="14"/>
      <c r="F657" s="99"/>
      <c r="G657" s="99"/>
      <c r="H657" s="99"/>
      <c r="I657" s="99"/>
      <c r="J657" s="99"/>
      <c r="K657" s="99"/>
      <c r="L657" s="99"/>
      <c r="M657" s="99"/>
      <c r="N657" s="99"/>
      <c r="O657" s="99"/>
      <c r="P657" s="99"/>
      <c r="Q657" s="99"/>
      <c r="R657" s="99"/>
      <c r="S657" s="99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</row>
    <row r="658" spans="2:33" ht="18.75" customHeight="1">
      <c r="B658" s="14"/>
      <c r="C658" s="98"/>
      <c r="D658" s="98"/>
      <c r="E658" s="14"/>
      <c r="F658" s="99"/>
      <c r="G658" s="99"/>
      <c r="H658" s="99"/>
      <c r="I658" s="99"/>
      <c r="J658" s="99"/>
      <c r="K658" s="99"/>
      <c r="L658" s="99"/>
      <c r="M658" s="99"/>
      <c r="N658" s="99"/>
      <c r="O658" s="99"/>
      <c r="P658" s="99"/>
      <c r="Q658" s="99"/>
      <c r="R658" s="99"/>
      <c r="S658" s="99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</row>
    <row r="659" spans="2:33" ht="18.75" customHeight="1">
      <c r="B659" s="14"/>
      <c r="C659" s="98"/>
      <c r="D659" s="98"/>
      <c r="E659" s="14"/>
      <c r="F659" s="99"/>
      <c r="G659" s="99"/>
      <c r="H659" s="99"/>
      <c r="I659" s="99"/>
      <c r="J659" s="99"/>
      <c r="K659" s="99"/>
      <c r="L659" s="99"/>
      <c r="M659" s="99"/>
      <c r="N659" s="99"/>
      <c r="O659" s="99"/>
      <c r="P659" s="99"/>
      <c r="Q659" s="99"/>
      <c r="R659" s="99"/>
      <c r="S659" s="99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</row>
    <row r="660" spans="2:33" ht="18.75" customHeight="1">
      <c r="B660" s="14"/>
      <c r="C660" s="98"/>
      <c r="D660" s="98"/>
      <c r="E660" s="14"/>
      <c r="F660" s="99"/>
      <c r="G660" s="99"/>
      <c r="H660" s="99"/>
      <c r="I660" s="99"/>
      <c r="J660" s="99"/>
      <c r="K660" s="99"/>
      <c r="L660" s="99"/>
      <c r="M660" s="99"/>
      <c r="N660" s="99"/>
      <c r="O660" s="99"/>
      <c r="P660" s="99"/>
      <c r="Q660" s="99"/>
      <c r="R660" s="99"/>
      <c r="S660" s="99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</row>
    <row r="661" spans="2:33" ht="18.75" customHeight="1">
      <c r="B661" s="14"/>
      <c r="C661" s="98"/>
      <c r="D661" s="98"/>
      <c r="E661" s="14"/>
      <c r="F661" s="99"/>
      <c r="G661" s="99"/>
      <c r="H661" s="99"/>
      <c r="I661" s="99"/>
      <c r="J661" s="99"/>
      <c r="K661" s="99"/>
      <c r="L661" s="99"/>
      <c r="M661" s="99"/>
      <c r="N661" s="99"/>
      <c r="O661" s="99"/>
      <c r="P661" s="99"/>
      <c r="Q661" s="99"/>
      <c r="R661" s="99"/>
      <c r="S661" s="99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</row>
    <row r="662" spans="2:33" ht="18.75" customHeight="1">
      <c r="B662" s="14"/>
      <c r="C662" s="98"/>
      <c r="D662" s="98"/>
      <c r="E662" s="14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99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</row>
    <row r="663" spans="2:33" ht="18.75" customHeight="1">
      <c r="B663" s="14"/>
      <c r="C663" s="98"/>
      <c r="D663" s="98"/>
      <c r="E663" s="14"/>
      <c r="F663" s="99"/>
      <c r="G663" s="99"/>
      <c r="H663" s="99"/>
      <c r="I663" s="99"/>
      <c r="J663" s="99"/>
      <c r="K663" s="99"/>
      <c r="L663" s="99"/>
      <c r="M663" s="99"/>
      <c r="N663" s="99"/>
      <c r="O663" s="99"/>
      <c r="P663" s="99"/>
      <c r="Q663" s="99"/>
      <c r="R663" s="99"/>
      <c r="S663" s="99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</row>
    <row r="664" spans="2:33" ht="18.75" customHeight="1">
      <c r="B664" s="14"/>
      <c r="C664" s="98"/>
      <c r="D664" s="98"/>
      <c r="E664" s="14"/>
      <c r="F664" s="99"/>
      <c r="G664" s="99"/>
      <c r="H664" s="99"/>
      <c r="I664" s="99"/>
      <c r="J664" s="99"/>
      <c r="K664" s="99"/>
      <c r="L664" s="99"/>
      <c r="M664" s="99"/>
      <c r="N664" s="99"/>
      <c r="O664" s="99"/>
      <c r="P664" s="99"/>
      <c r="Q664" s="99"/>
      <c r="R664" s="99"/>
      <c r="S664" s="99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</row>
    <row r="665" spans="2:33" ht="18.75" customHeight="1">
      <c r="B665" s="14"/>
      <c r="C665" s="98"/>
      <c r="D665" s="98"/>
      <c r="E665" s="14"/>
      <c r="F665" s="99"/>
      <c r="G665" s="99"/>
      <c r="H665" s="99"/>
      <c r="I665" s="99"/>
      <c r="J665" s="99"/>
      <c r="K665" s="99"/>
      <c r="L665" s="99"/>
      <c r="M665" s="99"/>
      <c r="N665" s="99"/>
      <c r="O665" s="99"/>
      <c r="P665" s="99"/>
      <c r="Q665" s="99"/>
      <c r="R665" s="99"/>
      <c r="S665" s="99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</row>
    <row r="666" spans="2:33" ht="18.75" customHeight="1">
      <c r="B666" s="14"/>
      <c r="C666" s="98"/>
      <c r="D666" s="98"/>
      <c r="E666" s="14"/>
      <c r="F666" s="99"/>
      <c r="G666" s="99"/>
      <c r="H666" s="99"/>
      <c r="I666" s="99"/>
      <c r="J666" s="99"/>
      <c r="K666" s="99"/>
      <c r="L666" s="99"/>
      <c r="M666" s="99"/>
      <c r="N666" s="99"/>
      <c r="O666" s="99"/>
      <c r="P666" s="99"/>
      <c r="Q666" s="99"/>
      <c r="R666" s="99"/>
      <c r="S666" s="99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</row>
    <row r="667" spans="2:33" ht="18.75" customHeight="1">
      <c r="B667" s="14"/>
      <c r="C667" s="98"/>
      <c r="D667" s="98"/>
      <c r="E667" s="14"/>
      <c r="F667" s="99"/>
      <c r="G667" s="99"/>
      <c r="H667" s="99"/>
      <c r="I667" s="99"/>
      <c r="J667" s="99"/>
      <c r="K667" s="99"/>
      <c r="L667" s="99"/>
      <c r="M667" s="99"/>
      <c r="N667" s="99"/>
      <c r="O667" s="99"/>
      <c r="P667" s="99"/>
      <c r="Q667" s="99"/>
      <c r="R667" s="99"/>
      <c r="S667" s="99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</row>
    <row r="668" spans="2:33" ht="18.75" customHeight="1">
      <c r="B668" s="14"/>
      <c r="C668" s="98"/>
      <c r="D668" s="98"/>
      <c r="E668" s="14"/>
      <c r="F668" s="99"/>
      <c r="G668" s="99"/>
      <c r="H668" s="99"/>
      <c r="I668" s="99"/>
      <c r="J668" s="99"/>
      <c r="K668" s="99"/>
      <c r="L668" s="99"/>
      <c r="M668" s="99"/>
      <c r="N668" s="99"/>
      <c r="O668" s="99"/>
      <c r="P668" s="99"/>
      <c r="Q668" s="99"/>
      <c r="R668" s="99"/>
      <c r="S668" s="99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</row>
    <row r="669" spans="2:33" ht="18.75" customHeight="1">
      <c r="B669" s="14"/>
      <c r="C669" s="98"/>
      <c r="D669" s="98"/>
      <c r="E669" s="14"/>
      <c r="F669" s="99"/>
      <c r="G669" s="99"/>
      <c r="H669" s="99"/>
      <c r="I669" s="99"/>
      <c r="J669" s="99"/>
      <c r="K669" s="99"/>
      <c r="L669" s="99"/>
      <c r="M669" s="99"/>
      <c r="N669" s="99"/>
      <c r="O669" s="99"/>
      <c r="P669" s="99"/>
      <c r="Q669" s="99"/>
      <c r="R669" s="99"/>
      <c r="S669" s="99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</row>
    <row r="670" spans="2:33" ht="18.75" customHeight="1">
      <c r="B670" s="14"/>
      <c r="C670" s="98"/>
      <c r="D670" s="98"/>
      <c r="E670" s="14"/>
      <c r="F670" s="99"/>
      <c r="G670" s="99"/>
      <c r="H670" s="99"/>
      <c r="I670" s="99"/>
      <c r="J670" s="99"/>
      <c r="K670" s="99"/>
      <c r="L670" s="99"/>
      <c r="M670" s="99"/>
      <c r="N670" s="99"/>
      <c r="O670" s="99"/>
      <c r="P670" s="99"/>
      <c r="Q670" s="99"/>
      <c r="R670" s="99"/>
      <c r="S670" s="99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</row>
    <row r="671" spans="2:33" ht="18.75" customHeight="1">
      <c r="B671" s="14"/>
      <c r="C671" s="98"/>
      <c r="D671" s="98"/>
      <c r="E671" s="14"/>
      <c r="F671" s="99"/>
      <c r="G671" s="99"/>
      <c r="H671" s="99"/>
      <c r="I671" s="99"/>
      <c r="J671" s="99"/>
      <c r="K671" s="99"/>
      <c r="L671" s="99"/>
      <c r="M671" s="99"/>
      <c r="N671" s="99"/>
      <c r="O671" s="99"/>
      <c r="P671" s="99"/>
      <c r="Q671" s="99"/>
      <c r="R671" s="99"/>
      <c r="S671" s="99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</row>
    <row r="672" spans="2:33" ht="18.75" customHeight="1">
      <c r="B672" s="14"/>
      <c r="C672" s="98"/>
      <c r="D672" s="98"/>
      <c r="E672" s="14"/>
      <c r="F672" s="99"/>
      <c r="G672" s="99"/>
      <c r="H672" s="99"/>
      <c r="I672" s="99"/>
      <c r="J672" s="99"/>
      <c r="K672" s="99"/>
      <c r="L672" s="99"/>
      <c r="M672" s="99"/>
      <c r="N672" s="99"/>
      <c r="O672" s="99"/>
      <c r="P672" s="99"/>
      <c r="Q672" s="99"/>
      <c r="R672" s="99"/>
      <c r="S672" s="99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</row>
    <row r="673" spans="2:33" ht="18.75" customHeight="1">
      <c r="B673" s="14"/>
      <c r="C673" s="98"/>
      <c r="D673" s="98"/>
      <c r="E673" s="14"/>
      <c r="F673" s="99"/>
      <c r="G673" s="99"/>
      <c r="H673" s="99"/>
      <c r="I673" s="99"/>
      <c r="J673" s="99"/>
      <c r="K673" s="99"/>
      <c r="L673" s="99"/>
      <c r="M673" s="99"/>
      <c r="N673" s="99"/>
      <c r="O673" s="99"/>
      <c r="P673" s="99"/>
      <c r="Q673" s="99"/>
      <c r="R673" s="99"/>
      <c r="S673" s="99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</row>
    <row r="674" spans="2:33" ht="18.75" customHeight="1">
      <c r="B674" s="14"/>
      <c r="C674" s="98"/>
      <c r="D674" s="98"/>
      <c r="E674" s="14"/>
      <c r="F674" s="99"/>
      <c r="G674" s="99"/>
      <c r="H674" s="99"/>
      <c r="I674" s="99"/>
      <c r="J674" s="99"/>
      <c r="K674" s="99"/>
      <c r="L674" s="99"/>
      <c r="M674" s="99"/>
      <c r="N674" s="99"/>
      <c r="O674" s="99"/>
      <c r="P674" s="99"/>
      <c r="Q674" s="99"/>
      <c r="R674" s="99"/>
      <c r="S674" s="99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</row>
    <row r="675" spans="2:33" ht="18.75" customHeight="1">
      <c r="B675" s="14"/>
      <c r="C675" s="98"/>
      <c r="D675" s="98"/>
      <c r="E675" s="14"/>
      <c r="F675" s="99"/>
      <c r="G675" s="99"/>
      <c r="H675" s="99"/>
      <c r="I675" s="99"/>
      <c r="J675" s="99"/>
      <c r="K675" s="99"/>
      <c r="L675" s="99"/>
      <c r="M675" s="99"/>
      <c r="N675" s="99"/>
      <c r="O675" s="99"/>
      <c r="P675" s="99"/>
      <c r="Q675" s="99"/>
      <c r="R675" s="99"/>
      <c r="S675" s="99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</row>
    <row r="676" spans="2:33" ht="18.75" customHeight="1">
      <c r="B676" s="14"/>
      <c r="C676" s="98"/>
      <c r="D676" s="98"/>
      <c r="E676" s="14"/>
      <c r="F676" s="99"/>
      <c r="G676" s="99"/>
      <c r="H676" s="99"/>
      <c r="I676" s="99"/>
      <c r="J676" s="99"/>
      <c r="K676" s="99"/>
      <c r="L676" s="99"/>
      <c r="M676" s="99"/>
      <c r="N676" s="99"/>
      <c r="O676" s="99"/>
      <c r="P676" s="99"/>
      <c r="Q676" s="99"/>
      <c r="R676" s="99"/>
      <c r="S676" s="99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</row>
    <row r="677" spans="2:33" ht="18.75" customHeight="1">
      <c r="B677" s="14"/>
      <c r="C677" s="98"/>
      <c r="D677" s="98"/>
      <c r="E677" s="14"/>
      <c r="F677" s="99"/>
      <c r="G677" s="99"/>
      <c r="H677" s="99"/>
      <c r="I677" s="99"/>
      <c r="J677" s="99"/>
      <c r="K677" s="99"/>
      <c r="L677" s="99"/>
      <c r="M677" s="99"/>
      <c r="N677" s="99"/>
      <c r="O677" s="99"/>
      <c r="P677" s="99"/>
      <c r="Q677" s="99"/>
      <c r="R677" s="99"/>
      <c r="S677" s="99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</row>
    <row r="678" spans="2:33" ht="18.75" customHeight="1">
      <c r="B678" s="14"/>
      <c r="C678" s="98"/>
      <c r="D678" s="98"/>
      <c r="E678" s="14"/>
      <c r="F678" s="99"/>
      <c r="G678" s="99"/>
      <c r="H678" s="99"/>
      <c r="I678" s="99"/>
      <c r="J678" s="99"/>
      <c r="K678" s="99"/>
      <c r="L678" s="99"/>
      <c r="M678" s="99"/>
      <c r="N678" s="99"/>
      <c r="O678" s="99"/>
      <c r="P678" s="99"/>
      <c r="Q678" s="99"/>
      <c r="R678" s="99"/>
      <c r="S678" s="99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</row>
    <row r="679" spans="2:33" ht="18.75" customHeight="1">
      <c r="B679" s="14"/>
      <c r="C679" s="98"/>
      <c r="D679" s="98"/>
      <c r="E679" s="14"/>
      <c r="F679" s="99"/>
      <c r="G679" s="99"/>
      <c r="H679" s="99"/>
      <c r="I679" s="99"/>
      <c r="J679" s="99"/>
      <c r="K679" s="99"/>
      <c r="L679" s="99"/>
      <c r="M679" s="99"/>
      <c r="N679" s="99"/>
      <c r="O679" s="99"/>
      <c r="P679" s="99"/>
      <c r="Q679" s="99"/>
      <c r="R679" s="99"/>
      <c r="S679" s="99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</row>
    <row r="680" spans="2:33" ht="18.75" customHeight="1">
      <c r="B680" s="14"/>
      <c r="C680" s="98"/>
      <c r="D680" s="98"/>
      <c r="E680" s="14"/>
      <c r="F680" s="99"/>
      <c r="G680" s="99"/>
      <c r="H680" s="99"/>
      <c r="I680" s="99"/>
      <c r="J680" s="99"/>
      <c r="K680" s="99"/>
      <c r="L680" s="99"/>
      <c r="M680" s="99"/>
      <c r="N680" s="99"/>
      <c r="O680" s="99"/>
      <c r="P680" s="99"/>
      <c r="Q680" s="99"/>
      <c r="R680" s="99"/>
      <c r="S680" s="99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</row>
    <row r="681" spans="2:33" ht="18.75" customHeight="1">
      <c r="B681" s="14"/>
      <c r="C681" s="98"/>
      <c r="D681" s="98"/>
      <c r="E681" s="14"/>
      <c r="F681" s="99"/>
      <c r="G681" s="99"/>
      <c r="H681" s="99"/>
      <c r="I681" s="99"/>
      <c r="J681" s="99"/>
      <c r="K681" s="99"/>
      <c r="L681" s="99"/>
      <c r="M681" s="99"/>
      <c r="N681" s="99"/>
      <c r="O681" s="99"/>
      <c r="P681" s="99"/>
      <c r="Q681" s="99"/>
      <c r="R681" s="99"/>
      <c r="S681" s="99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</row>
    <row r="682" spans="2:33" ht="18.75" customHeight="1">
      <c r="B682" s="14"/>
      <c r="C682" s="98"/>
      <c r="D682" s="98"/>
      <c r="E682" s="14"/>
      <c r="F682" s="99"/>
      <c r="G682" s="99"/>
      <c r="H682" s="99"/>
      <c r="I682" s="99"/>
      <c r="J682" s="99"/>
      <c r="K682" s="99"/>
      <c r="L682" s="99"/>
      <c r="M682" s="99"/>
      <c r="N682" s="99"/>
      <c r="O682" s="99"/>
      <c r="P682" s="99"/>
      <c r="Q682" s="99"/>
      <c r="R682" s="99"/>
      <c r="S682" s="99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</row>
    <row r="683" spans="2:33" ht="18.75" customHeight="1">
      <c r="B683" s="14"/>
      <c r="C683" s="98"/>
      <c r="D683" s="98"/>
      <c r="E683" s="14"/>
      <c r="F683" s="99"/>
      <c r="G683" s="99"/>
      <c r="H683" s="99"/>
      <c r="I683" s="99"/>
      <c r="J683" s="99"/>
      <c r="K683" s="99"/>
      <c r="L683" s="99"/>
      <c r="M683" s="99"/>
      <c r="N683" s="99"/>
      <c r="O683" s="99"/>
      <c r="P683" s="99"/>
      <c r="Q683" s="99"/>
      <c r="R683" s="99"/>
      <c r="S683" s="99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</row>
    <row r="684" spans="2:33" ht="18.75" customHeight="1">
      <c r="B684" s="14"/>
      <c r="C684" s="98"/>
      <c r="D684" s="98"/>
      <c r="E684" s="14"/>
      <c r="F684" s="99"/>
      <c r="G684" s="99"/>
      <c r="H684" s="99"/>
      <c r="I684" s="99"/>
      <c r="J684" s="99"/>
      <c r="K684" s="99"/>
      <c r="L684" s="99"/>
      <c r="M684" s="99"/>
      <c r="N684" s="99"/>
      <c r="O684" s="99"/>
      <c r="P684" s="99"/>
      <c r="Q684" s="99"/>
      <c r="R684" s="99"/>
      <c r="S684" s="99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</row>
    <row r="685" spans="2:33" ht="18.75" customHeight="1">
      <c r="B685" s="14"/>
      <c r="C685" s="98"/>
      <c r="D685" s="98"/>
      <c r="E685" s="14"/>
      <c r="F685" s="99"/>
      <c r="G685" s="99"/>
      <c r="H685" s="99"/>
      <c r="I685" s="99"/>
      <c r="J685" s="99"/>
      <c r="K685" s="99"/>
      <c r="L685" s="99"/>
      <c r="M685" s="99"/>
      <c r="N685" s="99"/>
      <c r="O685" s="99"/>
      <c r="P685" s="99"/>
      <c r="Q685" s="99"/>
      <c r="R685" s="99"/>
      <c r="S685" s="99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</row>
    <row r="686" spans="2:33" ht="18.75" customHeight="1">
      <c r="B686" s="14"/>
      <c r="C686" s="98"/>
      <c r="D686" s="98"/>
      <c r="E686" s="14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99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</row>
    <row r="687" spans="2:33" ht="18.75" customHeight="1">
      <c r="B687" s="14"/>
      <c r="C687" s="98"/>
      <c r="D687" s="98"/>
      <c r="E687" s="14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99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</row>
    <row r="688" spans="2:33" ht="18.75" customHeight="1">
      <c r="B688" s="14"/>
      <c r="C688" s="98"/>
      <c r="D688" s="98"/>
      <c r="E688" s="14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99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</row>
    <row r="689" spans="2:33" ht="18.75" customHeight="1">
      <c r="B689" s="14"/>
      <c r="C689" s="98"/>
      <c r="D689" s="98"/>
      <c r="E689" s="14"/>
      <c r="F689" s="99"/>
      <c r="G689" s="99"/>
      <c r="H689" s="99"/>
      <c r="I689" s="99"/>
      <c r="J689" s="99"/>
      <c r="K689" s="99"/>
      <c r="L689" s="99"/>
      <c r="M689" s="99"/>
      <c r="N689" s="99"/>
      <c r="O689" s="99"/>
      <c r="P689" s="99"/>
      <c r="Q689" s="99"/>
      <c r="R689" s="99"/>
      <c r="S689" s="99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</row>
    <row r="690" spans="2:33" ht="18.75" customHeight="1">
      <c r="B690" s="14"/>
      <c r="C690" s="98"/>
      <c r="D690" s="98"/>
      <c r="E690" s="14"/>
      <c r="F690" s="99"/>
      <c r="G690" s="99"/>
      <c r="H690" s="99"/>
      <c r="I690" s="99"/>
      <c r="J690" s="99"/>
      <c r="K690" s="99"/>
      <c r="L690" s="99"/>
      <c r="M690" s="99"/>
      <c r="N690" s="99"/>
      <c r="O690" s="99"/>
      <c r="P690" s="99"/>
      <c r="Q690" s="99"/>
      <c r="R690" s="99"/>
      <c r="S690" s="99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</row>
    <row r="691" spans="2:33" ht="18.75" customHeight="1">
      <c r="B691" s="14"/>
      <c r="C691" s="98"/>
      <c r="D691" s="98"/>
      <c r="E691" s="14"/>
      <c r="F691" s="99"/>
      <c r="G691" s="99"/>
      <c r="H691" s="99"/>
      <c r="I691" s="99"/>
      <c r="J691" s="99"/>
      <c r="K691" s="99"/>
      <c r="L691" s="99"/>
      <c r="M691" s="99"/>
      <c r="N691" s="99"/>
      <c r="O691" s="99"/>
      <c r="P691" s="99"/>
      <c r="Q691" s="99"/>
      <c r="R691" s="99"/>
      <c r="S691" s="99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</row>
    <row r="692" spans="2:33" ht="18.75" customHeight="1">
      <c r="B692" s="14"/>
      <c r="C692" s="98"/>
      <c r="D692" s="98"/>
      <c r="E692" s="14"/>
      <c r="F692" s="99"/>
      <c r="G692" s="99"/>
      <c r="H692" s="99"/>
      <c r="I692" s="99"/>
      <c r="J692" s="99"/>
      <c r="K692" s="99"/>
      <c r="L692" s="99"/>
      <c r="M692" s="99"/>
      <c r="N692" s="99"/>
      <c r="O692" s="99"/>
      <c r="P692" s="99"/>
      <c r="Q692" s="99"/>
      <c r="R692" s="99"/>
      <c r="S692" s="99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</row>
    <row r="693" spans="2:33" ht="18.75" customHeight="1">
      <c r="B693" s="14"/>
      <c r="C693" s="98"/>
      <c r="D693" s="98"/>
      <c r="E693" s="14"/>
      <c r="F693" s="99"/>
      <c r="G693" s="99"/>
      <c r="H693" s="99"/>
      <c r="I693" s="99"/>
      <c r="J693" s="99"/>
      <c r="K693" s="99"/>
      <c r="L693" s="99"/>
      <c r="M693" s="99"/>
      <c r="N693" s="99"/>
      <c r="O693" s="99"/>
      <c r="P693" s="99"/>
      <c r="Q693" s="99"/>
      <c r="R693" s="99"/>
      <c r="S693" s="99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</row>
    <row r="694" spans="2:33" ht="18.75" customHeight="1">
      <c r="B694" s="14"/>
      <c r="C694" s="98"/>
      <c r="D694" s="98"/>
      <c r="E694" s="14"/>
      <c r="F694" s="99"/>
      <c r="G694" s="99"/>
      <c r="H694" s="99"/>
      <c r="I694" s="99"/>
      <c r="J694" s="99"/>
      <c r="K694" s="99"/>
      <c r="L694" s="99"/>
      <c r="M694" s="99"/>
      <c r="N694" s="99"/>
      <c r="O694" s="99"/>
      <c r="P694" s="99"/>
      <c r="Q694" s="99"/>
      <c r="R694" s="99"/>
      <c r="S694" s="99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</row>
    <row r="695" spans="2:33" ht="18.75" customHeight="1">
      <c r="B695" s="14"/>
      <c r="C695" s="98"/>
      <c r="D695" s="98"/>
      <c r="E695" s="14"/>
      <c r="F695" s="99"/>
      <c r="G695" s="99"/>
      <c r="H695" s="99"/>
      <c r="I695" s="99"/>
      <c r="J695" s="99"/>
      <c r="K695" s="99"/>
      <c r="L695" s="99"/>
      <c r="M695" s="99"/>
      <c r="N695" s="99"/>
      <c r="O695" s="99"/>
      <c r="P695" s="99"/>
      <c r="Q695" s="99"/>
      <c r="R695" s="99"/>
      <c r="S695" s="99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</row>
    <row r="696" spans="2:33" ht="18.75" customHeight="1">
      <c r="B696" s="14"/>
      <c r="C696" s="98"/>
      <c r="D696" s="98"/>
      <c r="E696" s="14"/>
      <c r="F696" s="99"/>
      <c r="G696" s="99"/>
      <c r="H696" s="99"/>
      <c r="I696" s="99"/>
      <c r="J696" s="99"/>
      <c r="K696" s="99"/>
      <c r="L696" s="99"/>
      <c r="M696" s="99"/>
      <c r="N696" s="99"/>
      <c r="O696" s="99"/>
      <c r="P696" s="99"/>
      <c r="Q696" s="99"/>
      <c r="R696" s="99"/>
      <c r="S696" s="99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</row>
    <row r="697" spans="2:33" ht="18.75" customHeight="1">
      <c r="B697" s="14"/>
      <c r="C697" s="98"/>
      <c r="D697" s="98"/>
      <c r="E697" s="14"/>
      <c r="F697" s="99"/>
      <c r="G697" s="99"/>
      <c r="H697" s="99"/>
      <c r="I697" s="99"/>
      <c r="J697" s="99"/>
      <c r="K697" s="99"/>
      <c r="L697" s="99"/>
      <c r="M697" s="99"/>
      <c r="N697" s="99"/>
      <c r="O697" s="99"/>
      <c r="P697" s="99"/>
      <c r="Q697" s="99"/>
      <c r="R697" s="99"/>
      <c r="S697" s="99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</row>
    <row r="698" spans="2:33" ht="18.75" customHeight="1">
      <c r="B698" s="14"/>
      <c r="C698" s="98"/>
      <c r="D698" s="98"/>
      <c r="E698" s="14"/>
      <c r="F698" s="99"/>
      <c r="G698" s="99"/>
      <c r="H698" s="99"/>
      <c r="I698" s="99"/>
      <c r="J698" s="99"/>
      <c r="K698" s="99"/>
      <c r="L698" s="99"/>
      <c r="M698" s="99"/>
      <c r="N698" s="99"/>
      <c r="O698" s="99"/>
      <c r="P698" s="99"/>
      <c r="Q698" s="99"/>
      <c r="R698" s="99"/>
      <c r="S698" s="99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</row>
    <row r="699" spans="2:33" ht="18.75" customHeight="1">
      <c r="B699" s="14"/>
      <c r="C699" s="98"/>
      <c r="D699" s="98"/>
      <c r="E699" s="14"/>
      <c r="F699" s="99"/>
      <c r="G699" s="99"/>
      <c r="H699" s="99"/>
      <c r="I699" s="99"/>
      <c r="J699" s="99"/>
      <c r="K699" s="99"/>
      <c r="L699" s="99"/>
      <c r="M699" s="99"/>
      <c r="N699" s="99"/>
      <c r="O699" s="99"/>
      <c r="P699" s="99"/>
      <c r="Q699" s="99"/>
      <c r="R699" s="99"/>
      <c r="S699" s="99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</row>
    <row r="700" spans="2:33" ht="18.75" customHeight="1">
      <c r="B700" s="14"/>
      <c r="C700" s="98"/>
      <c r="D700" s="98"/>
      <c r="E700" s="14"/>
      <c r="F700" s="99"/>
      <c r="G700" s="99"/>
      <c r="H700" s="99"/>
      <c r="I700" s="99"/>
      <c r="J700" s="99"/>
      <c r="K700" s="99"/>
      <c r="L700" s="99"/>
      <c r="M700" s="99"/>
      <c r="N700" s="99"/>
      <c r="O700" s="99"/>
      <c r="P700" s="99"/>
      <c r="Q700" s="99"/>
      <c r="R700" s="99"/>
      <c r="S700" s="99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</row>
    <row r="701" spans="2:33" ht="18.75" customHeight="1">
      <c r="B701" s="14"/>
      <c r="C701" s="98"/>
      <c r="D701" s="98"/>
      <c r="E701" s="14"/>
      <c r="F701" s="99"/>
      <c r="G701" s="99"/>
      <c r="H701" s="99"/>
      <c r="I701" s="99"/>
      <c r="J701" s="99"/>
      <c r="K701" s="99"/>
      <c r="L701" s="99"/>
      <c r="M701" s="99"/>
      <c r="N701" s="99"/>
      <c r="O701" s="99"/>
      <c r="P701" s="99"/>
      <c r="Q701" s="99"/>
      <c r="R701" s="99"/>
      <c r="S701" s="99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</row>
    <row r="702" spans="2:33" ht="18.75" customHeight="1">
      <c r="B702" s="14"/>
      <c r="C702" s="98"/>
      <c r="D702" s="98"/>
      <c r="E702" s="14"/>
      <c r="F702" s="99"/>
      <c r="G702" s="99"/>
      <c r="H702" s="99"/>
      <c r="I702" s="99"/>
      <c r="J702" s="99"/>
      <c r="K702" s="99"/>
      <c r="L702" s="99"/>
      <c r="M702" s="99"/>
      <c r="N702" s="99"/>
      <c r="O702" s="99"/>
      <c r="P702" s="99"/>
      <c r="Q702" s="99"/>
      <c r="R702" s="99"/>
      <c r="S702" s="99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</row>
    <row r="703" spans="2:33" ht="18.75" customHeight="1">
      <c r="B703" s="14"/>
      <c r="C703" s="98"/>
      <c r="D703" s="98"/>
      <c r="E703" s="14"/>
      <c r="F703" s="99"/>
      <c r="G703" s="99"/>
      <c r="H703" s="99"/>
      <c r="I703" s="99"/>
      <c r="J703" s="99"/>
      <c r="K703" s="99"/>
      <c r="L703" s="99"/>
      <c r="M703" s="99"/>
      <c r="N703" s="99"/>
      <c r="O703" s="99"/>
      <c r="P703" s="99"/>
      <c r="Q703" s="99"/>
      <c r="R703" s="99"/>
      <c r="S703" s="99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</row>
    <row r="704" spans="2:33" ht="18.75" customHeight="1">
      <c r="B704" s="14"/>
      <c r="C704" s="98"/>
      <c r="D704" s="98"/>
      <c r="E704" s="14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99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</row>
    <row r="705" spans="2:33" ht="18.75" customHeight="1">
      <c r="B705" s="14"/>
      <c r="C705" s="98"/>
      <c r="D705" s="98"/>
      <c r="E705" s="14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99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</row>
    <row r="706" spans="2:33" ht="18.75" customHeight="1">
      <c r="B706" s="14"/>
      <c r="C706" s="98"/>
      <c r="D706" s="98"/>
      <c r="E706" s="14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99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</row>
    <row r="707" spans="2:33" ht="18.75" customHeight="1">
      <c r="B707" s="14"/>
      <c r="C707" s="98"/>
      <c r="D707" s="98"/>
      <c r="E707" s="14"/>
      <c r="F707" s="99"/>
      <c r="G707" s="99"/>
      <c r="H707" s="99"/>
      <c r="I707" s="99"/>
      <c r="J707" s="99"/>
      <c r="K707" s="99"/>
      <c r="L707" s="99"/>
      <c r="M707" s="99"/>
      <c r="N707" s="99"/>
      <c r="O707" s="99"/>
      <c r="P707" s="99"/>
      <c r="Q707" s="99"/>
      <c r="R707" s="99"/>
      <c r="S707" s="99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</row>
    <row r="708" spans="2:33" ht="18.75" customHeight="1">
      <c r="B708" s="14"/>
      <c r="C708" s="98"/>
      <c r="D708" s="98"/>
      <c r="E708" s="14"/>
      <c r="F708" s="99"/>
      <c r="G708" s="99"/>
      <c r="H708" s="99"/>
      <c r="I708" s="99"/>
      <c r="J708" s="99"/>
      <c r="K708" s="99"/>
      <c r="L708" s="99"/>
      <c r="M708" s="99"/>
      <c r="N708" s="99"/>
      <c r="O708" s="99"/>
      <c r="P708" s="99"/>
      <c r="Q708" s="99"/>
      <c r="R708" s="99"/>
      <c r="S708" s="99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</row>
    <row r="709" spans="2:33" ht="18.75" customHeight="1">
      <c r="B709" s="14"/>
      <c r="C709" s="98"/>
      <c r="D709" s="98"/>
      <c r="E709" s="14"/>
      <c r="F709" s="99"/>
      <c r="G709" s="99"/>
      <c r="H709" s="99"/>
      <c r="I709" s="99"/>
      <c r="J709" s="99"/>
      <c r="K709" s="99"/>
      <c r="L709" s="99"/>
      <c r="M709" s="99"/>
      <c r="N709" s="99"/>
      <c r="O709" s="99"/>
      <c r="P709" s="99"/>
      <c r="Q709" s="99"/>
      <c r="R709" s="99"/>
      <c r="S709" s="99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</row>
    <row r="710" spans="2:33" ht="18.75" customHeight="1">
      <c r="B710" s="14"/>
      <c r="C710" s="98"/>
      <c r="D710" s="98"/>
      <c r="E710" s="14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99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</row>
    <row r="711" spans="2:33" ht="18.75" customHeight="1">
      <c r="B711" s="14"/>
      <c r="C711" s="98"/>
      <c r="D711" s="98"/>
      <c r="E711" s="14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99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</row>
    <row r="712" spans="2:33" ht="18.75" customHeight="1">
      <c r="B712" s="14"/>
      <c r="C712" s="98"/>
      <c r="D712" s="98"/>
      <c r="E712" s="14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99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</row>
    <row r="713" spans="2:33" ht="18.75" customHeight="1">
      <c r="B713" s="14"/>
      <c r="C713" s="98"/>
      <c r="D713" s="98"/>
      <c r="E713" s="14"/>
      <c r="F713" s="99"/>
      <c r="G713" s="99"/>
      <c r="H713" s="99"/>
      <c r="I713" s="99"/>
      <c r="J713" s="99"/>
      <c r="K713" s="99"/>
      <c r="L713" s="99"/>
      <c r="M713" s="99"/>
      <c r="N713" s="99"/>
      <c r="O713" s="99"/>
      <c r="P713" s="99"/>
      <c r="Q713" s="99"/>
      <c r="R713" s="99"/>
      <c r="S713" s="99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</row>
    <row r="714" spans="2:33" ht="18.75" customHeight="1">
      <c r="B714" s="14"/>
      <c r="C714" s="98"/>
      <c r="D714" s="98"/>
      <c r="E714" s="14"/>
      <c r="F714" s="99"/>
      <c r="G714" s="99"/>
      <c r="H714" s="99"/>
      <c r="I714" s="99"/>
      <c r="J714" s="99"/>
      <c r="K714" s="99"/>
      <c r="L714" s="99"/>
      <c r="M714" s="99"/>
      <c r="N714" s="99"/>
      <c r="O714" s="99"/>
      <c r="P714" s="99"/>
      <c r="Q714" s="99"/>
      <c r="R714" s="99"/>
      <c r="S714" s="99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</row>
    <row r="715" spans="2:33" ht="18.75" customHeight="1">
      <c r="B715" s="14"/>
      <c r="C715" s="98"/>
      <c r="D715" s="98"/>
      <c r="E715" s="14"/>
      <c r="F715" s="99"/>
      <c r="G715" s="99"/>
      <c r="H715" s="99"/>
      <c r="I715" s="99"/>
      <c r="J715" s="99"/>
      <c r="K715" s="99"/>
      <c r="L715" s="99"/>
      <c r="M715" s="99"/>
      <c r="N715" s="99"/>
      <c r="O715" s="99"/>
      <c r="P715" s="99"/>
      <c r="Q715" s="99"/>
      <c r="R715" s="99"/>
      <c r="S715" s="99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</row>
    <row r="716" spans="2:33" ht="18.75" customHeight="1">
      <c r="B716" s="14"/>
      <c r="C716" s="98"/>
      <c r="D716" s="98"/>
      <c r="E716" s="14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99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</row>
    <row r="717" spans="2:33" ht="18.75" customHeight="1">
      <c r="B717" s="14"/>
      <c r="C717" s="98"/>
      <c r="D717" s="98"/>
      <c r="E717" s="14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99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</row>
    <row r="718" spans="2:33" ht="18.75" customHeight="1">
      <c r="B718" s="14"/>
      <c r="C718" s="98"/>
      <c r="D718" s="98"/>
      <c r="E718" s="14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99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</row>
    <row r="719" spans="2:33" ht="18.75" customHeight="1">
      <c r="B719" s="14"/>
      <c r="C719" s="98"/>
      <c r="D719" s="98"/>
      <c r="E719" s="14"/>
      <c r="F719" s="99"/>
      <c r="G719" s="99"/>
      <c r="H719" s="99"/>
      <c r="I719" s="99"/>
      <c r="J719" s="99"/>
      <c r="K719" s="99"/>
      <c r="L719" s="99"/>
      <c r="M719" s="99"/>
      <c r="N719" s="99"/>
      <c r="O719" s="99"/>
      <c r="P719" s="99"/>
      <c r="Q719" s="99"/>
      <c r="R719" s="99"/>
      <c r="S719" s="99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</row>
    <row r="720" spans="2:33" ht="18.75" customHeight="1">
      <c r="B720" s="14"/>
      <c r="C720" s="98"/>
      <c r="D720" s="98"/>
      <c r="E720" s="14"/>
      <c r="F720" s="99"/>
      <c r="G720" s="99"/>
      <c r="H720" s="99"/>
      <c r="I720" s="99"/>
      <c r="J720" s="99"/>
      <c r="K720" s="99"/>
      <c r="L720" s="99"/>
      <c r="M720" s="99"/>
      <c r="N720" s="99"/>
      <c r="O720" s="99"/>
      <c r="P720" s="99"/>
      <c r="Q720" s="99"/>
      <c r="R720" s="99"/>
      <c r="S720" s="99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</row>
    <row r="721" spans="2:33" ht="18.75" customHeight="1">
      <c r="B721" s="14"/>
      <c r="C721" s="98"/>
      <c r="D721" s="98"/>
      <c r="E721" s="14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99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</row>
    <row r="722" spans="2:33" ht="18.75" customHeight="1">
      <c r="B722" s="14"/>
      <c r="C722" s="98"/>
      <c r="D722" s="98"/>
      <c r="E722" s="14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99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</row>
    <row r="723" spans="2:33" ht="18.75" customHeight="1">
      <c r="B723" s="14"/>
      <c r="C723" s="98"/>
      <c r="D723" s="98"/>
      <c r="E723" s="14"/>
      <c r="F723" s="99"/>
      <c r="G723" s="99"/>
      <c r="H723" s="99"/>
      <c r="I723" s="99"/>
      <c r="J723" s="99"/>
      <c r="K723" s="99"/>
      <c r="L723" s="99"/>
      <c r="M723" s="99"/>
      <c r="N723" s="99"/>
      <c r="O723" s="99"/>
      <c r="P723" s="99"/>
      <c r="Q723" s="99"/>
      <c r="R723" s="99"/>
      <c r="S723" s="99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</row>
    <row r="724" spans="2:33" ht="18.75" customHeight="1">
      <c r="B724" s="14"/>
      <c r="C724" s="98"/>
      <c r="D724" s="98"/>
      <c r="E724" s="14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99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</row>
    <row r="725" spans="2:33" ht="18.75" customHeight="1">
      <c r="B725" s="14"/>
      <c r="C725" s="98"/>
      <c r="D725" s="98"/>
      <c r="E725" s="14"/>
      <c r="F725" s="99"/>
      <c r="G725" s="99"/>
      <c r="H725" s="99"/>
      <c r="I725" s="99"/>
      <c r="J725" s="99"/>
      <c r="K725" s="99"/>
      <c r="L725" s="99"/>
      <c r="M725" s="99"/>
      <c r="N725" s="99"/>
      <c r="O725" s="99"/>
      <c r="P725" s="99"/>
      <c r="Q725" s="99"/>
      <c r="R725" s="99"/>
      <c r="S725" s="99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</row>
    <row r="726" spans="2:33" ht="18.75" customHeight="1">
      <c r="B726" s="14"/>
      <c r="C726" s="98"/>
      <c r="D726" s="98"/>
      <c r="E726" s="14"/>
      <c r="F726" s="99"/>
      <c r="G726" s="99"/>
      <c r="H726" s="99"/>
      <c r="I726" s="99"/>
      <c r="J726" s="99"/>
      <c r="K726" s="99"/>
      <c r="L726" s="99"/>
      <c r="M726" s="99"/>
      <c r="N726" s="99"/>
      <c r="O726" s="99"/>
      <c r="P726" s="99"/>
      <c r="Q726" s="99"/>
      <c r="R726" s="99"/>
      <c r="S726" s="99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</row>
    <row r="727" spans="2:33" ht="18.75" customHeight="1">
      <c r="B727" s="14"/>
      <c r="C727" s="98"/>
      <c r="D727" s="98"/>
      <c r="E727" s="14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99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</row>
    <row r="728" spans="2:33" ht="18.75" customHeight="1">
      <c r="B728" s="14"/>
      <c r="C728" s="98"/>
      <c r="D728" s="98"/>
      <c r="E728" s="14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99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</row>
    <row r="729" spans="2:33" ht="18.75" customHeight="1">
      <c r="B729" s="14"/>
      <c r="C729" s="98"/>
      <c r="D729" s="98"/>
      <c r="E729" s="14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99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</row>
    <row r="730" spans="2:33" ht="18.75" customHeight="1">
      <c r="B730" s="14"/>
      <c r="C730" s="98"/>
      <c r="D730" s="98"/>
      <c r="E730" s="14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99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</row>
    <row r="731" spans="2:33" ht="18.75" customHeight="1">
      <c r="B731" s="14"/>
      <c r="C731" s="98"/>
      <c r="D731" s="98"/>
      <c r="E731" s="14"/>
      <c r="F731" s="99"/>
      <c r="G731" s="99"/>
      <c r="H731" s="99"/>
      <c r="I731" s="99"/>
      <c r="J731" s="99"/>
      <c r="K731" s="99"/>
      <c r="L731" s="99"/>
      <c r="M731" s="99"/>
      <c r="N731" s="99"/>
      <c r="O731" s="99"/>
      <c r="P731" s="99"/>
      <c r="Q731" s="99"/>
      <c r="R731" s="99"/>
      <c r="S731" s="99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</row>
    <row r="732" spans="2:33" ht="18.75" customHeight="1">
      <c r="B732" s="14"/>
      <c r="C732" s="98"/>
      <c r="D732" s="98"/>
      <c r="E732" s="14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99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</row>
    <row r="733" spans="2:33" ht="18.75" customHeight="1">
      <c r="B733" s="14"/>
      <c r="C733" s="98"/>
      <c r="D733" s="98"/>
      <c r="E733" s="14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99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</row>
    <row r="734" spans="2:33" ht="18.75" customHeight="1">
      <c r="B734" s="14"/>
      <c r="C734" s="98"/>
      <c r="D734" s="98"/>
      <c r="E734" s="14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99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</row>
    <row r="735" spans="2:33" ht="18.75" customHeight="1">
      <c r="B735" s="14"/>
      <c r="C735" s="98"/>
      <c r="D735" s="98"/>
      <c r="E735" s="14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99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</row>
    <row r="736" spans="2:33" ht="18.75" customHeight="1">
      <c r="B736" s="14"/>
      <c r="C736" s="98"/>
      <c r="D736" s="98"/>
      <c r="E736" s="14"/>
      <c r="F736" s="99"/>
      <c r="G736" s="99"/>
      <c r="H736" s="99"/>
      <c r="I736" s="99"/>
      <c r="J736" s="99"/>
      <c r="K736" s="99"/>
      <c r="L736" s="99"/>
      <c r="M736" s="99"/>
      <c r="N736" s="99"/>
      <c r="O736" s="99"/>
      <c r="P736" s="99"/>
      <c r="Q736" s="99"/>
      <c r="R736" s="99"/>
      <c r="S736" s="99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</row>
    <row r="737" spans="2:33" ht="18.75" customHeight="1">
      <c r="B737" s="14"/>
      <c r="C737" s="98"/>
      <c r="D737" s="98"/>
      <c r="E737" s="14"/>
      <c r="F737" s="99"/>
      <c r="G737" s="99"/>
      <c r="H737" s="99"/>
      <c r="I737" s="99"/>
      <c r="J737" s="99"/>
      <c r="K737" s="99"/>
      <c r="L737" s="99"/>
      <c r="M737" s="99"/>
      <c r="N737" s="99"/>
      <c r="O737" s="99"/>
      <c r="P737" s="99"/>
      <c r="Q737" s="99"/>
      <c r="R737" s="99"/>
      <c r="S737" s="99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</row>
    <row r="738" spans="2:33" ht="18.75" customHeight="1">
      <c r="B738" s="14"/>
      <c r="C738" s="98"/>
      <c r="D738" s="98"/>
      <c r="E738" s="14"/>
      <c r="F738" s="99"/>
      <c r="G738" s="99"/>
      <c r="H738" s="99"/>
      <c r="I738" s="99"/>
      <c r="J738" s="99"/>
      <c r="K738" s="99"/>
      <c r="L738" s="99"/>
      <c r="M738" s="99"/>
      <c r="N738" s="99"/>
      <c r="O738" s="99"/>
      <c r="P738" s="99"/>
      <c r="Q738" s="99"/>
      <c r="R738" s="99"/>
      <c r="S738" s="99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</row>
    <row r="739" spans="2:33" ht="18.75" customHeight="1">
      <c r="B739" s="14"/>
      <c r="C739" s="98"/>
      <c r="D739" s="98"/>
      <c r="E739" s="14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99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</row>
    <row r="740" spans="2:33" ht="18.75" customHeight="1">
      <c r="B740" s="14"/>
      <c r="C740" s="98"/>
      <c r="D740" s="98"/>
      <c r="E740" s="14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99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</row>
    <row r="741" spans="2:33" ht="18.75" customHeight="1">
      <c r="B741" s="14"/>
      <c r="C741" s="98"/>
      <c r="D741" s="98"/>
      <c r="E741" s="14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99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</row>
    <row r="742" spans="2:33" ht="18.75" customHeight="1">
      <c r="B742" s="14"/>
      <c r="C742" s="98"/>
      <c r="D742" s="98"/>
      <c r="E742" s="14"/>
      <c r="F742" s="99"/>
      <c r="G742" s="99"/>
      <c r="H742" s="99"/>
      <c r="I742" s="99"/>
      <c r="J742" s="99"/>
      <c r="K742" s="99"/>
      <c r="L742" s="99"/>
      <c r="M742" s="99"/>
      <c r="N742" s="99"/>
      <c r="O742" s="99"/>
      <c r="P742" s="99"/>
      <c r="Q742" s="99"/>
      <c r="R742" s="99"/>
      <c r="S742" s="99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</row>
    <row r="743" spans="2:33" ht="18.75" customHeight="1">
      <c r="B743" s="14"/>
      <c r="C743" s="98"/>
      <c r="D743" s="98"/>
      <c r="E743" s="14"/>
      <c r="F743" s="99"/>
      <c r="G743" s="99"/>
      <c r="H743" s="99"/>
      <c r="I743" s="99"/>
      <c r="J743" s="99"/>
      <c r="K743" s="99"/>
      <c r="L743" s="99"/>
      <c r="M743" s="99"/>
      <c r="N743" s="99"/>
      <c r="O743" s="99"/>
      <c r="P743" s="99"/>
      <c r="Q743" s="99"/>
      <c r="R743" s="99"/>
      <c r="S743" s="99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</row>
    <row r="744" spans="2:33" ht="18.75" customHeight="1">
      <c r="B744" s="14"/>
      <c r="C744" s="98"/>
      <c r="D744" s="98"/>
      <c r="E744" s="14"/>
      <c r="F744" s="99"/>
      <c r="G744" s="99"/>
      <c r="H744" s="99"/>
      <c r="I744" s="99"/>
      <c r="J744" s="99"/>
      <c r="K744" s="99"/>
      <c r="L744" s="99"/>
      <c r="M744" s="99"/>
      <c r="N744" s="99"/>
      <c r="O744" s="99"/>
      <c r="P744" s="99"/>
      <c r="Q744" s="99"/>
      <c r="R744" s="99"/>
      <c r="S744" s="99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</row>
    <row r="745" spans="2:33" ht="18.75" customHeight="1">
      <c r="B745" s="14"/>
      <c r="C745" s="98"/>
      <c r="D745" s="98"/>
      <c r="E745" s="14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99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</row>
    <row r="746" spans="2:33" ht="18.75" customHeight="1">
      <c r="B746" s="14"/>
      <c r="C746" s="98"/>
      <c r="D746" s="98"/>
      <c r="E746" s="14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99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</row>
    <row r="747" spans="2:33" ht="18.75" customHeight="1">
      <c r="B747" s="14"/>
      <c r="C747" s="98"/>
      <c r="D747" s="98"/>
      <c r="E747" s="14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99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</row>
    <row r="748" spans="2:33" ht="18.75" customHeight="1">
      <c r="B748" s="14"/>
      <c r="C748" s="98"/>
      <c r="D748" s="98"/>
      <c r="E748" s="14"/>
      <c r="F748" s="99"/>
      <c r="G748" s="99"/>
      <c r="H748" s="99"/>
      <c r="I748" s="99"/>
      <c r="J748" s="99"/>
      <c r="K748" s="99"/>
      <c r="L748" s="99"/>
      <c r="M748" s="99"/>
      <c r="N748" s="99"/>
      <c r="O748" s="99"/>
      <c r="P748" s="99"/>
      <c r="Q748" s="99"/>
      <c r="R748" s="99"/>
      <c r="S748" s="99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</row>
    <row r="749" spans="2:33" ht="18.75" customHeight="1">
      <c r="B749" s="14"/>
      <c r="C749" s="98"/>
      <c r="D749" s="98"/>
      <c r="E749" s="14"/>
      <c r="F749" s="99"/>
      <c r="G749" s="99"/>
      <c r="H749" s="99"/>
      <c r="I749" s="99"/>
      <c r="J749" s="99"/>
      <c r="K749" s="99"/>
      <c r="L749" s="99"/>
      <c r="M749" s="99"/>
      <c r="N749" s="99"/>
      <c r="O749" s="99"/>
      <c r="P749" s="99"/>
      <c r="Q749" s="99"/>
      <c r="R749" s="99"/>
      <c r="S749" s="99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</row>
    <row r="750" spans="2:33" ht="18.75" customHeight="1">
      <c r="B750" s="14"/>
      <c r="C750" s="98"/>
      <c r="D750" s="98"/>
      <c r="E750" s="14"/>
      <c r="F750" s="99"/>
      <c r="G750" s="99"/>
      <c r="H750" s="99"/>
      <c r="I750" s="99"/>
      <c r="J750" s="99"/>
      <c r="K750" s="99"/>
      <c r="L750" s="99"/>
      <c r="M750" s="99"/>
      <c r="N750" s="99"/>
      <c r="O750" s="99"/>
      <c r="P750" s="99"/>
      <c r="Q750" s="99"/>
      <c r="R750" s="99"/>
      <c r="S750" s="99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</row>
    <row r="751" spans="2:33" ht="18.75" customHeight="1">
      <c r="B751" s="14"/>
      <c r="C751" s="98"/>
      <c r="D751" s="98"/>
      <c r="E751" s="14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99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</row>
    <row r="752" spans="2:33" ht="18.75" customHeight="1">
      <c r="B752" s="14"/>
      <c r="C752" s="98"/>
      <c r="D752" s="98"/>
      <c r="E752" s="14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99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</row>
    <row r="753" spans="2:33" ht="18.75" customHeight="1">
      <c r="B753" s="14"/>
      <c r="C753" s="98"/>
      <c r="D753" s="98"/>
      <c r="E753" s="14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99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</row>
    <row r="754" spans="2:33" ht="18.75" customHeight="1">
      <c r="B754" s="14"/>
      <c r="C754" s="98"/>
      <c r="D754" s="98"/>
      <c r="E754" s="14"/>
      <c r="F754" s="99"/>
      <c r="G754" s="99"/>
      <c r="H754" s="99"/>
      <c r="I754" s="99"/>
      <c r="J754" s="99"/>
      <c r="K754" s="99"/>
      <c r="L754" s="99"/>
      <c r="M754" s="99"/>
      <c r="N754" s="99"/>
      <c r="O754" s="99"/>
      <c r="P754" s="99"/>
      <c r="Q754" s="99"/>
      <c r="R754" s="99"/>
      <c r="S754" s="99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</row>
    <row r="755" spans="2:33" ht="18.75" customHeight="1">
      <c r="B755" s="14"/>
      <c r="C755" s="98"/>
      <c r="D755" s="98"/>
      <c r="E755" s="14"/>
      <c r="F755" s="99"/>
      <c r="G755" s="99"/>
      <c r="H755" s="99"/>
      <c r="I755" s="99"/>
      <c r="J755" s="99"/>
      <c r="K755" s="99"/>
      <c r="L755" s="99"/>
      <c r="M755" s="99"/>
      <c r="N755" s="99"/>
      <c r="O755" s="99"/>
      <c r="P755" s="99"/>
      <c r="Q755" s="99"/>
      <c r="R755" s="99"/>
      <c r="S755" s="99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</row>
    <row r="756" spans="2:33" ht="18.75" customHeight="1">
      <c r="B756" s="14"/>
      <c r="C756" s="98"/>
      <c r="D756" s="98"/>
      <c r="E756" s="14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99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</row>
    <row r="757" spans="2:33" ht="18.75" customHeight="1">
      <c r="B757" s="14"/>
      <c r="C757" s="98"/>
      <c r="D757" s="98"/>
      <c r="E757" s="14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99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</row>
    <row r="758" spans="2:33" ht="18.75" customHeight="1">
      <c r="B758" s="14"/>
      <c r="C758" s="98"/>
      <c r="D758" s="98"/>
      <c r="E758" s="14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99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</row>
    <row r="759" spans="2:33" ht="18.75" customHeight="1">
      <c r="B759" s="14"/>
      <c r="C759" s="98"/>
      <c r="D759" s="98"/>
      <c r="E759" s="14"/>
      <c r="F759" s="99"/>
      <c r="G759" s="99"/>
      <c r="H759" s="99"/>
      <c r="I759" s="99"/>
      <c r="J759" s="99"/>
      <c r="K759" s="99"/>
      <c r="L759" s="99"/>
      <c r="M759" s="99"/>
      <c r="N759" s="99"/>
      <c r="O759" s="99"/>
      <c r="P759" s="99"/>
      <c r="Q759" s="99"/>
      <c r="R759" s="99"/>
      <c r="S759" s="99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</row>
    <row r="760" spans="2:33" ht="18.75" customHeight="1">
      <c r="B760" s="14"/>
      <c r="C760" s="98"/>
      <c r="D760" s="98"/>
      <c r="E760" s="14"/>
      <c r="F760" s="99"/>
      <c r="G760" s="99"/>
      <c r="H760" s="99"/>
      <c r="I760" s="99"/>
      <c r="J760" s="99"/>
      <c r="K760" s="99"/>
      <c r="L760" s="99"/>
      <c r="M760" s="99"/>
      <c r="N760" s="99"/>
      <c r="O760" s="99"/>
      <c r="P760" s="99"/>
      <c r="Q760" s="99"/>
      <c r="R760" s="99"/>
      <c r="S760" s="99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</row>
    <row r="761" spans="2:33" ht="18.75" customHeight="1">
      <c r="B761" s="14"/>
      <c r="C761" s="98"/>
      <c r="D761" s="98"/>
      <c r="E761" s="14"/>
      <c r="F761" s="99"/>
      <c r="G761" s="99"/>
      <c r="H761" s="99"/>
      <c r="I761" s="99"/>
      <c r="J761" s="99"/>
      <c r="K761" s="99"/>
      <c r="L761" s="99"/>
      <c r="M761" s="99"/>
      <c r="N761" s="99"/>
      <c r="O761" s="99"/>
      <c r="P761" s="99"/>
      <c r="Q761" s="99"/>
      <c r="R761" s="99"/>
      <c r="S761" s="99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</row>
    <row r="762" spans="2:33" ht="18.75" customHeight="1">
      <c r="B762" s="14"/>
      <c r="C762" s="98"/>
      <c r="D762" s="98"/>
      <c r="E762" s="14"/>
      <c r="F762" s="99"/>
      <c r="G762" s="99"/>
      <c r="H762" s="99"/>
      <c r="I762" s="99"/>
      <c r="J762" s="99"/>
      <c r="K762" s="99"/>
      <c r="L762" s="99"/>
      <c r="M762" s="99"/>
      <c r="N762" s="99"/>
      <c r="O762" s="99"/>
      <c r="P762" s="99"/>
      <c r="Q762" s="99"/>
      <c r="R762" s="99"/>
      <c r="S762" s="99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</row>
    <row r="763" spans="2:33" ht="18.75" customHeight="1">
      <c r="B763" s="14"/>
      <c r="C763" s="98"/>
      <c r="D763" s="98"/>
      <c r="E763" s="14"/>
      <c r="F763" s="99"/>
      <c r="G763" s="99"/>
      <c r="H763" s="99"/>
      <c r="I763" s="99"/>
      <c r="J763" s="99"/>
      <c r="K763" s="99"/>
      <c r="L763" s="99"/>
      <c r="M763" s="99"/>
      <c r="N763" s="99"/>
      <c r="O763" s="99"/>
      <c r="P763" s="99"/>
      <c r="Q763" s="99"/>
      <c r="R763" s="99"/>
      <c r="S763" s="99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</row>
    <row r="764" spans="2:33" ht="18.75" customHeight="1">
      <c r="B764" s="14"/>
      <c r="C764" s="98"/>
      <c r="D764" s="98"/>
      <c r="E764" s="14"/>
      <c r="F764" s="99"/>
      <c r="G764" s="99"/>
      <c r="H764" s="99"/>
      <c r="I764" s="99"/>
      <c r="J764" s="99"/>
      <c r="K764" s="99"/>
      <c r="L764" s="99"/>
      <c r="M764" s="99"/>
      <c r="N764" s="99"/>
      <c r="O764" s="99"/>
      <c r="P764" s="99"/>
      <c r="Q764" s="99"/>
      <c r="R764" s="99"/>
      <c r="S764" s="99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</row>
    <row r="765" spans="2:33" ht="18.75" customHeight="1">
      <c r="B765" s="14"/>
      <c r="C765" s="98"/>
      <c r="D765" s="98"/>
      <c r="E765" s="14"/>
      <c r="F765" s="99"/>
      <c r="G765" s="99"/>
      <c r="H765" s="99"/>
      <c r="I765" s="99"/>
      <c r="J765" s="99"/>
      <c r="K765" s="99"/>
      <c r="L765" s="99"/>
      <c r="M765" s="99"/>
      <c r="N765" s="99"/>
      <c r="O765" s="99"/>
      <c r="P765" s="99"/>
      <c r="Q765" s="99"/>
      <c r="R765" s="99"/>
      <c r="S765" s="99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</row>
    <row r="766" spans="2:33" ht="18.75" customHeight="1">
      <c r="B766" s="14"/>
      <c r="C766" s="98"/>
      <c r="D766" s="98"/>
      <c r="E766" s="14"/>
      <c r="F766" s="99"/>
      <c r="G766" s="99"/>
      <c r="H766" s="99"/>
      <c r="I766" s="99"/>
      <c r="J766" s="99"/>
      <c r="K766" s="99"/>
      <c r="L766" s="99"/>
      <c r="M766" s="99"/>
      <c r="N766" s="99"/>
      <c r="O766" s="99"/>
      <c r="P766" s="99"/>
      <c r="Q766" s="99"/>
      <c r="R766" s="99"/>
      <c r="S766" s="99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</row>
    <row r="767" spans="2:33" ht="18.75" customHeight="1">
      <c r="B767" s="14"/>
      <c r="C767" s="98"/>
      <c r="D767" s="98"/>
      <c r="E767" s="14"/>
      <c r="F767" s="99"/>
      <c r="G767" s="99"/>
      <c r="H767" s="99"/>
      <c r="I767" s="99"/>
      <c r="J767" s="99"/>
      <c r="K767" s="99"/>
      <c r="L767" s="99"/>
      <c r="M767" s="99"/>
      <c r="N767" s="99"/>
      <c r="O767" s="99"/>
      <c r="P767" s="99"/>
      <c r="Q767" s="99"/>
      <c r="R767" s="99"/>
      <c r="S767" s="99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</row>
    <row r="768" spans="2:33" ht="18.75" customHeight="1">
      <c r="B768" s="14"/>
      <c r="C768" s="98"/>
      <c r="D768" s="98"/>
      <c r="E768" s="14"/>
      <c r="F768" s="99"/>
      <c r="G768" s="99"/>
      <c r="H768" s="99"/>
      <c r="I768" s="99"/>
      <c r="J768" s="99"/>
      <c r="K768" s="99"/>
      <c r="L768" s="99"/>
      <c r="M768" s="99"/>
      <c r="N768" s="99"/>
      <c r="O768" s="99"/>
      <c r="P768" s="99"/>
      <c r="Q768" s="99"/>
      <c r="R768" s="99"/>
      <c r="S768" s="99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</row>
    <row r="769" spans="2:33" ht="18.75" customHeight="1">
      <c r="B769" s="14"/>
      <c r="C769" s="98"/>
      <c r="D769" s="98"/>
      <c r="E769" s="14"/>
      <c r="F769" s="99"/>
      <c r="G769" s="99"/>
      <c r="H769" s="99"/>
      <c r="I769" s="99"/>
      <c r="J769" s="99"/>
      <c r="K769" s="99"/>
      <c r="L769" s="99"/>
      <c r="M769" s="99"/>
      <c r="N769" s="99"/>
      <c r="O769" s="99"/>
      <c r="P769" s="99"/>
      <c r="Q769" s="99"/>
      <c r="R769" s="99"/>
      <c r="S769" s="99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</row>
    <row r="770" spans="2:33" ht="18.75" customHeight="1">
      <c r="B770" s="14"/>
      <c r="C770" s="98"/>
      <c r="D770" s="98"/>
      <c r="E770" s="14"/>
      <c r="F770" s="99"/>
      <c r="G770" s="99"/>
      <c r="H770" s="99"/>
      <c r="I770" s="99"/>
      <c r="J770" s="99"/>
      <c r="K770" s="99"/>
      <c r="L770" s="99"/>
      <c r="M770" s="99"/>
      <c r="N770" s="99"/>
      <c r="O770" s="99"/>
      <c r="P770" s="99"/>
      <c r="Q770" s="99"/>
      <c r="R770" s="99"/>
      <c r="S770" s="99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</row>
    <row r="771" spans="2:33" ht="18.75" customHeight="1">
      <c r="B771" s="14"/>
      <c r="C771" s="98"/>
      <c r="D771" s="98"/>
      <c r="E771" s="14"/>
      <c r="F771" s="99"/>
      <c r="G771" s="99"/>
      <c r="H771" s="99"/>
      <c r="I771" s="99"/>
      <c r="J771" s="99"/>
      <c r="K771" s="99"/>
      <c r="L771" s="99"/>
      <c r="M771" s="99"/>
      <c r="N771" s="99"/>
      <c r="O771" s="99"/>
      <c r="P771" s="99"/>
      <c r="Q771" s="99"/>
      <c r="R771" s="99"/>
      <c r="S771" s="99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</row>
    <row r="772" spans="2:33" ht="18.75" customHeight="1">
      <c r="B772" s="14"/>
      <c r="C772" s="98"/>
      <c r="D772" s="98"/>
      <c r="E772" s="14"/>
      <c r="F772" s="99"/>
      <c r="G772" s="99"/>
      <c r="H772" s="99"/>
      <c r="I772" s="99"/>
      <c r="J772" s="99"/>
      <c r="K772" s="99"/>
      <c r="L772" s="99"/>
      <c r="M772" s="99"/>
      <c r="N772" s="99"/>
      <c r="O772" s="99"/>
      <c r="P772" s="99"/>
      <c r="Q772" s="99"/>
      <c r="R772" s="99"/>
      <c r="S772" s="99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</row>
    <row r="773" spans="2:33" ht="18.75" customHeight="1">
      <c r="B773" s="14"/>
      <c r="C773" s="98"/>
      <c r="D773" s="98"/>
      <c r="E773" s="14"/>
      <c r="F773" s="99"/>
      <c r="G773" s="99"/>
      <c r="H773" s="99"/>
      <c r="I773" s="99"/>
      <c r="J773" s="99"/>
      <c r="K773" s="99"/>
      <c r="L773" s="99"/>
      <c r="M773" s="99"/>
      <c r="N773" s="99"/>
      <c r="O773" s="99"/>
      <c r="P773" s="99"/>
      <c r="Q773" s="99"/>
      <c r="R773" s="99"/>
      <c r="S773" s="99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</row>
    <row r="774" spans="2:33" ht="18.75" customHeight="1">
      <c r="B774" s="14"/>
      <c r="C774" s="98"/>
      <c r="D774" s="98"/>
      <c r="E774" s="14"/>
      <c r="F774" s="99"/>
      <c r="G774" s="99"/>
      <c r="H774" s="99"/>
      <c r="I774" s="99"/>
      <c r="J774" s="99"/>
      <c r="K774" s="99"/>
      <c r="L774" s="99"/>
      <c r="M774" s="99"/>
      <c r="N774" s="99"/>
      <c r="O774" s="99"/>
      <c r="P774" s="99"/>
      <c r="Q774" s="99"/>
      <c r="R774" s="99"/>
      <c r="S774" s="99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</row>
    <row r="775" spans="2:33" ht="18.75" customHeight="1">
      <c r="B775" s="14"/>
      <c r="C775" s="98"/>
      <c r="D775" s="98"/>
      <c r="E775" s="14"/>
      <c r="F775" s="99"/>
      <c r="G775" s="99"/>
      <c r="H775" s="99"/>
      <c r="I775" s="99"/>
      <c r="J775" s="99"/>
      <c r="K775" s="99"/>
      <c r="L775" s="99"/>
      <c r="M775" s="99"/>
      <c r="N775" s="99"/>
      <c r="O775" s="99"/>
      <c r="P775" s="99"/>
      <c r="Q775" s="99"/>
      <c r="R775" s="99"/>
      <c r="S775" s="99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</row>
    <row r="776" spans="2:33" ht="18.75" customHeight="1">
      <c r="B776" s="14"/>
      <c r="C776" s="98"/>
      <c r="D776" s="98"/>
      <c r="E776" s="14"/>
      <c r="F776" s="99"/>
      <c r="G776" s="99"/>
      <c r="H776" s="99"/>
      <c r="I776" s="99"/>
      <c r="J776" s="99"/>
      <c r="K776" s="99"/>
      <c r="L776" s="99"/>
      <c r="M776" s="99"/>
      <c r="N776" s="99"/>
      <c r="O776" s="99"/>
      <c r="P776" s="99"/>
      <c r="Q776" s="99"/>
      <c r="R776" s="99"/>
      <c r="S776" s="99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</row>
    <row r="777" spans="2:33" ht="18.75" customHeight="1">
      <c r="B777" s="14"/>
      <c r="C777" s="98"/>
      <c r="D777" s="98"/>
      <c r="E777" s="14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99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</row>
    <row r="778" spans="2:33" ht="18.75" customHeight="1">
      <c r="B778" s="14"/>
      <c r="C778" s="98"/>
      <c r="D778" s="98"/>
      <c r="E778" s="14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99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</row>
    <row r="779" spans="2:33" ht="18.75" customHeight="1">
      <c r="B779" s="14"/>
      <c r="C779" s="98"/>
      <c r="D779" s="98"/>
      <c r="E779" s="14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99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</row>
    <row r="780" spans="2:33" ht="18.75" customHeight="1">
      <c r="B780" s="14"/>
      <c r="C780" s="98"/>
      <c r="D780" s="98"/>
      <c r="E780" s="14"/>
      <c r="F780" s="99"/>
      <c r="G780" s="99"/>
      <c r="H780" s="99"/>
      <c r="I780" s="99"/>
      <c r="J780" s="99"/>
      <c r="K780" s="99"/>
      <c r="L780" s="99"/>
      <c r="M780" s="99"/>
      <c r="N780" s="99"/>
      <c r="O780" s="99"/>
      <c r="P780" s="99"/>
      <c r="Q780" s="99"/>
      <c r="R780" s="99"/>
      <c r="S780" s="99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</row>
    <row r="781" spans="2:33" ht="18.75" customHeight="1">
      <c r="B781" s="14"/>
      <c r="C781" s="98"/>
      <c r="D781" s="98"/>
      <c r="E781" s="14"/>
      <c r="F781" s="99"/>
      <c r="G781" s="99"/>
      <c r="H781" s="99"/>
      <c r="I781" s="99"/>
      <c r="J781" s="99"/>
      <c r="K781" s="99"/>
      <c r="L781" s="99"/>
      <c r="M781" s="99"/>
      <c r="N781" s="99"/>
      <c r="O781" s="99"/>
      <c r="P781" s="99"/>
      <c r="Q781" s="99"/>
      <c r="R781" s="99"/>
      <c r="S781" s="99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</row>
    <row r="782" spans="2:33" ht="18.75" customHeight="1">
      <c r="B782" s="14"/>
      <c r="C782" s="98"/>
      <c r="D782" s="98"/>
      <c r="E782" s="14"/>
      <c r="F782" s="99"/>
      <c r="G782" s="99"/>
      <c r="H782" s="99"/>
      <c r="I782" s="99"/>
      <c r="J782" s="99"/>
      <c r="K782" s="99"/>
      <c r="L782" s="99"/>
      <c r="M782" s="99"/>
      <c r="N782" s="99"/>
      <c r="O782" s="99"/>
      <c r="P782" s="99"/>
      <c r="Q782" s="99"/>
      <c r="R782" s="99"/>
      <c r="S782" s="99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</row>
    <row r="783" spans="2:33" ht="18.75" customHeight="1">
      <c r="B783" s="14"/>
      <c r="C783" s="98"/>
      <c r="D783" s="98"/>
      <c r="E783" s="14"/>
      <c r="F783" s="99"/>
      <c r="G783" s="99"/>
      <c r="H783" s="99"/>
      <c r="I783" s="99"/>
      <c r="J783" s="99"/>
      <c r="K783" s="99"/>
      <c r="L783" s="99"/>
      <c r="M783" s="99"/>
      <c r="N783" s="99"/>
      <c r="O783" s="99"/>
      <c r="P783" s="99"/>
      <c r="Q783" s="99"/>
      <c r="R783" s="99"/>
      <c r="S783" s="99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</row>
    <row r="784" spans="2:33" ht="18.75" customHeight="1">
      <c r="B784" s="14"/>
      <c r="C784" s="98"/>
      <c r="D784" s="98"/>
      <c r="E784" s="14"/>
      <c r="F784" s="99"/>
      <c r="G784" s="99"/>
      <c r="H784" s="99"/>
      <c r="I784" s="99"/>
      <c r="J784" s="99"/>
      <c r="K784" s="99"/>
      <c r="L784" s="99"/>
      <c r="M784" s="99"/>
      <c r="N784" s="99"/>
      <c r="O784" s="99"/>
      <c r="P784" s="99"/>
      <c r="Q784" s="99"/>
      <c r="R784" s="99"/>
      <c r="S784" s="99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</row>
    <row r="785" spans="2:33" ht="18.75" customHeight="1">
      <c r="B785" s="14"/>
      <c r="C785" s="98"/>
      <c r="D785" s="98"/>
      <c r="E785" s="14"/>
      <c r="F785" s="99"/>
      <c r="G785" s="99"/>
      <c r="H785" s="99"/>
      <c r="I785" s="99"/>
      <c r="J785" s="99"/>
      <c r="K785" s="99"/>
      <c r="L785" s="99"/>
      <c r="M785" s="99"/>
      <c r="N785" s="99"/>
      <c r="O785" s="99"/>
      <c r="P785" s="99"/>
      <c r="Q785" s="99"/>
      <c r="R785" s="99"/>
      <c r="S785" s="99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</row>
    <row r="786" spans="2:33" ht="18.75" customHeight="1">
      <c r="B786" s="14"/>
      <c r="C786" s="98"/>
      <c r="D786" s="98"/>
      <c r="E786" s="14"/>
      <c r="F786" s="99"/>
      <c r="G786" s="99"/>
      <c r="H786" s="99"/>
      <c r="I786" s="99"/>
      <c r="J786" s="99"/>
      <c r="K786" s="99"/>
      <c r="L786" s="99"/>
      <c r="M786" s="99"/>
      <c r="N786" s="99"/>
      <c r="O786" s="99"/>
      <c r="P786" s="99"/>
      <c r="Q786" s="99"/>
      <c r="R786" s="99"/>
      <c r="S786" s="99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</row>
    <row r="787" spans="2:33" ht="18.75" customHeight="1">
      <c r="B787" s="14"/>
      <c r="C787" s="98"/>
      <c r="D787" s="98"/>
      <c r="E787" s="14"/>
      <c r="F787" s="99"/>
      <c r="G787" s="99"/>
      <c r="H787" s="99"/>
      <c r="I787" s="99"/>
      <c r="J787" s="99"/>
      <c r="K787" s="99"/>
      <c r="L787" s="99"/>
      <c r="M787" s="99"/>
      <c r="N787" s="99"/>
      <c r="O787" s="99"/>
      <c r="P787" s="99"/>
      <c r="Q787" s="99"/>
      <c r="R787" s="99"/>
      <c r="S787" s="99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</row>
    <row r="788" spans="2:33" ht="18.75" customHeight="1">
      <c r="B788" s="14"/>
      <c r="C788" s="98"/>
      <c r="D788" s="98"/>
      <c r="E788" s="14"/>
      <c r="F788" s="99"/>
      <c r="G788" s="99"/>
      <c r="H788" s="99"/>
      <c r="I788" s="99"/>
      <c r="J788" s="99"/>
      <c r="K788" s="99"/>
      <c r="L788" s="99"/>
      <c r="M788" s="99"/>
      <c r="N788" s="99"/>
      <c r="O788" s="99"/>
      <c r="P788" s="99"/>
      <c r="Q788" s="99"/>
      <c r="R788" s="99"/>
      <c r="S788" s="99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</row>
    <row r="789" spans="2:33" ht="18.75" customHeight="1">
      <c r="B789" s="14"/>
      <c r="C789" s="98"/>
      <c r="D789" s="98"/>
      <c r="E789" s="14"/>
      <c r="F789" s="99"/>
      <c r="G789" s="99"/>
      <c r="H789" s="99"/>
      <c r="I789" s="99"/>
      <c r="J789" s="99"/>
      <c r="K789" s="99"/>
      <c r="L789" s="99"/>
      <c r="M789" s="99"/>
      <c r="N789" s="99"/>
      <c r="O789" s="99"/>
      <c r="P789" s="99"/>
      <c r="Q789" s="99"/>
      <c r="R789" s="99"/>
      <c r="S789" s="99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</row>
    <row r="790" spans="2:33" ht="18.75" customHeight="1">
      <c r="B790" s="14"/>
      <c r="C790" s="98"/>
      <c r="D790" s="98"/>
      <c r="E790" s="14"/>
      <c r="F790" s="99"/>
      <c r="G790" s="99"/>
      <c r="H790" s="99"/>
      <c r="I790" s="99"/>
      <c r="J790" s="99"/>
      <c r="K790" s="99"/>
      <c r="L790" s="99"/>
      <c r="M790" s="99"/>
      <c r="N790" s="99"/>
      <c r="O790" s="99"/>
      <c r="P790" s="99"/>
      <c r="Q790" s="99"/>
      <c r="R790" s="99"/>
      <c r="S790" s="99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</row>
    <row r="791" spans="2:33" ht="18.75" customHeight="1">
      <c r="B791" s="14"/>
      <c r="C791" s="98"/>
      <c r="D791" s="98"/>
      <c r="E791" s="14"/>
      <c r="F791" s="99"/>
      <c r="G791" s="99"/>
      <c r="H791" s="99"/>
      <c r="I791" s="99"/>
      <c r="J791" s="99"/>
      <c r="K791" s="99"/>
      <c r="L791" s="99"/>
      <c r="M791" s="99"/>
      <c r="N791" s="99"/>
      <c r="O791" s="99"/>
      <c r="P791" s="99"/>
      <c r="Q791" s="99"/>
      <c r="R791" s="99"/>
      <c r="S791" s="99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</row>
    <row r="792" spans="2:33" ht="18.75" customHeight="1">
      <c r="B792" s="14"/>
      <c r="C792" s="98"/>
      <c r="D792" s="98"/>
      <c r="E792" s="14"/>
      <c r="F792" s="99"/>
      <c r="G792" s="99"/>
      <c r="H792" s="99"/>
      <c r="I792" s="99"/>
      <c r="J792" s="99"/>
      <c r="K792" s="99"/>
      <c r="L792" s="99"/>
      <c r="M792" s="99"/>
      <c r="N792" s="99"/>
      <c r="O792" s="99"/>
      <c r="P792" s="99"/>
      <c r="Q792" s="99"/>
      <c r="R792" s="99"/>
      <c r="S792" s="99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</row>
    <row r="793" spans="2:33" ht="18.75" customHeight="1">
      <c r="B793" s="14"/>
      <c r="C793" s="98"/>
      <c r="D793" s="98"/>
      <c r="E793" s="14"/>
      <c r="F793" s="99"/>
      <c r="G793" s="99"/>
      <c r="H793" s="99"/>
      <c r="I793" s="99"/>
      <c r="J793" s="99"/>
      <c r="K793" s="99"/>
      <c r="L793" s="99"/>
      <c r="M793" s="99"/>
      <c r="N793" s="99"/>
      <c r="O793" s="99"/>
      <c r="P793" s="99"/>
      <c r="Q793" s="99"/>
      <c r="R793" s="99"/>
      <c r="S793" s="99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</row>
    <row r="794" spans="2:33" ht="18.75" customHeight="1">
      <c r="B794" s="14"/>
      <c r="C794" s="98"/>
      <c r="D794" s="98"/>
      <c r="E794" s="14"/>
      <c r="F794" s="99"/>
      <c r="G794" s="99"/>
      <c r="H794" s="99"/>
      <c r="I794" s="99"/>
      <c r="J794" s="99"/>
      <c r="K794" s="99"/>
      <c r="L794" s="99"/>
      <c r="M794" s="99"/>
      <c r="N794" s="99"/>
      <c r="O794" s="99"/>
      <c r="P794" s="99"/>
      <c r="Q794" s="99"/>
      <c r="R794" s="99"/>
      <c r="S794" s="99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</row>
    <row r="795" spans="2:33" ht="18.75" customHeight="1">
      <c r="B795" s="14"/>
      <c r="C795" s="98"/>
      <c r="D795" s="98"/>
      <c r="E795" s="14"/>
      <c r="F795" s="99"/>
      <c r="G795" s="99"/>
      <c r="H795" s="99"/>
      <c r="I795" s="99"/>
      <c r="J795" s="99"/>
      <c r="K795" s="99"/>
      <c r="L795" s="99"/>
      <c r="M795" s="99"/>
      <c r="N795" s="99"/>
      <c r="O795" s="99"/>
      <c r="P795" s="99"/>
      <c r="Q795" s="99"/>
      <c r="R795" s="99"/>
      <c r="S795" s="99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</row>
    <row r="796" spans="2:33" ht="18.75" customHeight="1">
      <c r="B796" s="14"/>
      <c r="C796" s="98"/>
      <c r="D796" s="98"/>
      <c r="E796" s="14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99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</row>
    <row r="797" spans="2:33" ht="18.75" customHeight="1">
      <c r="B797" s="14"/>
      <c r="C797" s="98"/>
      <c r="D797" s="98"/>
      <c r="E797" s="14"/>
      <c r="F797" s="99"/>
      <c r="G797" s="99"/>
      <c r="H797" s="99"/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99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</row>
    <row r="798" spans="2:33" ht="18.75" customHeight="1">
      <c r="B798" s="14"/>
      <c r="C798" s="98"/>
      <c r="D798" s="98"/>
      <c r="E798" s="14"/>
      <c r="F798" s="99"/>
      <c r="G798" s="99"/>
      <c r="H798" s="99"/>
      <c r="I798" s="99"/>
      <c r="J798" s="99"/>
      <c r="K798" s="99"/>
      <c r="L798" s="99"/>
      <c r="M798" s="99"/>
      <c r="N798" s="99"/>
      <c r="O798" s="99"/>
      <c r="P798" s="99"/>
      <c r="Q798" s="99"/>
      <c r="R798" s="99"/>
      <c r="S798" s="99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</row>
    <row r="799" spans="2:33" ht="18.75" customHeight="1">
      <c r="B799" s="14"/>
      <c r="C799" s="98"/>
      <c r="D799" s="98"/>
      <c r="E799" s="14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99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</row>
    <row r="800" spans="2:33" ht="18.75" customHeight="1">
      <c r="B800" s="14"/>
      <c r="C800" s="98"/>
      <c r="D800" s="98"/>
      <c r="E800" s="14"/>
      <c r="F800" s="99"/>
      <c r="G800" s="99"/>
      <c r="H800" s="99"/>
      <c r="I800" s="99"/>
      <c r="J800" s="99"/>
      <c r="K800" s="99"/>
      <c r="L800" s="99"/>
      <c r="M800" s="99"/>
      <c r="N800" s="99"/>
      <c r="O800" s="99"/>
      <c r="P800" s="99"/>
      <c r="Q800" s="99"/>
      <c r="R800" s="99"/>
      <c r="S800" s="99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</row>
    <row r="801" spans="2:33" ht="18.75" customHeight="1">
      <c r="B801" s="14"/>
      <c r="C801" s="98"/>
      <c r="D801" s="98"/>
      <c r="E801" s="14"/>
      <c r="F801" s="99"/>
      <c r="G801" s="99"/>
      <c r="H801" s="99"/>
      <c r="I801" s="99"/>
      <c r="J801" s="99"/>
      <c r="K801" s="99"/>
      <c r="L801" s="99"/>
      <c r="M801" s="99"/>
      <c r="N801" s="99"/>
      <c r="O801" s="99"/>
      <c r="P801" s="99"/>
      <c r="Q801" s="99"/>
      <c r="R801" s="99"/>
      <c r="S801" s="99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</row>
    <row r="802" spans="2:33" ht="18.75" customHeight="1">
      <c r="B802" s="14"/>
      <c r="C802" s="98"/>
      <c r="D802" s="98"/>
      <c r="E802" s="14"/>
      <c r="F802" s="99"/>
      <c r="G802" s="99"/>
      <c r="H802" s="99"/>
      <c r="I802" s="99"/>
      <c r="J802" s="99"/>
      <c r="K802" s="99"/>
      <c r="L802" s="99"/>
      <c r="M802" s="99"/>
      <c r="N802" s="99"/>
      <c r="O802" s="99"/>
      <c r="P802" s="99"/>
      <c r="Q802" s="99"/>
      <c r="R802" s="99"/>
      <c r="S802" s="99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</row>
    <row r="803" spans="2:33" ht="18.75" customHeight="1">
      <c r="B803" s="14"/>
      <c r="C803" s="98"/>
      <c r="D803" s="98"/>
      <c r="E803" s="14"/>
      <c r="F803" s="99"/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99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</row>
    <row r="804" spans="2:33" ht="18.75" customHeight="1">
      <c r="B804" s="14"/>
      <c r="C804" s="98"/>
      <c r="D804" s="98"/>
      <c r="E804" s="14"/>
      <c r="F804" s="99"/>
      <c r="G804" s="99"/>
      <c r="H804" s="99"/>
      <c r="I804" s="99"/>
      <c r="J804" s="99"/>
      <c r="K804" s="99"/>
      <c r="L804" s="99"/>
      <c r="M804" s="99"/>
      <c r="N804" s="99"/>
      <c r="O804" s="99"/>
      <c r="P804" s="99"/>
      <c r="Q804" s="99"/>
      <c r="R804" s="99"/>
      <c r="S804" s="99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</row>
    <row r="805" spans="2:33" ht="18.75" customHeight="1">
      <c r="B805" s="14"/>
      <c r="C805" s="98"/>
      <c r="D805" s="98"/>
      <c r="E805" s="14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99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</row>
    <row r="806" spans="2:33" ht="18.75" customHeight="1">
      <c r="B806" s="14"/>
      <c r="C806" s="98"/>
      <c r="D806" s="98"/>
      <c r="E806" s="14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99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</row>
    <row r="807" spans="2:33" ht="18.75" customHeight="1">
      <c r="B807" s="14"/>
      <c r="C807" s="98"/>
      <c r="D807" s="98"/>
      <c r="E807" s="14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99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</row>
    <row r="808" spans="2:33" ht="18.75" customHeight="1">
      <c r="B808" s="14"/>
      <c r="C808" s="98"/>
      <c r="D808" s="98"/>
      <c r="E808" s="14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99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</row>
    <row r="809" spans="2:33" ht="18.75" customHeight="1">
      <c r="B809" s="14"/>
      <c r="C809" s="98"/>
      <c r="D809" s="98"/>
      <c r="E809" s="14"/>
      <c r="F809" s="99"/>
      <c r="G809" s="99"/>
      <c r="H809" s="99"/>
      <c r="I809" s="99"/>
      <c r="J809" s="99"/>
      <c r="K809" s="99"/>
      <c r="L809" s="99"/>
      <c r="M809" s="99"/>
      <c r="N809" s="99"/>
      <c r="O809" s="99"/>
      <c r="P809" s="99"/>
      <c r="Q809" s="99"/>
      <c r="R809" s="99"/>
      <c r="S809" s="99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</row>
    <row r="810" spans="2:33" ht="18.75" customHeight="1">
      <c r="B810" s="14"/>
      <c r="C810" s="98"/>
      <c r="D810" s="98"/>
      <c r="E810" s="14"/>
      <c r="F810" s="99"/>
      <c r="G810" s="99"/>
      <c r="H810" s="99"/>
      <c r="I810" s="99"/>
      <c r="J810" s="99"/>
      <c r="K810" s="99"/>
      <c r="L810" s="99"/>
      <c r="M810" s="99"/>
      <c r="N810" s="99"/>
      <c r="O810" s="99"/>
      <c r="P810" s="99"/>
      <c r="Q810" s="99"/>
      <c r="R810" s="99"/>
      <c r="S810" s="99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</row>
    <row r="811" spans="2:33" ht="18.75" customHeight="1">
      <c r="B811" s="14"/>
      <c r="C811" s="98"/>
      <c r="D811" s="98"/>
      <c r="E811" s="14"/>
      <c r="F811" s="99"/>
      <c r="G811" s="99"/>
      <c r="H811" s="99"/>
      <c r="I811" s="99"/>
      <c r="J811" s="99"/>
      <c r="K811" s="99"/>
      <c r="L811" s="99"/>
      <c r="M811" s="99"/>
      <c r="N811" s="99"/>
      <c r="O811" s="99"/>
      <c r="P811" s="99"/>
      <c r="Q811" s="99"/>
      <c r="R811" s="99"/>
      <c r="S811" s="99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</row>
    <row r="812" spans="2:33" ht="18.75" customHeight="1">
      <c r="B812" s="14"/>
      <c r="C812" s="98"/>
      <c r="D812" s="98"/>
      <c r="E812" s="14"/>
      <c r="F812" s="99"/>
      <c r="G812" s="99"/>
      <c r="H812" s="99"/>
      <c r="I812" s="99"/>
      <c r="J812" s="99"/>
      <c r="K812" s="99"/>
      <c r="L812" s="99"/>
      <c r="M812" s="99"/>
      <c r="N812" s="99"/>
      <c r="O812" s="99"/>
      <c r="P812" s="99"/>
      <c r="Q812" s="99"/>
      <c r="R812" s="99"/>
      <c r="S812" s="99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</row>
    <row r="813" spans="2:33" ht="18.75" customHeight="1">
      <c r="B813" s="14"/>
      <c r="C813" s="98"/>
      <c r="D813" s="98"/>
      <c r="E813" s="14"/>
      <c r="F813" s="99"/>
      <c r="G813" s="99"/>
      <c r="H813" s="99"/>
      <c r="I813" s="99"/>
      <c r="J813" s="99"/>
      <c r="K813" s="99"/>
      <c r="L813" s="99"/>
      <c r="M813" s="99"/>
      <c r="N813" s="99"/>
      <c r="O813" s="99"/>
      <c r="P813" s="99"/>
      <c r="Q813" s="99"/>
      <c r="R813" s="99"/>
      <c r="S813" s="99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</row>
    <row r="814" spans="2:33" ht="18.75" customHeight="1">
      <c r="B814" s="14"/>
      <c r="C814" s="98"/>
      <c r="D814" s="98"/>
      <c r="E814" s="14"/>
      <c r="F814" s="99"/>
      <c r="G814" s="99"/>
      <c r="H814" s="99"/>
      <c r="I814" s="99"/>
      <c r="J814" s="99"/>
      <c r="K814" s="99"/>
      <c r="L814" s="99"/>
      <c r="M814" s="99"/>
      <c r="N814" s="99"/>
      <c r="O814" s="99"/>
      <c r="P814" s="99"/>
      <c r="Q814" s="99"/>
      <c r="R814" s="99"/>
      <c r="S814" s="99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</row>
    <row r="815" spans="2:33" ht="18.75" customHeight="1">
      <c r="B815" s="14"/>
      <c r="C815" s="98"/>
      <c r="D815" s="98"/>
      <c r="E815" s="14"/>
      <c r="F815" s="99"/>
      <c r="G815" s="99"/>
      <c r="H815" s="99"/>
      <c r="I815" s="99"/>
      <c r="J815" s="99"/>
      <c r="K815" s="99"/>
      <c r="L815" s="99"/>
      <c r="M815" s="99"/>
      <c r="N815" s="99"/>
      <c r="O815" s="99"/>
      <c r="P815" s="99"/>
      <c r="Q815" s="99"/>
      <c r="R815" s="99"/>
      <c r="S815" s="99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</row>
    <row r="816" spans="2:33" ht="18.75" customHeight="1">
      <c r="B816" s="14"/>
      <c r="C816" s="98"/>
      <c r="D816" s="98"/>
      <c r="E816" s="14"/>
      <c r="F816" s="99"/>
      <c r="G816" s="99"/>
      <c r="H816" s="99"/>
      <c r="I816" s="99"/>
      <c r="J816" s="99"/>
      <c r="K816" s="99"/>
      <c r="L816" s="99"/>
      <c r="M816" s="99"/>
      <c r="N816" s="99"/>
      <c r="O816" s="99"/>
      <c r="P816" s="99"/>
      <c r="Q816" s="99"/>
      <c r="R816" s="99"/>
      <c r="S816" s="99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</row>
    <row r="817" spans="2:33" ht="18.75" customHeight="1">
      <c r="B817" s="14"/>
      <c r="C817" s="98"/>
      <c r="D817" s="98"/>
      <c r="E817" s="14"/>
      <c r="F817" s="99"/>
      <c r="G817" s="99"/>
      <c r="H817" s="99"/>
      <c r="I817" s="99"/>
      <c r="J817" s="99"/>
      <c r="K817" s="99"/>
      <c r="L817" s="99"/>
      <c r="M817" s="99"/>
      <c r="N817" s="99"/>
      <c r="O817" s="99"/>
      <c r="P817" s="99"/>
      <c r="Q817" s="99"/>
      <c r="R817" s="99"/>
      <c r="S817" s="99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</row>
    <row r="818" spans="2:33" ht="18.75" customHeight="1">
      <c r="B818" s="14"/>
      <c r="C818" s="98"/>
      <c r="D818" s="98"/>
      <c r="E818" s="14"/>
      <c r="F818" s="99"/>
      <c r="G818" s="99"/>
      <c r="H818" s="99"/>
      <c r="I818" s="99"/>
      <c r="J818" s="99"/>
      <c r="K818" s="99"/>
      <c r="L818" s="99"/>
      <c r="M818" s="99"/>
      <c r="N818" s="99"/>
      <c r="O818" s="99"/>
      <c r="P818" s="99"/>
      <c r="Q818" s="99"/>
      <c r="R818" s="99"/>
      <c r="S818" s="99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</row>
    <row r="819" spans="2:33" ht="18.75" customHeight="1">
      <c r="B819" s="14"/>
      <c r="C819" s="98"/>
      <c r="D819" s="98"/>
      <c r="E819" s="14"/>
      <c r="F819" s="99"/>
      <c r="G819" s="99"/>
      <c r="H819" s="99"/>
      <c r="I819" s="99"/>
      <c r="J819" s="99"/>
      <c r="K819" s="99"/>
      <c r="L819" s="99"/>
      <c r="M819" s="99"/>
      <c r="N819" s="99"/>
      <c r="O819" s="99"/>
      <c r="P819" s="99"/>
      <c r="Q819" s="99"/>
      <c r="R819" s="99"/>
      <c r="S819" s="99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</row>
    <row r="820" spans="2:33" ht="18.75" customHeight="1">
      <c r="B820" s="14"/>
      <c r="C820" s="98"/>
      <c r="D820" s="98"/>
      <c r="E820" s="14"/>
      <c r="F820" s="99"/>
      <c r="G820" s="99"/>
      <c r="H820" s="99"/>
      <c r="I820" s="99"/>
      <c r="J820" s="99"/>
      <c r="K820" s="99"/>
      <c r="L820" s="99"/>
      <c r="M820" s="99"/>
      <c r="N820" s="99"/>
      <c r="O820" s="99"/>
      <c r="P820" s="99"/>
      <c r="Q820" s="99"/>
      <c r="R820" s="99"/>
      <c r="S820" s="99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</row>
    <row r="821" spans="2:33" ht="18.75" customHeight="1">
      <c r="B821" s="14"/>
      <c r="C821" s="98"/>
      <c r="D821" s="98"/>
      <c r="E821" s="14"/>
      <c r="F821" s="99"/>
      <c r="G821" s="99"/>
      <c r="H821" s="99"/>
      <c r="I821" s="99"/>
      <c r="J821" s="99"/>
      <c r="K821" s="99"/>
      <c r="L821" s="99"/>
      <c r="M821" s="99"/>
      <c r="N821" s="99"/>
      <c r="O821" s="99"/>
      <c r="P821" s="99"/>
      <c r="Q821" s="99"/>
      <c r="R821" s="99"/>
      <c r="S821" s="99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</row>
    <row r="822" spans="2:33" ht="18.75" customHeight="1">
      <c r="B822" s="14"/>
      <c r="C822" s="98"/>
      <c r="D822" s="98"/>
      <c r="E822" s="14"/>
      <c r="F822" s="99"/>
      <c r="G822" s="99"/>
      <c r="H822" s="99"/>
      <c r="I822" s="99"/>
      <c r="J822" s="99"/>
      <c r="K822" s="99"/>
      <c r="L822" s="99"/>
      <c r="M822" s="99"/>
      <c r="N822" s="99"/>
      <c r="O822" s="99"/>
      <c r="P822" s="99"/>
      <c r="Q822" s="99"/>
      <c r="R822" s="99"/>
      <c r="S822" s="99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</row>
    <row r="823" spans="2:33" ht="18.75" customHeight="1">
      <c r="B823" s="14"/>
      <c r="C823" s="98"/>
      <c r="D823" s="98"/>
      <c r="E823" s="14"/>
      <c r="F823" s="99"/>
      <c r="G823" s="99"/>
      <c r="H823" s="99"/>
      <c r="I823" s="99"/>
      <c r="J823" s="99"/>
      <c r="K823" s="99"/>
      <c r="L823" s="99"/>
      <c r="M823" s="99"/>
      <c r="N823" s="99"/>
      <c r="O823" s="99"/>
      <c r="P823" s="99"/>
      <c r="Q823" s="99"/>
      <c r="R823" s="99"/>
      <c r="S823" s="99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</row>
    <row r="824" spans="2:33" ht="18.75" customHeight="1">
      <c r="B824" s="14"/>
      <c r="C824" s="98"/>
      <c r="D824" s="98"/>
      <c r="E824" s="14"/>
      <c r="F824" s="99"/>
      <c r="G824" s="99"/>
      <c r="H824" s="99"/>
      <c r="I824" s="99"/>
      <c r="J824" s="99"/>
      <c r="K824" s="99"/>
      <c r="L824" s="99"/>
      <c r="M824" s="99"/>
      <c r="N824" s="99"/>
      <c r="O824" s="99"/>
      <c r="P824" s="99"/>
      <c r="Q824" s="99"/>
      <c r="R824" s="99"/>
      <c r="S824" s="99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</row>
    <row r="825" spans="2:33" ht="18.75" customHeight="1">
      <c r="B825" s="14"/>
      <c r="C825" s="98"/>
      <c r="D825" s="98"/>
      <c r="E825" s="14"/>
      <c r="F825" s="99"/>
      <c r="G825" s="99"/>
      <c r="H825" s="99"/>
      <c r="I825" s="99"/>
      <c r="J825" s="99"/>
      <c r="K825" s="99"/>
      <c r="L825" s="99"/>
      <c r="M825" s="99"/>
      <c r="N825" s="99"/>
      <c r="O825" s="99"/>
      <c r="P825" s="99"/>
      <c r="Q825" s="99"/>
      <c r="R825" s="99"/>
      <c r="S825" s="99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</row>
    <row r="826" spans="2:33" ht="18.75" customHeight="1">
      <c r="B826" s="14"/>
      <c r="C826" s="98"/>
      <c r="D826" s="98"/>
      <c r="E826" s="14"/>
      <c r="F826" s="99"/>
      <c r="G826" s="99"/>
      <c r="H826" s="99"/>
      <c r="I826" s="99"/>
      <c r="J826" s="99"/>
      <c r="K826" s="99"/>
      <c r="L826" s="99"/>
      <c r="M826" s="99"/>
      <c r="N826" s="99"/>
      <c r="O826" s="99"/>
      <c r="P826" s="99"/>
      <c r="Q826" s="99"/>
      <c r="R826" s="99"/>
      <c r="S826" s="99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</row>
    <row r="827" spans="2:33" ht="18.75" customHeight="1">
      <c r="B827" s="14"/>
      <c r="C827" s="98"/>
      <c r="D827" s="98"/>
      <c r="E827" s="14"/>
      <c r="F827" s="99"/>
      <c r="G827" s="99"/>
      <c r="H827" s="99"/>
      <c r="I827" s="99"/>
      <c r="J827" s="99"/>
      <c r="K827" s="99"/>
      <c r="L827" s="99"/>
      <c r="M827" s="99"/>
      <c r="N827" s="99"/>
      <c r="O827" s="99"/>
      <c r="P827" s="99"/>
      <c r="Q827" s="99"/>
      <c r="R827" s="99"/>
      <c r="S827" s="99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</row>
    <row r="828" spans="2:33" ht="18.75" customHeight="1">
      <c r="B828" s="14"/>
      <c r="C828" s="98"/>
      <c r="D828" s="98"/>
      <c r="E828" s="14"/>
      <c r="F828" s="99"/>
      <c r="G828" s="99"/>
      <c r="H828" s="99"/>
      <c r="I828" s="99"/>
      <c r="J828" s="99"/>
      <c r="K828" s="99"/>
      <c r="L828" s="99"/>
      <c r="M828" s="99"/>
      <c r="N828" s="99"/>
      <c r="O828" s="99"/>
      <c r="P828" s="99"/>
      <c r="Q828" s="99"/>
      <c r="R828" s="99"/>
      <c r="S828" s="99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</row>
    <row r="829" spans="2:33" ht="18.75" customHeight="1">
      <c r="B829" s="14"/>
      <c r="C829" s="98"/>
      <c r="D829" s="98"/>
      <c r="E829" s="14"/>
      <c r="F829" s="99"/>
      <c r="G829" s="99"/>
      <c r="H829" s="99"/>
      <c r="I829" s="99"/>
      <c r="J829" s="99"/>
      <c r="K829" s="99"/>
      <c r="L829" s="99"/>
      <c r="M829" s="99"/>
      <c r="N829" s="99"/>
      <c r="O829" s="99"/>
      <c r="P829" s="99"/>
      <c r="Q829" s="99"/>
      <c r="R829" s="99"/>
      <c r="S829" s="99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</row>
    <row r="830" spans="2:33" ht="18.75" customHeight="1">
      <c r="B830" s="14"/>
      <c r="C830" s="98"/>
      <c r="D830" s="98"/>
      <c r="E830" s="14"/>
      <c r="F830" s="99"/>
      <c r="G830" s="99"/>
      <c r="H830" s="99"/>
      <c r="I830" s="99"/>
      <c r="J830" s="99"/>
      <c r="K830" s="99"/>
      <c r="L830" s="99"/>
      <c r="M830" s="99"/>
      <c r="N830" s="99"/>
      <c r="O830" s="99"/>
      <c r="P830" s="99"/>
      <c r="Q830" s="99"/>
      <c r="R830" s="99"/>
      <c r="S830" s="99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</row>
    <row r="831" spans="2:33" ht="18.75" customHeight="1">
      <c r="B831" s="14"/>
      <c r="C831" s="98"/>
      <c r="D831" s="98"/>
      <c r="E831" s="14"/>
      <c r="F831" s="99"/>
      <c r="G831" s="99"/>
      <c r="H831" s="99"/>
      <c r="I831" s="99"/>
      <c r="J831" s="99"/>
      <c r="K831" s="99"/>
      <c r="L831" s="99"/>
      <c r="M831" s="99"/>
      <c r="N831" s="99"/>
      <c r="O831" s="99"/>
      <c r="P831" s="99"/>
      <c r="Q831" s="99"/>
      <c r="R831" s="99"/>
      <c r="S831" s="99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</row>
    <row r="832" spans="2:33" ht="18.75" customHeight="1">
      <c r="B832" s="14"/>
      <c r="C832" s="98"/>
      <c r="D832" s="98"/>
      <c r="E832" s="14"/>
      <c r="F832" s="99"/>
      <c r="G832" s="99"/>
      <c r="H832" s="99"/>
      <c r="I832" s="99"/>
      <c r="J832" s="99"/>
      <c r="K832" s="99"/>
      <c r="L832" s="99"/>
      <c r="M832" s="99"/>
      <c r="N832" s="99"/>
      <c r="O832" s="99"/>
      <c r="P832" s="99"/>
      <c r="Q832" s="99"/>
      <c r="R832" s="99"/>
      <c r="S832" s="99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</row>
    <row r="833" spans="2:33" ht="18.75" customHeight="1">
      <c r="B833" s="14"/>
      <c r="C833" s="98"/>
      <c r="D833" s="98"/>
      <c r="E833" s="14"/>
      <c r="F833" s="99"/>
      <c r="G833" s="99"/>
      <c r="H833" s="99"/>
      <c r="I833" s="99"/>
      <c r="J833" s="99"/>
      <c r="K833" s="99"/>
      <c r="L833" s="99"/>
      <c r="M833" s="99"/>
      <c r="N833" s="99"/>
      <c r="O833" s="99"/>
      <c r="P833" s="99"/>
      <c r="Q833" s="99"/>
      <c r="R833" s="99"/>
      <c r="S833" s="99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</row>
    <row r="834" spans="2:33" ht="18.75" customHeight="1">
      <c r="B834" s="14"/>
      <c r="C834" s="98"/>
      <c r="D834" s="98"/>
      <c r="E834" s="14"/>
      <c r="F834" s="99"/>
      <c r="G834" s="99"/>
      <c r="H834" s="99"/>
      <c r="I834" s="99"/>
      <c r="J834" s="99"/>
      <c r="K834" s="99"/>
      <c r="L834" s="99"/>
      <c r="M834" s="99"/>
      <c r="N834" s="99"/>
      <c r="O834" s="99"/>
      <c r="P834" s="99"/>
      <c r="Q834" s="99"/>
      <c r="R834" s="99"/>
      <c r="S834" s="99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</row>
    <row r="835" spans="2:33" ht="18.75" customHeight="1">
      <c r="B835" s="14"/>
      <c r="C835" s="98"/>
      <c r="D835" s="98"/>
      <c r="E835" s="14"/>
      <c r="F835" s="99"/>
      <c r="G835" s="99"/>
      <c r="H835" s="99"/>
      <c r="I835" s="99"/>
      <c r="J835" s="99"/>
      <c r="K835" s="99"/>
      <c r="L835" s="99"/>
      <c r="M835" s="99"/>
      <c r="N835" s="99"/>
      <c r="O835" s="99"/>
      <c r="P835" s="99"/>
      <c r="Q835" s="99"/>
      <c r="R835" s="99"/>
      <c r="S835" s="99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</row>
    <row r="836" spans="2:33" ht="18.75" customHeight="1">
      <c r="B836" s="14"/>
      <c r="C836" s="98"/>
      <c r="D836" s="98"/>
      <c r="E836" s="14"/>
      <c r="F836" s="99"/>
      <c r="G836" s="99"/>
      <c r="H836" s="99"/>
      <c r="I836" s="99"/>
      <c r="J836" s="99"/>
      <c r="K836" s="99"/>
      <c r="L836" s="99"/>
      <c r="M836" s="99"/>
      <c r="N836" s="99"/>
      <c r="O836" s="99"/>
      <c r="P836" s="99"/>
      <c r="Q836" s="99"/>
      <c r="R836" s="99"/>
      <c r="S836" s="99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</row>
    <row r="837" spans="2:33" ht="18.75" customHeight="1">
      <c r="B837" s="14"/>
      <c r="C837" s="98"/>
      <c r="D837" s="98"/>
      <c r="E837" s="14"/>
      <c r="F837" s="99"/>
      <c r="G837" s="99"/>
      <c r="H837" s="99"/>
      <c r="I837" s="99"/>
      <c r="J837" s="99"/>
      <c r="K837" s="99"/>
      <c r="L837" s="99"/>
      <c r="M837" s="99"/>
      <c r="N837" s="99"/>
      <c r="O837" s="99"/>
      <c r="P837" s="99"/>
      <c r="Q837" s="99"/>
      <c r="R837" s="99"/>
      <c r="S837" s="99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</row>
    <row r="838" spans="2:33" ht="18.75" customHeight="1">
      <c r="B838" s="14"/>
      <c r="C838" s="98"/>
      <c r="D838" s="98"/>
      <c r="E838" s="14"/>
      <c r="F838" s="99"/>
      <c r="G838" s="99"/>
      <c r="H838" s="99"/>
      <c r="I838" s="99"/>
      <c r="J838" s="99"/>
      <c r="K838" s="99"/>
      <c r="L838" s="99"/>
      <c r="M838" s="99"/>
      <c r="N838" s="99"/>
      <c r="O838" s="99"/>
      <c r="P838" s="99"/>
      <c r="Q838" s="99"/>
      <c r="R838" s="99"/>
      <c r="S838" s="99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</row>
    <row r="839" spans="2:33" ht="18.75" customHeight="1">
      <c r="B839" s="14"/>
      <c r="C839" s="98"/>
      <c r="D839" s="98"/>
      <c r="E839" s="14"/>
      <c r="F839" s="99"/>
      <c r="G839" s="99"/>
      <c r="H839" s="99"/>
      <c r="I839" s="99"/>
      <c r="J839" s="99"/>
      <c r="K839" s="99"/>
      <c r="L839" s="99"/>
      <c r="M839" s="99"/>
      <c r="N839" s="99"/>
      <c r="O839" s="99"/>
      <c r="P839" s="99"/>
      <c r="Q839" s="99"/>
      <c r="R839" s="99"/>
      <c r="S839" s="99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</row>
    <row r="840" spans="2:33" ht="18.75" customHeight="1">
      <c r="B840" s="14"/>
      <c r="C840" s="98"/>
      <c r="D840" s="98"/>
      <c r="E840" s="14"/>
      <c r="F840" s="99"/>
      <c r="G840" s="99"/>
      <c r="H840" s="99"/>
      <c r="I840" s="99"/>
      <c r="J840" s="99"/>
      <c r="K840" s="99"/>
      <c r="L840" s="99"/>
      <c r="M840" s="99"/>
      <c r="N840" s="99"/>
      <c r="O840" s="99"/>
      <c r="P840" s="99"/>
      <c r="Q840" s="99"/>
      <c r="R840" s="99"/>
      <c r="S840" s="99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</row>
    <row r="841" spans="2:33" ht="18.75" customHeight="1">
      <c r="B841" s="14"/>
      <c r="C841" s="98"/>
      <c r="D841" s="98"/>
      <c r="E841" s="14"/>
      <c r="F841" s="99"/>
      <c r="G841" s="99"/>
      <c r="H841" s="99"/>
      <c r="I841" s="99"/>
      <c r="J841" s="99"/>
      <c r="K841" s="99"/>
      <c r="L841" s="99"/>
      <c r="M841" s="99"/>
      <c r="N841" s="99"/>
      <c r="O841" s="99"/>
      <c r="P841" s="99"/>
      <c r="Q841" s="99"/>
      <c r="R841" s="99"/>
      <c r="S841" s="99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</row>
    <row r="842" spans="2:33" ht="18.75" customHeight="1">
      <c r="B842" s="14"/>
      <c r="C842" s="98"/>
      <c r="D842" s="98"/>
      <c r="E842" s="14"/>
      <c r="F842" s="99"/>
      <c r="G842" s="99"/>
      <c r="H842" s="99"/>
      <c r="I842" s="99"/>
      <c r="J842" s="99"/>
      <c r="K842" s="99"/>
      <c r="L842" s="99"/>
      <c r="M842" s="99"/>
      <c r="N842" s="99"/>
      <c r="O842" s="99"/>
      <c r="P842" s="99"/>
      <c r="Q842" s="99"/>
      <c r="R842" s="99"/>
      <c r="S842" s="99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</row>
    <row r="843" spans="2:33" ht="18.75" customHeight="1">
      <c r="B843" s="14"/>
      <c r="C843" s="98"/>
      <c r="D843" s="98"/>
      <c r="E843" s="14"/>
      <c r="F843" s="99"/>
      <c r="G843" s="99"/>
      <c r="H843" s="99"/>
      <c r="I843" s="99"/>
      <c r="J843" s="99"/>
      <c r="K843" s="99"/>
      <c r="L843" s="99"/>
      <c r="M843" s="99"/>
      <c r="N843" s="99"/>
      <c r="O843" s="99"/>
      <c r="P843" s="99"/>
      <c r="Q843" s="99"/>
      <c r="R843" s="99"/>
      <c r="S843" s="99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</row>
    <row r="844" spans="2:33" ht="18.75" customHeight="1">
      <c r="B844" s="14"/>
      <c r="C844" s="98"/>
      <c r="D844" s="98"/>
      <c r="E844" s="14"/>
      <c r="F844" s="99"/>
      <c r="G844" s="99"/>
      <c r="H844" s="99"/>
      <c r="I844" s="99"/>
      <c r="J844" s="99"/>
      <c r="K844" s="99"/>
      <c r="L844" s="99"/>
      <c r="M844" s="99"/>
      <c r="N844" s="99"/>
      <c r="O844" s="99"/>
      <c r="P844" s="99"/>
      <c r="Q844" s="99"/>
      <c r="R844" s="99"/>
      <c r="S844" s="99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</row>
    <row r="845" spans="2:33" ht="18.75" customHeight="1">
      <c r="B845" s="14"/>
      <c r="C845" s="98"/>
      <c r="D845" s="98"/>
      <c r="E845" s="14"/>
      <c r="F845" s="99"/>
      <c r="G845" s="99"/>
      <c r="H845" s="99"/>
      <c r="I845" s="99"/>
      <c r="J845" s="99"/>
      <c r="K845" s="99"/>
      <c r="L845" s="99"/>
      <c r="M845" s="99"/>
      <c r="N845" s="99"/>
      <c r="O845" s="99"/>
      <c r="P845" s="99"/>
      <c r="Q845" s="99"/>
      <c r="R845" s="99"/>
      <c r="S845" s="99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</row>
    <row r="846" spans="2:33" ht="18.75" customHeight="1">
      <c r="B846" s="14"/>
      <c r="C846" s="98"/>
      <c r="D846" s="98"/>
      <c r="E846" s="14"/>
      <c r="F846" s="99"/>
      <c r="G846" s="99"/>
      <c r="H846" s="99"/>
      <c r="I846" s="99"/>
      <c r="J846" s="99"/>
      <c r="K846" s="99"/>
      <c r="L846" s="99"/>
      <c r="M846" s="99"/>
      <c r="N846" s="99"/>
      <c r="O846" s="99"/>
      <c r="P846" s="99"/>
      <c r="Q846" s="99"/>
      <c r="R846" s="99"/>
      <c r="S846" s="99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</row>
    <row r="847" spans="2:33" ht="18.75" customHeight="1">
      <c r="B847" s="14"/>
      <c r="C847" s="98"/>
      <c r="D847" s="98"/>
      <c r="E847" s="14"/>
      <c r="F847" s="99"/>
      <c r="G847" s="99"/>
      <c r="H847" s="99"/>
      <c r="I847" s="99"/>
      <c r="J847" s="99"/>
      <c r="K847" s="99"/>
      <c r="L847" s="99"/>
      <c r="M847" s="99"/>
      <c r="N847" s="99"/>
      <c r="O847" s="99"/>
      <c r="P847" s="99"/>
      <c r="Q847" s="99"/>
      <c r="R847" s="99"/>
      <c r="S847" s="99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</row>
    <row r="848" spans="2:33" ht="18.75" customHeight="1">
      <c r="B848" s="14"/>
      <c r="C848" s="98"/>
      <c r="D848" s="98"/>
      <c r="E848" s="14"/>
      <c r="F848" s="99"/>
      <c r="G848" s="99"/>
      <c r="H848" s="99"/>
      <c r="I848" s="99"/>
      <c r="J848" s="99"/>
      <c r="K848" s="99"/>
      <c r="L848" s="99"/>
      <c r="M848" s="99"/>
      <c r="N848" s="99"/>
      <c r="O848" s="99"/>
      <c r="P848" s="99"/>
      <c r="Q848" s="99"/>
      <c r="R848" s="99"/>
      <c r="S848" s="99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</row>
    <row r="849" spans="2:33" ht="18.75" customHeight="1">
      <c r="B849" s="14"/>
      <c r="C849" s="98"/>
      <c r="D849" s="98"/>
      <c r="E849" s="14"/>
      <c r="F849" s="99"/>
      <c r="G849" s="99"/>
      <c r="H849" s="99"/>
      <c r="I849" s="99"/>
      <c r="J849" s="99"/>
      <c r="K849" s="99"/>
      <c r="L849" s="99"/>
      <c r="M849" s="99"/>
      <c r="N849" s="99"/>
      <c r="O849" s="99"/>
      <c r="P849" s="99"/>
      <c r="Q849" s="99"/>
      <c r="R849" s="99"/>
      <c r="S849" s="99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</row>
    <row r="850" spans="2:33" ht="18.75" customHeight="1">
      <c r="B850" s="14"/>
      <c r="C850" s="98"/>
      <c r="D850" s="98"/>
      <c r="E850" s="14"/>
      <c r="F850" s="99"/>
      <c r="G850" s="99"/>
      <c r="H850" s="99"/>
      <c r="I850" s="99"/>
      <c r="J850" s="99"/>
      <c r="K850" s="99"/>
      <c r="L850" s="99"/>
      <c r="M850" s="99"/>
      <c r="N850" s="99"/>
      <c r="O850" s="99"/>
      <c r="P850" s="99"/>
      <c r="Q850" s="99"/>
      <c r="R850" s="99"/>
      <c r="S850" s="99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</row>
    <row r="851" spans="2:33" ht="18.75" customHeight="1">
      <c r="B851" s="14"/>
      <c r="C851" s="98"/>
      <c r="D851" s="98"/>
      <c r="E851" s="14"/>
      <c r="F851" s="99"/>
      <c r="G851" s="99"/>
      <c r="H851" s="99"/>
      <c r="I851" s="99"/>
      <c r="J851" s="99"/>
      <c r="K851" s="99"/>
      <c r="L851" s="99"/>
      <c r="M851" s="99"/>
      <c r="N851" s="99"/>
      <c r="O851" s="99"/>
      <c r="P851" s="99"/>
      <c r="Q851" s="99"/>
      <c r="R851" s="99"/>
      <c r="S851" s="99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</row>
    <row r="852" spans="2:33" ht="18.75" customHeight="1">
      <c r="B852" s="14"/>
      <c r="C852" s="98"/>
      <c r="D852" s="98"/>
      <c r="E852" s="14"/>
      <c r="F852" s="99"/>
      <c r="G852" s="99"/>
      <c r="H852" s="99"/>
      <c r="I852" s="99"/>
      <c r="J852" s="99"/>
      <c r="K852" s="99"/>
      <c r="L852" s="99"/>
      <c r="M852" s="99"/>
      <c r="N852" s="99"/>
      <c r="O852" s="99"/>
      <c r="P852" s="99"/>
      <c r="Q852" s="99"/>
      <c r="R852" s="99"/>
      <c r="S852" s="99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</row>
    <row r="853" spans="2:33" ht="18.75" customHeight="1">
      <c r="B853" s="14"/>
      <c r="C853" s="98"/>
      <c r="D853" s="98"/>
      <c r="E853" s="14"/>
      <c r="F853" s="99"/>
      <c r="G853" s="99"/>
      <c r="H853" s="99"/>
      <c r="I853" s="99"/>
      <c r="J853" s="99"/>
      <c r="K853" s="99"/>
      <c r="L853" s="99"/>
      <c r="M853" s="99"/>
      <c r="N853" s="99"/>
      <c r="O853" s="99"/>
      <c r="P853" s="99"/>
      <c r="Q853" s="99"/>
      <c r="R853" s="99"/>
      <c r="S853" s="99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</row>
    <row r="854" spans="2:33" ht="18.75" customHeight="1">
      <c r="B854" s="14"/>
      <c r="C854" s="98"/>
      <c r="D854" s="98"/>
      <c r="E854" s="14"/>
      <c r="F854" s="99"/>
      <c r="G854" s="99"/>
      <c r="H854" s="99"/>
      <c r="I854" s="99"/>
      <c r="J854" s="99"/>
      <c r="K854" s="99"/>
      <c r="L854" s="99"/>
      <c r="M854" s="99"/>
      <c r="N854" s="99"/>
      <c r="O854" s="99"/>
      <c r="P854" s="99"/>
      <c r="Q854" s="99"/>
      <c r="R854" s="99"/>
      <c r="S854" s="99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</row>
    <row r="855" spans="2:33" ht="18.75" customHeight="1">
      <c r="B855" s="14"/>
      <c r="C855" s="98"/>
      <c r="D855" s="98"/>
      <c r="E855" s="14"/>
      <c r="F855" s="99"/>
      <c r="G855" s="99"/>
      <c r="H855" s="99"/>
      <c r="I855" s="99"/>
      <c r="J855" s="99"/>
      <c r="K855" s="99"/>
      <c r="L855" s="99"/>
      <c r="M855" s="99"/>
      <c r="N855" s="99"/>
      <c r="O855" s="99"/>
      <c r="P855" s="99"/>
      <c r="Q855" s="99"/>
      <c r="R855" s="99"/>
      <c r="S855" s="99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</row>
    <row r="856" spans="2:33" ht="18.75" customHeight="1">
      <c r="B856" s="14"/>
      <c r="C856" s="98"/>
      <c r="D856" s="98"/>
      <c r="E856" s="14"/>
      <c r="F856" s="99"/>
      <c r="G856" s="99"/>
      <c r="H856" s="99"/>
      <c r="I856" s="99"/>
      <c r="J856" s="99"/>
      <c r="K856" s="99"/>
      <c r="L856" s="99"/>
      <c r="M856" s="99"/>
      <c r="N856" s="99"/>
      <c r="O856" s="99"/>
      <c r="P856" s="99"/>
      <c r="Q856" s="99"/>
      <c r="R856" s="99"/>
      <c r="S856" s="99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</row>
    <row r="857" spans="2:33" ht="18.75" customHeight="1">
      <c r="B857" s="14"/>
      <c r="C857" s="98"/>
      <c r="D857" s="98"/>
      <c r="E857" s="14"/>
      <c r="F857" s="99"/>
      <c r="G857" s="99"/>
      <c r="H857" s="99"/>
      <c r="I857" s="99"/>
      <c r="J857" s="99"/>
      <c r="K857" s="99"/>
      <c r="L857" s="99"/>
      <c r="M857" s="99"/>
      <c r="N857" s="99"/>
      <c r="O857" s="99"/>
      <c r="P857" s="99"/>
      <c r="Q857" s="99"/>
      <c r="R857" s="99"/>
      <c r="S857" s="99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</row>
    <row r="858" spans="2:33" ht="18.75" customHeight="1">
      <c r="B858" s="14"/>
      <c r="C858" s="98"/>
      <c r="D858" s="98"/>
      <c r="E858" s="14"/>
      <c r="F858" s="99"/>
      <c r="G858" s="99"/>
      <c r="H858" s="99"/>
      <c r="I858" s="99"/>
      <c r="J858" s="99"/>
      <c r="K858" s="99"/>
      <c r="L858" s="99"/>
      <c r="M858" s="99"/>
      <c r="N858" s="99"/>
      <c r="O858" s="99"/>
      <c r="P858" s="99"/>
      <c r="Q858" s="99"/>
      <c r="R858" s="99"/>
      <c r="S858" s="99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</row>
    <row r="859" spans="2:33" ht="18.75" customHeight="1">
      <c r="B859" s="14"/>
      <c r="C859" s="98"/>
      <c r="D859" s="98"/>
      <c r="E859" s="14"/>
      <c r="F859" s="99"/>
      <c r="G859" s="99"/>
      <c r="H859" s="99"/>
      <c r="I859" s="99"/>
      <c r="J859" s="99"/>
      <c r="K859" s="99"/>
      <c r="L859" s="99"/>
      <c r="M859" s="99"/>
      <c r="N859" s="99"/>
      <c r="O859" s="99"/>
      <c r="P859" s="99"/>
      <c r="Q859" s="99"/>
      <c r="R859" s="99"/>
      <c r="S859" s="99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</row>
    <row r="860" spans="2:33" ht="18.75" customHeight="1">
      <c r="B860" s="14"/>
      <c r="C860" s="98"/>
      <c r="D860" s="98"/>
      <c r="E860" s="14"/>
      <c r="F860" s="99"/>
      <c r="G860" s="99"/>
      <c r="H860" s="99"/>
      <c r="I860" s="99"/>
      <c r="J860" s="99"/>
      <c r="K860" s="99"/>
      <c r="L860" s="99"/>
      <c r="M860" s="99"/>
      <c r="N860" s="99"/>
      <c r="O860" s="99"/>
      <c r="P860" s="99"/>
      <c r="Q860" s="99"/>
      <c r="R860" s="99"/>
      <c r="S860" s="99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</row>
    <row r="861" spans="2:33" ht="18.75" customHeight="1">
      <c r="B861" s="14"/>
      <c r="C861" s="98"/>
      <c r="D861" s="98"/>
      <c r="E861" s="14"/>
      <c r="F861" s="99"/>
      <c r="G861" s="99"/>
      <c r="H861" s="99"/>
      <c r="I861" s="99"/>
      <c r="J861" s="99"/>
      <c r="K861" s="99"/>
      <c r="L861" s="99"/>
      <c r="M861" s="99"/>
      <c r="N861" s="99"/>
      <c r="O861" s="99"/>
      <c r="P861" s="99"/>
      <c r="Q861" s="99"/>
      <c r="R861" s="99"/>
      <c r="S861" s="99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</row>
    <row r="862" spans="2:33" ht="18.75" customHeight="1">
      <c r="B862" s="14"/>
      <c r="C862" s="98"/>
      <c r="D862" s="98"/>
      <c r="E862" s="14"/>
      <c r="F862" s="99"/>
      <c r="G862" s="99"/>
      <c r="H862" s="99"/>
      <c r="I862" s="99"/>
      <c r="J862" s="99"/>
      <c r="K862" s="99"/>
      <c r="L862" s="99"/>
      <c r="M862" s="99"/>
      <c r="N862" s="99"/>
      <c r="O862" s="99"/>
      <c r="P862" s="99"/>
      <c r="Q862" s="99"/>
      <c r="R862" s="99"/>
      <c r="S862" s="99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</row>
    <row r="863" spans="2:33" ht="18.75" customHeight="1">
      <c r="B863" s="14"/>
      <c r="C863" s="98"/>
      <c r="D863" s="98"/>
      <c r="E863" s="14"/>
      <c r="F863" s="99"/>
      <c r="G863" s="99"/>
      <c r="H863" s="99"/>
      <c r="I863" s="99"/>
      <c r="J863" s="99"/>
      <c r="K863" s="99"/>
      <c r="L863" s="99"/>
      <c r="M863" s="99"/>
      <c r="N863" s="99"/>
      <c r="O863" s="99"/>
      <c r="P863" s="99"/>
      <c r="Q863" s="99"/>
      <c r="R863" s="99"/>
      <c r="S863" s="99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</row>
    <row r="864" spans="2:33" ht="18.75" customHeight="1">
      <c r="B864" s="14"/>
      <c r="C864" s="98"/>
      <c r="D864" s="98"/>
      <c r="E864" s="14"/>
      <c r="F864" s="99"/>
      <c r="G864" s="99"/>
      <c r="H864" s="99"/>
      <c r="I864" s="99"/>
      <c r="J864" s="99"/>
      <c r="K864" s="99"/>
      <c r="L864" s="99"/>
      <c r="M864" s="99"/>
      <c r="N864" s="99"/>
      <c r="O864" s="99"/>
      <c r="P864" s="99"/>
      <c r="Q864" s="99"/>
      <c r="R864" s="99"/>
      <c r="S864" s="99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</row>
    <row r="865" spans="2:33" ht="18.75" customHeight="1">
      <c r="B865" s="14"/>
      <c r="C865" s="98"/>
      <c r="D865" s="98"/>
      <c r="E865" s="14"/>
      <c r="F865" s="99"/>
      <c r="G865" s="99"/>
      <c r="H865" s="99"/>
      <c r="I865" s="99"/>
      <c r="J865" s="99"/>
      <c r="K865" s="99"/>
      <c r="L865" s="99"/>
      <c r="M865" s="99"/>
      <c r="N865" s="99"/>
      <c r="O865" s="99"/>
      <c r="P865" s="99"/>
      <c r="Q865" s="99"/>
      <c r="R865" s="99"/>
      <c r="S865" s="99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</row>
    <row r="866" spans="2:33" ht="18.75" customHeight="1">
      <c r="B866" s="14"/>
      <c r="C866" s="98"/>
      <c r="D866" s="98"/>
      <c r="E866" s="14"/>
      <c r="F866" s="99"/>
      <c r="G866" s="99"/>
      <c r="H866" s="99"/>
      <c r="I866" s="99"/>
      <c r="J866" s="99"/>
      <c r="K866" s="99"/>
      <c r="L866" s="99"/>
      <c r="M866" s="99"/>
      <c r="N866" s="99"/>
      <c r="O866" s="99"/>
      <c r="P866" s="99"/>
      <c r="Q866" s="99"/>
      <c r="R866" s="99"/>
      <c r="S866" s="99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</row>
    <row r="867" spans="2:33" ht="18.75" customHeight="1">
      <c r="B867" s="14"/>
      <c r="C867" s="98"/>
      <c r="D867" s="98"/>
      <c r="E867" s="14"/>
      <c r="F867" s="99"/>
      <c r="G867" s="99"/>
      <c r="H867" s="99"/>
      <c r="I867" s="99"/>
      <c r="J867" s="99"/>
      <c r="K867" s="99"/>
      <c r="L867" s="99"/>
      <c r="M867" s="99"/>
      <c r="N867" s="99"/>
      <c r="O867" s="99"/>
      <c r="P867" s="99"/>
      <c r="Q867" s="99"/>
      <c r="R867" s="99"/>
      <c r="S867" s="99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</row>
    <row r="868" spans="2:33" ht="18.75" customHeight="1">
      <c r="B868" s="14"/>
      <c r="C868" s="98"/>
      <c r="D868" s="98"/>
      <c r="E868" s="14"/>
      <c r="F868" s="99"/>
      <c r="G868" s="99"/>
      <c r="H868" s="99"/>
      <c r="I868" s="99"/>
      <c r="J868" s="99"/>
      <c r="K868" s="99"/>
      <c r="L868" s="99"/>
      <c r="M868" s="99"/>
      <c r="N868" s="99"/>
      <c r="O868" s="99"/>
      <c r="P868" s="99"/>
      <c r="Q868" s="99"/>
      <c r="R868" s="99"/>
      <c r="S868" s="99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</row>
    <row r="869" spans="2:33" ht="18.75" customHeight="1">
      <c r="B869" s="14"/>
      <c r="C869" s="98"/>
      <c r="D869" s="98"/>
      <c r="E869" s="14"/>
      <c r="F869" s="99"/>
      <c r="G869" s="99"/>
      <c r="H869" s="99"/>
      <c r="I869" s="99"/>
      <c r="J869" s="99"/>
      <c r="K869" s="99"/>
      <c r="L869" s="99"/>
      <c r="M869" s="99"/>
      <c r="N869" s="99"/>
      <c r="O869" s="99"/>
      <c r="P869" s="99"/>
      <c r="Q869" s="99"/>
      <c r="R869" s="99"/>
      <c r="S869" s="99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</row>
    <row r="870" spans="2:33" ht="18.75" customHeight="1">
      <c r="B870" s="14"/>
      <c r="C870" s="98"/>
      <c r="D870" s="98"/>
      <c r="E870" s="14"/>
      <c r="F870" s="99"/>
      <c r="G870" s="99"/>
      <c r="H870" s="99"/>
      <c r="I870" s="99"/>
      <c r="J870" s="99"/>
      <c r="K870" s="99"/>
      <c r="L870" s="99"/>
      <c r="M870" s="99"/>
      <c r="N870" s="99"/>
      <c r="O870" s="99"/>
      <c r="P870" s="99"/>
      <c r="Q870" s="99"/>
      <c r="R870" s="99"/>
      <c r="S870" s="99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</row>
    <row r="871" spans="2:33" ht="18.75" customHeight="1">
      <c r="B871" s="14"/>
      <c r="C871" s="98"/>
      <c r="D871" s="98"/>
      <c r="E871" s="14"/>
      <c r="F871" s="99"/>
      <c r="G871" s="99"/>
      <c r="H871" s="99"/>
      <c r="I871" s="99"/>
      <c r="J871" s="99"/>
      <c r="K871" s="99"/>
      <c r="L871" s="99"/>
      <c r="M871" s="99"/>
      <c r="N871" s="99"/>
      <c r="O871" s="99"/>
      <c r="P871" s="99"/>
      <c r="Q871" s="99"/>
      <c r="R871" s="99"/>
      <c r="S871" s="99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</row>
    <row r="872" spans="2:33" ht="18.75" customHeight="1">
      <c r="B872" s="14"/>
      <c r="C872" s="98"/>
      <c r="D872" s="98"/>
      <c r="E872" s="14"/>
      <c r="F872" s="99"/>
      <c r="G872" s="99"/>
      <c r="H872" s="99"/>
      <c r="I872" s="99"/>
      <c r="J872" s="99"/>
      <c r="K872" s="99"/>
      <c r="L872" s="99"/>
      <c r="M872" s="99"/>
      <c r="N872" s="99"/>
      <c r="O872" s="99"/>
      <c r="P872" s="99"/>
      <c r="Q872" s="99"/>
      <c r="R872" s="99"/>
      <c r="S872" s="99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</row>
    <row r="873" spans="2:33" ht="18.75" customHeight="1">
      <c r="B873" s="14"/>
      <c r="C873" s="98"/>
      <c r="D873" s="98"/>
      <c r="E873" s="14"/>
      <c r="F873" s="99"/>
      <c r="G873" s="99"/>
      <c r="H873" s="99"/>
      <c r="I873" s="99"/>
      <c r="J873" s="99"/>
      <c r="K873" s="99"/>
      <c r="L873" s="99"/>
      <c r="M873" s="99"/>
      <c r="N873" s="99"/>
      <c r="O873" s="99"/>
      <c r="P873" s="99"/>
      <c r="Q873" s="99"/>
      <c r="R873" s="99"/>
      <c r="S873" s="99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</row>
    <row r="874" spans="2:33" ht="18.75" customHeight="1">
      <c r="B874" s="14"/>
      <c r="C874" s="98"/>
      <c r="D874" s="98"/>
      <c r="E874" s="14"/>
      <c r="F874" s="99"/>
      <c r="G874" s="99"/>
      <c r="H874" s="99"/>
      <c r="I874" s="99"/>
      <c r="J874" s="99"/>
      <c r="K874" s="99"/>
      <c r="L874" s="99"/>
      <c r="M874" s="99"/>
      <c r="N874" s="99"/>
      <c r="O874" s="99"/>
      <c r="P874" s="99"/>
      <c r="Q874" s="99"/>
      <c r="R874" s="99"/>
      <c r="S874" s="99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</row>
    <row r="875" spans="2:33" ht="18.75" customHeight="1">
      <c r="B875" s="14"/>
      <c r="C875" s="98"/>
      <c r="D875" s="98"/>
      <c r="E875" s="14"/>
      <c r="F875" s="99"/>
      <c r="G875" s="99"/>
      <c r="H875" s="99"/>
      <c r="I875" s="99"/>
      <c r="J875" s="99"/>
      <c r="K875" s="99"/>
      <c r="L875" s="99"/>
      <c r="M875" s="99"/>
      <c r="N875" s="99"/>
      <c r="O875" s="99"/>
      <c r="P875" s="99"/>
      <c r="Q875" s="99"/>
      <c r="R875" s="99"/>
      <c r="S875" s="99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</row>
    <row r="876" spans="2:33" ht="18.75" customHeight="1">
      <c r="B876" s="14"/>
      <c r="C876" s="98"/>
      <c r="D876" s="98"/>
      <c r="E876" s="14"/>
      <c r="F876" s="99"/>
      <c r="G876" s="99"/>
      <c r="H876" s="99"/>
      <c r="I876" s="99"/>
      <c r="J876" s="99"/>
      <c r="K876" s="99"/>
      <c r="L876" s="99"/>
      <c r="M876" s="99"/>
      <c r="N876" s="99"/>
      <c r="O876" s="99"/>
      <c r="P876" s="99"/>
      <c r="Q876" s="99"/>
      <c r="R876" s="99"/>
      <c r="S876" s="99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</row>
    <row r="877" spans="2:33" ht="18.75" customHeight="1">
      <c r="B877" s="14"/>
      <c r="C877" s="98"/>
      <c r="D877" s="98"/>
      <c r="E877" s="14"/>
      <c r="F877" s="99"/>
      <c r="G877" s="99"/>
      <c r="H877" s="99"/>
      <c r="I877" s="99"/>
      <c r="J877" s="99"/>
      <c r="K877" s="99"/>
      <c r="L877" s="99"/>
      <c r="M877" s="99"/>
      <c r="N877" s="99"/>
      <c r="O877" s="99"/>
      <c r="P877" s="99"/>
      <c r="Q877" s="99"/>
      <c r="R877" s="99"/>
      <c r="S877" s="99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</row>
    <row r="878" spans="2:33" ht="18.75" customHeight="1">
      <c r="B878" s="14"/>
      <c r="C878" s="98"/>
      <c r="D878" s="98"/>
      <c r="E878" s="14"/>
      <c r="F878" s="99"/>
      <c r="G878" s="99"/>
      <c r="H878" s="99"/>
      <c r="I878" s="99"/>
      <c r="J878" s="99"/>
      <c r="K878" s="99"/>
      <c r="L878" s="99"/>
      <c r="M878" s="99"/>
      <c r="N878" s="99"/>
      <c r="O878" s="99"/>
      <c r="P878" s="99"/>
      <c r="Q878" s="99"/>
      <c r="R878" s="99"/>
      <c r="S878" s="99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</row>
    <row r="879" spans="2:33" ht="18.75" customHeight="1">
      <c r="B879" s="14"/>
      <c r="C879" s="98"/>
      <c r="D879" s="98"/>
      <c r="E879" s="14"/>
      <c r="F879" s="99"/>
      <c r="G879" s="99"/>
      <c r="H879" s="99"/>
      <c r="I879" s="99"/>
      <c r="J879" s="99"/>
      <c r="K879" s="99"/>
      <c r="L879" s="99"/>
      <c r="M879" s="99"/>
      <c r="N879" s="99"/>
      <c r="O879" s="99"/>
      <c r="P879" s="99"/>
      <c r="Q879" s="99"/>
      <c r="R879" s="99"/>
      <c r="S879" s="99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</row>
    <row r="880" spans="2:33" ht="18.75" customHeight="1">
      <c r="B880" s="14"/>
      <c r="C880" s="98"/>
      <c r="D880" s="98"/>
      <c r="E880" s="14"/>
      <c r="F880" s="99"/>
      <c r="G880" s="99"/>
      <c r="H880" s="99"/>
      <c r="I880" s="99"/>
      <c r="J880" s="99"/>
      <c r="K880" s="99"/>
      <c r="L880" s="99"/>
      <c r="M880" s="99"/>
      <c r="N880" s="99"/>
      <c r="O880" s="99"/>
      <c r="P880" s="99"/>
      <c r="Q880" s="99"/>
      <c r="R880" s="99"/>
      <c r="S880" s="99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</row>
    <row r="881" spans="2:33" ht="18.75" customHeight="1">
      <c r="B881" s="14"/>
      <c r="C881" s="98"/>
      <c r="D881" s="98"/>
      <c r="E881" s="14"/>
      <c r="F881" s="99"/>
      <c r="G881" s="99"/>
      <c r="H881" s="99"/>
      <c r="I881" s="99"/>
      <c r="J881" s="99"/>
      <c r="K881" s="99"/>
      <c r="L881" s="99"/>
      <c r="M881" s="99"/>
      <c r="N881" s="99"/>
      <c r="O881" s="99"/>
      <c r="P881" s="99"/>
      <c r="Q881" s="99"/>
      <c r="R881" s="99"/>
      <c r="S881" s="99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</row>
    <row r="882" spans="2:33" ht="18.75" customHeight="1">
      <c r="B882" s="14"/>
      <c r="C882" s="98"/>
      <c r="D882" s="98"/>
      <c r="E882" s="14"/>
      <c r="F882" s="99"/>
      <c r="G882" s="99"/>
      <c r="H882" s="99"/>
      <c r="I882" s="99"/>
      <c r="J882" s="99"/>
      <c r="K882" s="99"/>
      <c r="L882" s="99"/>
      <c r="M882" s="99"/>
      <c r="N882" s="99"/>
      <c r="O882" s="99"/>
      <c r="P882" s="99"/>
      <c r="Q882" s="99"/>
      <c r="R882" s="99"/>
      <c r="S882" s="99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</row>
    <row r="883" spans="2:33" ht="18.75" customHeight="1">
      <c r="B883" s="14"/>
      <c r="C883" s="98"/>
      <c r="D883" s="98"/>
      <c r="E883" s="14"/>
      <c r="F883" s="99"/>
      <c r="G883" s="99"/>
      <c r="H883" s="99"/>
      <c r="I883" s="99"/>
      <c r="J883" s="99"/>
      <c r="K883" s="99"/>
      <c r="L883" s="99"/>
      <c r="M883" s="99"/>
      <c r="N883" s="99"/>
      <c r="O883" s="99"/>
      <c r="P883" s="99"/>
      <c r="Q883" s="99"/>
      <c r="R883" s="99"/>
      <c r="S883" s="99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</row>
    <row r="884" spans="2:33" ht="18.75" customHeight="1">
      <c r="B884" s="14"/>
      <c r="C884" s="98"/>
      <c r="D884" s="98"/>
      <c r="E884" s="14"/>
      <c r="F884" s="99"/>
      <c r="G884" s="99"/>
      <c r="H884" s="99"/>
      <c r="I884" s="99"/>
      <c r="J884" s="99"/>
      <c r="K884" s="99"/>
      <c r="L884" s="99"/>
      <c r="M884" s="99"/>
      <c r="N884" s="99"/>
      <c r="O884" s="99"/>
      <c r="P884" s="99"/>
      <c r="Q884" s="99"/>
      <c r="R884" s="99"/>
      <c r="S884" s="99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</row>
    <row r="885" spans="2:33" ht="18.75" customHeight="1">
      <c r="B885" s="14"/>
      <c r="C885" s="98"/>
      <c r="D885" s="98"/>
      <c r="E885" s="14"/>
      <c r="F885" s="99"/>
      <c r="G885" s="99"/>
      <c r="H885" s="99"/>
      <c r="I885" s="99"/>
      <c r="J885" s="99"/>
      <c r="K885" s="99"/>
      <c r="L885" s="99"/>
      <c r="M885" s="99"/>
      <c r="N885" s="99"/>
      <c r="O885" s="99"/>
      <c r="P885" s="99"/>
      <c r="Q885" s="99"/>
      <c r="R885" s="99"/>
      <c r="S885" s="99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</row>
    <row r="886" spans="2:33" ht="18.75" customHeight="1">
      <c r="B886" s="14"/>
      <c r="C886" s="98"/>
      <c r="D886" s="98"/>
      <c r="E886" s="14"/>
      <c r="F886" s="99"/>
      <c r="G886" s="99"/>
      <c r="H886" s="99"/>
      <c r="I886" s="99"/>
      <c r="J886" s="99"/>
      <c r="K886" s="99"/>
      <c r="L886" s="99"/>
      <c r="M886" s="99"/>
      <c r="N886" s="99"/>
      <c r="O886" s="99"/>
      <c r="P886" s="99"/>
      <c r="Q886" s="99"/>
      <c r="R886" s="99"/>
      <c r="S886" s="99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</row>
    <row r="887" spans="2:33" ht="18.75" customHeight="1">
      <c r="B887" s="14"/>
      <c r="C887" s="98"/>
      <c r="D887" s="98"/>
      <c r="E887" s="14"/>
      <c r="F887" s="99"/>
      <c r="G887" s="99"/>
      <c r="H887" s="99"/>
      <c r="I887" s="99"/>
      <c r="J887" s="99"/>
      <c r="K887" s="99"/>
      <c r="L887" s="99"/>
      <c r="M887" s="99"/>
      <c r="N887" s="99"/>
      <c r="O887" s="99"/>
      <c r="P887" s="99"/>
      <c r="Q887" s="99"/>
      <c r="R887" s="99"/>
      <c r="S887" s="99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</row>
    <row r="888" spans="2:33" ht="18.75" customHeight="1">
      <c r="B888" s="14"/>
      <c r="C888" s="98"/>
      <c r="D888" s="98"/>
      <c r="E888" s="14"/>
      <c r="F888" s="99"/>
      <c r="G888" s="99"/>
      <c r="H888" s="99"/>
      <c r="I888" s="99"/>
      <c r="J888" s="99"/>
      <c r="K888" s="99"/>
      <c r="L888" s="99"/>
      <c r="M888" s="99"/>
      <c r="N888" s="99"/>
      <c r="O888" s="99"/>
      <c r="P888" s="99"/>
      <c r="Q888" s="99"/>
      <c r="R888" s="99"/>
      <c r="S888" s="99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</row>
    <row r="889" spans="2:33" ht="18.75" customHeight="1">
      <c r="B889" s="14"/>
      <c r="C889" s="98"/>
      <c r="D889" s="98"/>
      <c r="E889" s="14"/>
      <c r="F889" s="99"/>
      <c r="G889" s="99"/>
      <c r="H889" s="99"/>
      <c r="I889" s="99"/>
      <c r="J889" s="99"/>
      <c r="K889" s="99"/>
      <c r="L889" s="99"/>
      <c r="M889" s="99"/>
      <c r="N889" s="99"/>
      <c r="O889" s="99"/>
      <c r="P889" s="99"/>
      <c r="Q889" s="99"/>
      <c r="R889" s="99"/>
      <c r="S889" s="99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</row>
    <row r="890" spans="2:33" ht="18.75" customHeight="1">
      <c r="B890" s="14"/>
      <c r="C890" s="98"/>
      <c r="D890" s="98"/>
      <c r="E890" s="14"/>
      <c r="F890" s="99"/>
      <c r="G890" s="99"/>
      <c r="H890" s="99"/>
      <c r="I890" s="99"/>
      <c r="J890" s="99"/>
      <c r="K890" s="99"/>
      <c r="L890" s="99"/>
      <c r="M890" s="99"/>
      <c r="N890" s="99"/>
      <c r="O890" s="99"/>
      <c r="P890" s="99"/>
      <c r="Q890" s="99"/>
      <c r="R890" s="99"/>
      <c r="S890" s="99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</row>
    <row r="891" spans="2:33" ht="18.75" customHeight="1">
      <c r="B891" s="14"/>
      <c r="C891" s="98"/>
      <c r="D891" s="98"/>
      <c r="E891" s="14"/>
      <c r="F891" s="99"/>
      <c r="G891" s="99"/>
      <c r="H891" s="99"/>
      <c r="I891" s="99"/>
      <c r="J891" s="99"/>
      <c r="K891" s="99"/>
      <c r="L891" s="99"/>
      <c r="M891" s="99"/>
      <c r="N891" s="99"/>
      <c r="O891" s="99"/>
      <c r="P891" s="99"/>
      <c r="Q891" s="99"/>
      <c r="R891" s="99"/>
      <c r="S891" s="99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</row>
    <row r="892" spans="2:33" ht="18.75" customHeight="1">
      <c r="B892" s="14"/>
      <c r="C892" s="98"/>
      <c r="D892" s="98"/>
      <c r="E892" s="14"/>
      <c r="F892" s="99"/>
      <c r="G892" s="99"/>
      <c r="H892" s="99"/>
      <c r="I892" s="99"/>
      <c r="J892" s="99"/>
      <c r="K892" s="99"/>
      <c r="L892" s="99"/>
      <c r="M892" s="99"/>
      <c r="N892" s="99"/>
      <c r="O892" s="99"/>
      <c r="P892" s="99"/>
      <c r="Q892" s="99"/>
      <c r="R892" s="99"/>
      <c r="S892" s="99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</row>
    <row r="893" spans="2:33" ht="18.75" customHeight="1">
      <c r="B893" s="14"/>
      <c r="C893" s="98"/>
      <c r="D893" s="98"/>
      <c r="E893" s="14"/>
      <c r="F893" s="99"/>
      <c r="G893" s="99"/>
      <c r="H893" s="99"/>
      <c r="I893" s="99"/>
      <c r="J893" s="99"/>
      <c r="K893" s="99"/>
      <c r="L893" s="99"/>
      <c r="M893" s="99"/>
      <c r="N893" s="99"/>
      <c r="O893" s="99"/>
      <c r="P893" s="99"/>
      <c r="Q893" s="99"/>
      <c r="R893" s="99"/>
      <c r="S893" s="99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</row>
    <row r="894" spans="2:33" ht="18.75" customHeight="1">
      <c r="B894" s="14"/>
      <c r="C894" s="98"/>
      <c r="D894" s="98"/>
      <c r="E894" s="14"/>
      <c r="F894" s="99"/>
      <c r="G894" s="99"/>
      <c r="H894" s="99"/>
      <c r="I894" s="99"/>
      <c r="J894" s="99"/>
      <c r="K894" s="99"/>
      <c r="L894" s="99"/>
      <c r="M894" s="99"/>
      <c r="N894" s="99"/>
      <c r="O894" s="99"/>
      <c r="P894" s="99"/>
      <c r="Q894" s="99"/>
      <c r="R894" s="99"/>
      <c r="S894" s="99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</row>
    <row r="895" spans="2:33" ht="18.75" customHeight="1">
      <c r="B895" s="14"/>
      <c r="C895" s="98"/>
      <c r="D895" s="98"/>
      <c r="E895" s="14"/>
      <c r="F895" s="99"/>
      <c r="G895" s="99"/>
      <c r="H895" s="99"/>
      <c r="I895" s="99"/>
      <c r="J895" s="99"/>
      <c r="K895" s="99"/>
      <c r="L895" s="99"/>
      <c r="M895" s="99"/>
      <c r="N895" s="99"/>
      <c r="O895" s="99"/>
      <c r="P895" s="99"/>
      <c r="Q895" s="99"/>
      <c r="R895" s="99"/>
      <c r="S895" s="99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</row>
    <row r="896" spans="2:33" ht="18.75" customHeight="1">
      <c r="B896" s="14"/>
      <c r="C896" s="98"/>
      <c r="D896" s="98"/>
      <c r="E896" s="14"/>
      <c r="F896" s="99"/>
      <c r="G896" s="99"/>
      <c r="H896" s="99"/>
      <c r="I896" s="99"/>
      <c r="J896" s="99"/>
      <c r="K896" s="99"/>
      <c r="L896" s="99"/>
      <c r="M896" s="99"/>
      <c r="N896" s="99"/>
      <c r="O896" s="99"/>
      <c r="P896" s="99"/>
      <c r="Q896" s="99"/>
      <c r="R896" s="99"/>
      <c r="S896" s="99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</row>
    <row r="897" spans="2:33" ht="18.75" customHeight="1">
      <c r="B897" s="14"/>
      <c r="C897" s="98"/>
      <c r="D897" s="98"/>
      <c r="E897" s="14"/>
      <c r="F897" s="99"/>
      <c r="G897" s="99"/>
      <c r="H897" s="99"/>
      <c r="I897" s="99"/>
      <c r="J897" s="99"/>
      <c r="K897" s="99"/>
      <c r="L897" s="99"/>
      <c r="M897" s="99"/>
      <c r="N897" s="99"/>
      <c r="O897" s="99"/>
      <c r="P897" s="99"/>
      <c r="Q897" s="99"/>
      <c r="R897" s="99"/>
      <c r="S897" s="99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</row>
    <row r="898" spans="2:33" ht="18.75" customHeight="1">
      <c r="B898" s="14"/>
      <c r="C898" s="98"/>
      <c r="D898" s="98"/>
      <c r="E898" s="14"/>
      <c r="F898" s="99"/>
      <c r="G898" s="99"/>
      <c r="H898" s="99"/>
      <c r="I898" s="99"/>
      <c r="J898" s="99"/>
      <c r="K898" s="99"/>
      <c r="L898" s="99"/>
      <c r="M898" s="99"/>
      <c r="N898" s="99"/>
      <c r="O898" s="99"/>
      <c r="P898" s="99"/>
      <c r="Q898" s="99"/>
      <c r="R898" s="99"/>
      <c r="S898" s="99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</row>
    <row r="899" spans="2:33" ht="18.75" customHeight="1">
      <c r="B899" s="14"/>
      <c r="C899" s="98"/>
      <c r="D899" s="98"/>
      <c r="E899" s="14"/>
      <c r="F899" s="99"/>
      <c r="G899" s="99"/>
      <c r="H899" s="99"/>
      <c r="I899" s="99"/>
      <c r="J899" s="99"/>
      <c r="K899" s="99"/>
      <c r="L899" s="99"/>
      <c r="M899" s="99"/>
      <c r="N899" s="99"/>
      <c r="O899" s="99"/>
      <c r="P899" s="99"/>
      <c r="Q899" s="99"/>
      <c r="R899" s="99"/>
      <c r="S899" s="99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</row>
    <row r="900" spans="2:33" ht="18.75" customHeight="1">
      <c r="B900" s="14"/>
      <c r="C900" s="98"/>
      <c r="D900" s="98"/>
      <c r="E900" s="14"/>
      <c r="F900" s="99"/>
      <c r="G900" s="99"/>
      <c r="H900" s="99"/>
      <c r="I900" s="99"/>
      <c r="J900" s="99"/>
      <c r="K900" s="99"/>
      <c r="L900" s="99"/>
      <c r="M900" s="99"/>
      <c r="N900" s="99"/>
      <c r="O900" s="99"/>
      <c r="P900" s="99"/>
      <c r="Q900" s="99"/>
      <c r="R900" s="99"/>
      <c r="S900" s="99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</row>
    <row r="901" spans="2:33" ht="18.75" customHeight="1">
      <c r="B901" s="14"/>
      <c r="C901" s="98"/>
      <c r="D901" s="98"/>
      <c r="E901" s="14"/>
      <c r="F901" s="99"/>
      <c r="G901" s="99"/>
      <c r="H901" s="99"/>
      <c r="I901" s="99"/>
      <c r="J901" s="99"/>
      <c r="K901" s="99"/>
      <c r="L901" s="99"/>
      <c r="M901" s="99"/>
      <c r="N901" s="99"/>
      <c r="O901" s="99"/>
      <c r="P901" s="99"/>
      <c r="Q901" s="99"/>
      <c r="R901" s="99"/>
      <c r="S901" s="99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</row>
    <row r="902" spans="2:33" ht="18.75" customHeight="1">
      <c r="B902" s="14"/>
      <c r="C902" s="98"/>
      <c r="D902" s="98"/>
      <c r="E902" s="14"/>
      <c r="F902" s="99"/>
      <c r="G902" s="99"/>
      <c r="H902" s="99"/>
      <c r="I902" s="99"/>
      <c r="J902" s="99"/>
      <c r="K902" s="99"/>
      <c r="L902" s="99"/>
      <c r="M902" s="99"/>
      <c r="N902" s="99"/>
      <c r="O902" s="99"/>
      <c r="P902" s="99"/>
      <c r="Q902" s="99"/>
      <c r="R902" s="99"/>
      <c r="S902" s="99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</row>
    <row r="903" spans="2:33" ht="18.75" customHeight="1">
      <c r="B903" s="14"/>
      <c r="C903" s="98"/>
      <c r="D903" s="98"/>
      <c r="E903" s="14"/>
      <c r="F903" s="99"/>
      <c r="G903" s="99"/>
      <c r="H903" s="99"/>
      <c r="I903" s="99"/>
      <c r="J903" s="99"/>
      <c r="K903" s="99"/>
      <c r="L903" s="99"/>
      <c r="M903" s="99"/>
      <c r="N903" s="99"/>
      <c r="O903" s="99"/>
      <c r="P903" s="99"/>
      <c r="Q903" s="99"/>
      <c r="R903" s="99"/>
      <c r="S903" s="99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</row>
    <row r="904" spans="2:33" ht="18.75" customHeight="1">
      <c r="B904" s="14"/>
      <c r="C904" s="98"/>
      <c r="D904" s="98"/>
      <c r="E904" s="14"/>
      <c r="F904" s="99"/>
      <c r="G904" s="99"/>
      <c r="H904" s="99"/>
      <c r="I904" s="99"/>
      <c r="J904" s="99"/>
      <c r="K904" s="99"/>
      <c r="L904" s="99"/>
      <c r="M904" s="99"/>
      <c r="N904" s="99"/>
      <c r="O904" s="99"/>
      <c r="P904" s="99"/>
      <c r="Q904" s="99"/>
      <c r="R904" s="99"/>
      <c r="S904" s="99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</row>
    <row r="905" spans="2:33" ht="18.75" customHeight="1">
      <c r="B905" s="14"/>
      <c r="C905" s="98"/>
      <c r="D905" s="98"/>
      <c r="E905" s="14"/>
      <c r="F905" s="99"/>
      <c r="G905" s="99"/>
      <c r="H905" s="99"/>
      <c r="I905" s="99"/>
      <c r="J905" s="99"/>
      <c r="K905" s="99"/>
      <c r="L905" s="99"/>
      <c r="M905" s="99"/>
      <c r="N905" s="99"/>
      <c r="O905" s="99"/>
      <c r="P905" s="99"/>
      <c r="Q905" s="99"/>
      <c r="R905" s="99"/>
      <c r="S905" s="99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</row>
    <row r="906" spans="2:33" ht="18.75" customHeight="1">
      <c r="B906" s="14"/>
      <c r="C906" s="98"/>
      <c r="D906" s="98"/>
      <c r="E906" s="14"/>
      <c r="F906" s="99"/>
      <c r="G906" s="99"/>
      <c r="H906" s="99"/>
      <c r="I906" s="99"/>
      <c r="J906" s="99"/>
      <c r="K906" s="99"/>
      <c r="L906" s="99"/>
      <c r="M906" s="99"/>
      <c r="N906" s="99"/>
      <c r="O906" s="99"/>
      <c r="P906" s="99"/>
      <c r="Q906" s="99"/>
      <c r="R906" s="99"/>
      <c r="S906" s="99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</row>
    <row r="907" spans="2:33" ht="18.75" customHeight="1">
      <c r="B907" s="14"/>
      <c r="C907" s="98"/>
      <c r="D907" s="98"/>
      <c r="E907" s="14"/>
      <c r="F907" s="99"/>
      <c r="G907" s="99"/>
      <c r="H907" s="99"/>
      <c r="I907" s="99"/>
      <c r="J907" s="99"/>
      <c r="K907" s="99"/>
      <c r="L907" s="99"/>
      <c r="M907" s="99"/>
      <c r="N907" s="99"/>
      <c r="O907" s="99"/>
      <c r="P907" s="99"/>
      <c r="Q907" s="99"/>
      <c r="R907" s="99"/>
      <c r="S907" s="99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</row>
    <row r="908" spans="2:33" ht="18.75" customHeight="1">
      <c r="B908" s="14"/>
      <c r="C908" s="98"/>
      <c r="D908" s="98"/>
      <c r="E908" s="14"/>
      <c r="F908" s="99"/>
      <c r="G908" s="99"/>
      <c r="H908" s="99"/>
      <c r="I908" s="99"/>
      <c r="J908" s="99"/>
      <c r="K908" s="99"/>
      <c r="L908" s="99"/>
      <c r="M908" s="99"/>
      <c r="N908" s="99"/>
      <c r="O908" s="99"/>
      <c r="P908" s="99"/>
      <c r="Q908" s="99"/>
      <c r="R908" s="99"/>
      <c r="S908" s="99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</row>
    <row r="909" spans="2:33" ht="18.75" customHeight="1">
      <c r="B909" s="14"/>
      <c r="C909" s="98"/>
      <c r="D909" s="98"/>
      <c r="E909" s="14"/>
      <c r="F909" s="99"/>
      <c r="G909" s="99"/>
      <c r="H909" s="99"/>
      <c r="I909" s="99"/>
      <c r="J909" s="99"/>
      <c r="K909" s="99"/>
      <c r="L909" s="99"/>
      <c r="M909" s="99"/>
      <c r="N909" s="99"/>
      <c r="O909" s="99"/>
      <c r="P909" s="99"/>
      <c r="Q909" s="99"/>
      <c r="R909" s="99"/>
      <c r="S909" s="99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</row>
    <row r="910" spans="2:33" ht="18.75" customHeight="1">
      <c r="B910" s="14"/>
      <c r="C910" s="98"/>
      <c r="D910" s="98"/>
      <c r="E910" s="14"/>
      <c r="F910" s="99"/>
      <c r="G910" s="99"/>
      <c r="H910" s="99"/>
      <c r="I910" s="99"/>
      <c r="J910" s="99"/>
      <c r="K910" s="99"/>
      <c r="L910" s="99"/>
      <c r="M910" s="99"/>
      <c r="N910" s="99"/>
      <c r="O910" s="99"/>
      <c r="P910" s="99"/>
      <c r="Q910" s="99"/>
      <c r="R910" s="99"/>
      <c r="S910" s="99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</row>
    <row r="911" spans="2:33" ht="18.75" customHeight="1">
      <c r="B911" s="14"/>
      <c r="C911" s="98"/>
      <c r="D911" s="98"/>
      <c r="E911" s="14"/>
      <c r="F911" s="99"/>
      <c r="G911" s="99"/>
      <c r="H911" s="99"/>
      <c r="I911" s="99"/>
      <c r="J911" s="99"/>
      <c r="K911" s="99"/>
      <c r="L911" s="99"/>
      <c r="M911" s="99"/>
      <c r="N911" s="99"/>
      <c r="O911" s="99"/>
      <c r="P911" s="99"/>
      <c r="Q911" s="99"/>
      <c r="R911" s="99"/>
      <c r="S911" s="99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</row>
    <row r="912" spans="2:33" ht="18.75" customHeight="1">
      <c r="B912" s="14"/>
      <c r="C912" s="98"/>
      <c r="D912" s="98"/>
      <c r="E912" s="14"/>
      <c r="F912" s="99"/>
      <c r="G912" s="99"/>
      <c r="H912" s="99"/>
      <c r="I912" s="99"/>
      <c r="J912" s="99"/>
      <c r="K912" s="99"/>
      <c r="L912" s="99"/>
      <c r="M912" s="99"/>
      <c r="N912" s="99"/>
      <c r="O912" s="99"/>
      <c r="P912" s="99"/>
      <c r="Q912" s="99"/>
      <c r="R912" s="99"/>
      <c r="S912" s="99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</row>
    <row r="913" spans="2:33" ht="18.75" customHeight="1">
      <c r="B913" s="14"/>
      <c r="C913" s="98"/>
      <c r="D913" s="98"/>
      <c r="E913" s="14"/>
      <c r="F913" s="99"/>
      <c r="G913" s="99"/>
      <c r="H913" s="99"/>
      <c r="I913" s="99"/>
      <c r="J913" s="99"/>
      <c r="K913" s="99"/>
      <c r="L913" s="99"/>
      <c r="M913" s="99"/>
      <c r="N913" s="99"/>
      <c r="O913" s="99"/>
      <c r="P913" s="99"/>
      <c r="Q913" s="99"/>
      <c r="R913" s="99"/>
      <c r="S913" s="99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</row>
    <row r="914" spans="2:33" ht="18.75" customHeight="1">
      <c r="B914" s="14"/>
      <c r="C914" s="98"/>
      <c r="D914" s="98"/>
      <c r="E914" s="14"/>
      <c r="F914" s="99"/>
      <c r="G914" s="99"/>
      <c r="H914" s="99"/>
      <c r="I914" s="99"/>
      <c r="J914" s="99"/>
      <c r="K914" s="99"/>
      <c r="L914" s="99"/>
      <c r="M914" s="99"/>
      <c r="N914" s="99"/>
      <c r="O914" s="99"/>
      <c r="P914" s="99"/>
      <c r="Q914" s="99"/>
      <c r="R914" s="99"/>
      <c r="S914" s="99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</row>
    <row r="915" spans="2:33" ht="18.75" customHeight="1">
      <c r="B915" s="14"/>
      <c r="C915" s="98"/>
      <c r="D915" s="98"/>
      <c r="E915" s="14"/>
      <c r="F915" s="99"/>
      <c r="G915" s="99"/>
      <c r="H915" s="99"/>
      <c r="I915" s="99"/>
      <c r="J915" s="99"/>
      <c r="K915" s="99"/>
      <c r="L915" s="99"/>
      <c r="M915" s="99"/>
      <c r="N915" s="99"/>
      <c r="O915" s="99"/>
      <c r="P915" s="99"/>
      <c r="Q915" s="99"/>
      <c r="R915" s="99"/>
      <c r="S915" s="99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</row>
    <row r="916" spans="2:33" ht="18.75" customHeight="1">
      <c r="B916" s="14"/>
      <c r="C916" s="98"/>
      <c r="D916" s="98"/>
      <c r="E916" s="14"/>
      <c r="F916" s="99"/>
      <c r="G916" s="99"/>
      <c r="H916" s="99"/>
      <c r="I916" s="99"/>
      <c r="J916" s="99"/>
      <c r="K916" s="99"/>
      <c r="L916" s="99"/>
      <c r="M916" s="99"/>
      <c r="N916" s="99"/>
      <c r="O916" s="99"/>
      <c r="P916" s="99"/>
      <c r="Q916" s="99"/>
      <c r="R916" s="99"/>
      <c r="S916" s="99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</row>
    <row r="917" spans="2:33" ht="18.75" customHeight="1">
      <c r="B917" s="14"/>
      <c r="C917" s="98"/>
      <c r="D917" s="98"/>
      <c r="E917" s="14"/>
      <c r="F917" s="99"/>
      <c r="G917" s="99"/>
      <c r="H917" s="99"/>
      <c r="I917" s="99"/>
      <c r="J917" s="99"/>
      <c r="K917" s="99"/>
      <c r="L917" s="99"/>
      <c r="M917" s="99"/>
      <c r="N917" s="99"/>
      <c r="O917" s="99"/>
      <c r="P917" s="99"/>
      <c r="Q917" s="99"/>
      <c r="R917" s="99"/>
      <c r="S917" s="99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</row>
    <row r="918" spans="2:33" ht="18.75" customHeight="1">
      <c r="B918" s="14"/>
      <c r="C918" s="98"/>
      <c r="D918" s="98"/>
      <c r="E918" s="14"/>
      <c r="F918" s="99"/>
      <c r="G918" s="99"/>
      <c r="H918" s="99"/>
      <c r="I918" s="99"/>
      <c r="J918" s="99"/>
      <c r="K918" s="99"/>
      <c r="L918" s="99"/>
      <c r="M918" s="99"/>
      <c r="N918" s="99"/>
      <c r="O918" s="99"/>
      <c r="P918" s="99"/>
      <c r="Q918" s="99"/>
      <c r="R918" s="99"/>
      <c r="S918" s="99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</row>
    <row r="919" spans="2:33" ht="18.75" customHeight="1">
      <c r="B919" s="14"/>
      <c r="C919" s="98"/>
      <c r="D919" s="98"/>
      <c r="E919" s="14"/>
      <c r="F919" s="99"/>
      <c r="G919" s="99"/>
      <c r="H919" s="99"/>
      <c r="I919" s="99"/>
      <c r="J919" s="99"/>
      <c r="K919" s="99"/>
      <c r="L919" s="99"/>
      <c r="M919" s="99"/>
      <c r="N919" s="99"/>
      <c r="O919" s="99"/>
      <c r="P919" s="99"/>
      <c r="Q919" s="99"/>
      <c r="R919" s="99"/>
      <c r="S919" s="99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</row>
    <row r="920" spans="2:33" ht="18.75" customHeight="1">
      <c r="B920" s="14"/>
      <c r="C920" s="98"/>
      <c r="D920" s="98"/>
      <c r="E920" s="14"/>
      <c r="F920" s="99"/>
      <c r="G920" s="99"/>
      <c r="H920" s="99"/>
      <c r="I920" s="99"/>
      <c r="J920" s="99"/>
      <c r="K920" s="99"/>
      <c r="L920" s="99"/>
      <c r="M920" s="99"/>
      <c r="N920" s="99"/>
      <c r="O920" s="99"/>
      <c r="P920" s="99"/>
      <c r="Q920" s="99"/>
      <c r="R920" s="99"/>
      <c r="S920" s="99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</row>
    <row r="921" spans="2:33" ht="18.75" customHeight="1">
      <c r="B921" s="14"/>
      <c r="C921" s="98"/>
      <c r="D921" s="98"/>
      <c r="E921" s="14"/>
      <c r="F921" s="99"/>
      <c r="G921" s="99"/>
      <c r="H921" s="99"/>
      <c r="I921" s="99"/>
      <c r="J921" s="99"/>
      <c r="K921" s="99"/>
      <c r="L921" s="99"/>
      <c r="M921" s="99"/>
      <c r="N921" s="99"/>
      <c r="O921" s="99"/>
      <c r="P921" s="99"/>
      <c r="Q921" s="99"/>
      <c r="R921" s="99"/>
      <c r="S921" s="99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</row>
    <row r="922" spans="2:33" ht="18.75" customHeight="1">
      <c r="B922" s="14"/>
      <c r="C922" s="98"/>
      <c r="D922" s="98"/>
      <c r="E922" s="14"/>
      <c r="F922" s="99"/>
      <c r="G922" s="99"/>
      <c r="H922" s="99"/>
      <c r="I922" s="99"/>
      <c r="J922" s="99"/>
      <c r="K922" s="99"/>
      <c r="L922" s="99"/>
      <c r="M922" s="99"/>
      <c r="N922" s="99"/>
      <c r="O922" s="99"/>
      <c r="P922" s="99"/>
      <c r="Q922" s="99"/>
      <c r="R922" s="99"/>
      <c r="S922" s="99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</row>
    <row r="923" spans="2:33" ht="18.75" customHeight="1">
      <c r="B923" s="14"/>
      <c r="C923" s="98"/>
      <c r="D923" s="98"/>
      <c r="E923" s="14"/>
      <c r="F923" s="99"/>
      <c r="G923" s="99"/>
      <c r="H923" s="99"/>
      <c r="I923" s="99"/>
      <c r="J923" s="99"/>
      <c r="K923" s="99"/>
      <c r="L923" s="99"/>
      <c r="M923" s="99"/>
      <c r="N923" s="99"/>
      <c r="O923" s="99"/>
      <c r="P923" s="99"/>
      <c r="Q923" s="99"/>
      <c r="R923" s="99"/>
      <c r="S923" s="99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</row>
    <row r="924" spans="2:33" ht="18.75" customHeight="1">
      <c r="B924" s="14"/>
      <c r="C924" s="98"/>
      <c r="D924" s="98"/>
      <c r="E924" s="14"/>
      <c r="F924" s="99"/>
      <c r="G924" s="99"/>
      <c r="H924" s="99"/>
      <c r="I924" s="99"/>
      <c r="J924" s="99"/>
      <c r="K924" s="99"/>
      <c r="L924" s="99"/>
      <c r="M924" s="99"/>
      <c r="N924" s="99"/>
      <c r="O924" s="99"/>
      <c r="P924" s="99"/>
      <c r="Q924" s="99"/>
      <c r="R924" s="99"/>
      <c r="S924" s="99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</row>
    <row r="925" spans="2:33" ht="18.75" customHeight="1">
      <c r="B925" s="14"/>
      <c r="C925" s="98"/>
      <c r="D925" s="98"/>
      <c r="E925" s="14"/>
      <c r="F925" s="99"/>
      <c r="G925" s="99"/>
      <c r="H925" s="99"/>
      <c r="I925" s="99"/>
      <c r="J925" s="99"/>
      <c r="K925" s="99"/>
      <c r="L925" s="99"/>
      <c r="M925" s="99"/>
      <c r="N925" s="99"/>
      <c r="O925" s="99"/>
      <c r="P925" s="99"/>
      <c r="Q925" s="99"/>
      <c r="R925" s="99"/>
      <c r="S925" s="99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</row>
    <row r="926" spans="2:33" ht="18.75" customHeight="1">
      <c r="B926" s="14"/>
      <c r="C926" s="98"/>
      <c r="D926" s="98"/>
      <c r="E926" s="14"/>
      <c r="F926" s="99"/>
      <c r="G926" s="99"/>
      <c r="H926" s="99"/>
      <c r="I926" s="99"/>
      <c r="J926" s="99"/>
      <c r="K926" s="99"/>
      <c r="L926" s="99"/>
      <c r="M926" s="99"/>
      <c r="N926" s="99"/>
      <c r="O926" s="99"/>
      <c r="P926" s="99"/>
      <c r="Q926" s="99"/>
      <c r="R926" s="99"/>
      <c r="S926" s="99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</row>
    <row r="927" spans="2:33" ht="18.75" customHeight="1">
      <c r="B927" s="14"/>
      <c r="C927" s="98"/>
      <c r="D927" s="98"/>
      <c r="E927" s="14"/>
      <c r="F927" s="99"/>
      <c r="G927" s="99"/>
      <c r="H927" s="99"/>
      <c r="I927" s="99"/>
      <c r="J927" s="99"/>
      <c r="K927" s="99"/>
      <c r="L927" s="99"/>
      <c r="M927" s="99"/>
      <c r="N927" s="99"/>
      <c r="O927" s="99"/>
      <c r="P927" s="99"/>
      <c r="Q927" s="99"/>
      <c r="R927" s="99"/>
      <c r="S927" s="99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</row>
    <row r="928" spans="2:33" ht="18.75" customHeight="1">
      <c r="B928" s="14"/>
      <c r="C928" s="98"/>
      <c r="D928" s="98"/>
      <c r="E928" s="14"/>
      <c r="F928" s="99"/>
      <c r="G928" s="99"/>
      <c r="H928" s="99"/>
      <c r="I928" s="99"/>
      <c r="J928" s="99"/>
      <c r="K928" s="99"/>
      <c r="L928" s="99"/>
      <c r="M928" s="99"/>
      <c r="N928" s="99"/>
      <c r="O928" s="99"/>
      <c r="P928" s="99"/>
      <c r="Q928" s="99"/>
      <c r="R928" s="99"/>
      <c r="S928" s="99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</row>
    <row r="929" spans="2:33" ht="18.75" customHeight="1">
      <c r="B929" s="14"/>
      <c r="C929" s="98"/>
      <c r="D929" s="98"/>
      <c r="E929" s="14"/>
      <c r="F929" s="99"/>
      <c r="G929" s="99"/>
      <c r="H929" s="99"/>
      <c r="I929" s="99"/>
      <c r="J929" s="99"/>
      <c r="K929" s="99"/>
      <c r="L929" s="99"/>
      <c r="M929" s="99"/>
      <c r="N929" s="99"/>
      <c r="O929" s="99"/>
      <c r="P929" s="99"/>
      <c r="Q929" s="99"/>
      <c r="R929" s="99"/>
      <c r="S929" s="99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</row>
    <row r="930" spans="2:33" ht="18.75" customHeight="1">
      <c r="B930" s="14"/>
      <c r="C930" s="98"/>
      <c r="D930" s="98"/>
      <c r="E930" s="14"/>
      <c r="F930" s="99"/>
      <c r="G930" s="99"/>
      <c r="H930" s="99"/>
      <c r="I930" s="99"/>
      <c r="J930" s="99"/>
      <c r="K930" s="99"/>
      <c r="L930" s="99"/>
      <c r="M930" s="99"/>
      <c r="N930" s="99"/>
      <c r="O930" s="99"/>
      <c r="P930" s="99"/>
      <c r="Q930" s="99"/>
      <c r="R930" s="99"/>
      <c r="S930" s="99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</row>
    <row r="931" spans="2:33" ht="18.75" customHeight="1">
      <c r="B931" s="14"/>
      <c r="C931" s="98"/>
      <c r="D931" s="98"/>
      <c r="E931" s="14"/>
      <c r="F931" s="99"/>
      <c r="G931" s="99"/>
      <c r="H931" s="99"/>
      <c r="I931" s="99"/>
      <c r="J931" s="99"/>
      <c r="K931" s="99"/>
      <c r="L931" s="99"/>
      <c r="M931" s="99"/>
      <c r="N931" s="99"/>
      <c r="O931" s="99"/>
      <c r="P931" s="99"/>
      <c r="Q931" s="99"/>
      <c r="R931" s="99"/>
      <c r="S931" s="99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</row>
    <row r="932" spans="2:33" ht="18.75" customHeight="1">
      <c r="B932" s="14"/>
      <c r="C932" s="98"/>
      <c r="D932" s="98"/>
      <c r="E932" s="14"/>
      <c r="F932" s="99"/>
      <c r="G932" s="99"/>
      <c r="H932" s="99"/>
      <c r="I932" s="99"/>
      <c r="J932" s="99"/>
      <c r="K932" s="99"/>
      <c r="L932" s="99"/>
      <c r="M932" s="99"/>
      <c r="N932" s="99"/>
      <c r="O932" s="99"/>
      <c r="P932" s="99"/>
      <c r="Q932" s="99"/>
      <c r="R932" s="99"/>
      <c r="S932" s="99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</row>
    <row r="933" spans="2:33" ht="18.75" customHeight="1">
      <c r="B933" s="14"/>
      <c r="C933" s="98"/>
      <c r="D933" s="98"/>
      <c r="E933" s="14"/>
      <c r="F933" s="99"/>
      <c r="G933" s="99"/>
      <c r="H933" s="99"/>
      <c r="I933" s="99"/>
      <c r="J933" s="99"/>
      <c r="K933" s="99"/>
      <c r="L933" s="99"/>
      <c r="M933" s="99"/>
      <c r="N933" s="99"/>
      <c r="O933" s="99"/>
      <c r="P933" s="99"/>
      <c r="Q933" s="99"/>
      <c r="R933" s="99"/>
      <c r="S933" s="99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</row>
    <row r="934" spans="2:33" ht="18.75" customHeight="1">
      <c r="B934" s="14"/>
      <c r="C934" s="98"/>
      <c r="D934" s="98"/>
      <c r="E934" s="14"/>
      <c r="F934" s="99"/>
      <c r="G934" s="99"/>
      <c r="H934" s="99"/>
      <c r="I934" s="99"/>
      <c r="J934" s="99"/>
      <c r="K934" s="99"/>
      <c r="L934" s="99"/>
      <c r="M934" s="99"/>
      <c r="N934" s="99"/>
      <c r="O934" s="99"/>
      <c r="P934" s="99"/>
      <c r="Q934" s="99"/>
      <c r="R934" s="99"/>
      <c r="S934" s="99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</row>
    <row r="935" spans="2:33" ht="18.75" customHeight="1">
      <c r="B935" s="14"/>
      <c r="C935" s="98"/>
      <c r="D935" s="98"/>
      <c r="E935" s="14"/>
      <c r="F935" s="99"/>
      <c r="G935" s="99"/>
      <c r="H935" s="99"/>
      <c r="I935" s="99"/>
      <c r="J935" s="99"/>
      <c r="K935" s="99"/>
      <c r="L935" s="99"/>
      <c r="M935" s="99"/>
      <c r="N935" s="99"/>
      <c r="O935" s="99"/>
      <c r="P935" s="99"/>
      <c r="Q935" s="99"/>
      <c r="R935" s="99"/>
      <c r="S935" s="99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</row>
    <row r="936" spans="2:33" ht="18.75" customHeight="1">
      <c r="B936" s="14"/>
      <c r="C936" s="98"/>
      <c r="D936" s="98"/>
      <c r="E936" s="14"/>
      <c r="F936" s="99"/>
      <c r="G936" s="99"/>
      <c r="H936" s="99"/>
      <c r="I936" s="99"/>
      <c r="J936" s="99"/>
      <c r="K936" s="99"/>
      <c r="L936" s="99"/>
      <c r="M936" s="99"/>
      <c r="N936" s="99"/>
      <c r="O936" s="99"/>
      <c r="P936" s="99"/>
      <c r="Q936" s="99"/>
      <c r="R936" s="99"/>
      <c r="S936" s="99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</row>
    <row r="937" spans="2:33" ht="18.75" customHeight="1">
      <c r="B937" s="14"/>
      <c r="C937" s="98"/>
      <c r="D937" s="98"/>
      <c r="E937" s="14"/>
      <c r="F937" s="99"/>
      <c r="G937" s="99"/>
      <c r="H937" s="99"/>
      <c r="I937" s="99"/>
      <c r="J937" s="99"/>
      <c r="K937" s="99"/>
      <c r="L937" s="99"/>
      <c r="M937" s="99"/>
      <c r="N937" s="99"/>
      <c r="O937" s="99"/>
      <c r="P937" s="99"/>
      <c r="Q937" s="99"/>
      <c r="R937" s="99"/>
      <c r="S937" s="99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</row>
    <row r="938" spans="2:33" ht="18.75" customHeight="1">
      <c r="B938" s="14"/>
      <c r="C938" s="98"/>
      <c r="D938" s="98"/>
      <c r="E938" s="14"/>
      <c r="F938" s="99"/>
      <c r="G938" s="99"/>
      <c r="H938" s="99"/>
      <c r="I938" s="99"/>
      <c r="J938" s="99"/>
      <c r="K938" s="99"/>
      <c r="L938" s="99"/>
      <c r="M938" s="99"/>
      <c r="N938" s="99"/>
      <c r="O938" s="99"/>
      <c r="P938" s="99"/>
      <c r="Q938" s="99"/>
      <c r="R938" s="99"/>
      <c r="S938" s="99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</row>
    <row r="939" spans="2:33" ht="18.75" customHeight="1">
      <c r="B939" s="14"/>
      <c r="C939" s="98"/>
      <c r="D939" s="98"/>
      <c r="E939" s="14"/>
      <c r="F939" s="99"/>
      <c r="G939" s="99"/>
      <c r="H939" s="99"/>
      <c r="I939" s="99"/>
      <c r="J939" s="99"/>
      <c r="K939" s="99"/>
      <c r="L939" s="99"/>
      <c r="M939" s="99"/>
      <c r="N939" s="99"/>
      <c r="O939" s="99"/>
      <c r="P939" s="99"/>
      <c r="Q939" s="99"/>
      <c r="R939" s="99"/>
      <c r="S939" s="99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</row>
    <row r="940" spans="2:33" ht="18.75" customHeight="1">
      <c r="B940" s="14"/>
      <c r="C940" s="98"/>
      <c r="D940" s="98"/>
      <c r="E940" s="14"/>
      <c r="F940" s="99"/>
      <c r="G940" s="99"/>
      <c r="H940" s="99"/>
      <c r="I940" s="99"/>
      <c r="J940" s="99"/>
      <c r="K940" s="99"/>
      <c r="L940" s="99"/>
      <c r="M940" s="99"/>
      <c r="N940" s="99"/>
      <c r="O940" s="99"/>
      <c r="P940" s="99"/>
      <c r="Q940" s="99"/>
      <c r="R940" s="99"/>
      <c r="S940" s="99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</row>
    <row r="941" spans="2:33" ht="18.75" customHeight="1">
      <c r="B941" s="14"/>
      <c r="C941" s="98"/>
      <c r="D941" s="98"/>
      <c r="E941" s="14"/>
      <c r="F941" s="99"/>
      <c r="G941" s="99"/>
      <c r="H941" s="99"/>
      <c r="I941" s="99"/>
      <c r="J941" s="99"/>
      <c r="K941" s="99"/>
      <c r="L941" s="99"/>
      <c r="M941" s="99"/>
      <c r="N941" s="99"/>
      <c r="O941" s="99"/>
      <c r="P941" s="99"/>
      <c r="Q941" s="99"/>
      <c r="R941" s="99"/>
      <c r="S941" s="99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</row>
    <row r="942" spans="2:33" ht="18.75" customHeight="1">
      <c r="B942" s="14"/>
      <c r="C942" s="98"/>
      <c r="D942" s="98"/>
      <c r="E942" s="14"/>
      <c r="F942" s="99"/>
      <c r="G942" s="99"/>
      <c r="H942" s="99"/>
      <c r="I942" s="99"/>
      <c r="J942" s="99"/>
      <c r="K942" s="99"/>
      <c r="L942" s="99"/>
      <c r="M942" s="99"/>
      <c r="N942" s="99"/>
      <c r="O942" s="99"/>
      <c r="P942" s="99"/>
      <c r="Q942" s="99"/>
      <c r="R942" s="99"/>
      <c r="S942" s="99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</row>
    <row r="943" spans="2:33" ht="18.75" customHeight="1">
      <c r="B943" s="14"/>
      <c r="C943" s="98"/>
      <c r="D943" s="98"/>
      <c r="E943" s="14"/>
      <c r="F943" s="99"/>
      <c r="G943" s="99"/>
      <c r="H943" s="99"/>
      <c r="I943" s="99"/>
      <c r="J943" s="99"/>
      <c r="K943" s="99"/>
      <c r="L943" s="99"/>
      <c r="M943" s="99"/>
      <c r="N943" s="99"/>
      <c r="O943" s="99"/>
      <c r="P943" s="99"/>
      <c r="Q943" s="99"/>
      <c r="R943" s="99"/>
      <c r="S943" s="99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</row>
    <row r="944" spans="2:33" ht="18.75" customHeight="1">
      <c r="B944" s="14"/>
      <c r="C944" s="98"/>
      <c r="D944" s="98"/>
      <c r="E944" s="14"/>
      <c r="F944" s="99"/>
      <c r="G944" s="99"/>
      <c r="H944" s="99"/>
      <c r="I944" s="99"/>
      <c r="J944" s="99"/>
      <c r="K944" s="99"/>
      <c r="L944" s="99"/>
      <c r="M944" s="99"/>
      <c r="N944" s="99"/>
      <c r="O944" s="99"/>
      <c r="P944" s="99"/>
      <c r="Q944" s="99"/>
      <c r="R944" s="99"/>
      <c r="S944" s="99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</row>
    <row r="945" spans="2:33" ht="18.75" customHeight="1">
      <c r="B945" s="14"/>
      <c r="C945" s="98"/>
      <c r="D945" s="98"/>
      <c r="E945" s="14"/>
      <c r="F945" s="99"/>
      <c r="G945" s="99"/>
      <c r="H945" s="99"/>
      <c r="I945" s="99"/>
      <c r="J945" s="99"/>
      <c r="K945" s="99"/>
      <c r="L945" s="99"/>
      <c r="M945" s="99"/>
      <c r="N945" s="99"/>
      <c r="O945" s="99"/>
      <c r="P945" s="99"/>
      <c r="Q945" s="99"/>
      <c r="R945" s="99"/>
      <c r="S945" s="99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</row>
    <row r="946" spans="2:33" ht="18.75" customHeight="1">
      <c r="B946" s="14"/>
      <c r="C946" s="98"/>
      <c r="D946" s="98"/>
      <c r="E946" s="14"/>
      <c r="F946" s="99"/>
      <c r="G946" s="99"/>
      <c r="H946" s="99"/>
      <c r="I946" s="99"/>
      <c r="J946" s="99"/>
      <c r="K946" s="99"/>
      <c r="L946" s="99"/>
      <c r="M946" s="99"/>
      <c r="N946" s="99"/>
      <c r="O946" s="99"/>
      <c r="P946" s="99"/>
      <c r="Q946" s="99"/>
      <c r="R946" s="99"/>
      <c r="S946" s="99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</row>
    <row r="947" spans="2:33" ht="18.75" customHeight="1">
      <c r="B947" s="14"/>
      <c r="C947" s="98"/>
      <c r="D947" s="98"/>
      <c r="E947" s="14"/>
      <c r="F947" s="99"/>
      <c r="G947" s="99"/>
      <c r="H947" s="99"/>
      <c r="I947" s="99"/>
      <c r="J947" s="99"/>
      <c r="K947" s="99"/>
      <c r="L947" s="99"/>
      <c r="M947" s="99"/>
      <c r="N947" s="99"/>
      <c r="O947" s="99"/>
      <c r="P947" s="99"/>
      <c r="Q947" s="99"/>
      <c r="R947" s="99"/>
      <c r="S947" s="99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</row>
    <row r="948" spans="2:33" ht="18.75" customHeight="1">
      <c r="B948" s="14"/>
      <c r="C948" s="98"/>
      <c r="D948" s="98"/>
      <c r="E948" s="14"/>
      <c r="F948" s="99"/>
      <c r="G948" s="99"/>
      <c r="H948" s="99"/>
      <c r="I948" s="99"/>
      <c r="J948" s="99"/>
      <c r="K948" s="99"/>
      <c r="L948" s="99"/>
      <c r="M948" s="99"/>
      <c r="N948" s="99"/>
      <c r="O948" s="99"/>
      <c r="P948" s="99"/>
      <c r="Q948" s="99"/>
      <c r="R948" s="99"/>
      <c r="S948" s="99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</row>
    <row r="949" spans="2:33" ht="18.75" customHeight="1">
      <c r="B949" s="14"/>
      <c r="C949" s="98"/>
      <c r="D949" s="98"/>
      <c r="E949" s="14"/>
      <c r="F949" s="99"/>
      <c r="G949" s="99"/>
      <c r="H949" s="99"/>
      <c r="I949" s="99"/>
      <c r="J949" s="99"/>
      <c r="K949" s="99"/>
      <c r="L949" s="99"/>
      <c r="M949" s="99"/>
      <c r="N949" s="99"/>
      <c r="O949" s="99"/>
      <c r="P949" s="99"/>
      <c r="Q949" s="99"/>
      <c r="R949" s="99"/>
      <c r="S949" s="99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</row>
    <row r="950" spans="2:33" ht="18.75" customHeight="1">
      <c r="B950" s="14"/>
      <c r="C950" s="98"/>
      <c r="D950" s="98"/>
      <c r="E950" s="14"/>
      <c r="F950" s="99"/>
      <c r="G950" s="99"/>
      <c r="H950" s="99"/>
      <c r="I950" s="99"/>
      <c r="J950" s="99"/>
      <c r="K950" s="99"/>
      <c r="L950" s="99"/>
      <c r="M950" s="99"/>
      <c r="N950" s="99"/>
      <c r="O950" s="99"/>
      <c r="P950" s="99"/>
      <c r="Q950" s="99"/>
      <c r="R950" s="99"/>
      <c r="S950" s="99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</row>
    <row r="951" spans="2:33" ht="18.75" customHeight="1">
      <c r="B951" s="14"/>
      <c r="C951" s="98"/>
      <c r="D951" s="98"/>
      <c r="E951" s="14"/>
      <c r="F951" s="99"/>
      <c r="G951" s="99"/>
      <c r="H951" s="99"/>
      <c r="I951" s="99"/>
      <c r="J951" s="99"/>
      <c r="K951" s="99"/>
      <c r="L951" s="99"/>
      <c r="M951" s="99"/>
      <c r="N951" s="99"/>
      <c r="O951" s="99"/>
      <c r="P951" s="99"/>
      <c r="Q951" s="99"/>
      <c r="R951" s="99"/>
      <c r="S951" s="99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</row>
    <row r="952" spans="2:33" ht="18.75" customHeight="1">
      <c r="B952" s="14"/>
      <c r="C952" s="98"/>
      <c r="D952" s="98"/>
      <c r="E952" s="14"/>
      <c r="F952" s="99"/>
      <c r="G952" s="99"/>
      <c r="H952" s="99"/>
      <c r="I952" s="99"/>
      <c r="J952" s="99"/>
      <c r="K952" s="99"/>
      <c r="L952" s="99"/>
      <c r="M952" s="99"/>
      <c r="N952" s="99"/>
      <c r="O952" s="99"/>
      <c r="P952" s="99"/>
      <c r="Q952" s="99"/>
      <c r="R952" s="99"/>
      <c r="S952" s="99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</row>
    <row r="953" spans="2:33" ht="18.75" customHeight="1">
      <c r="B953" s="14"/>
      <c r="C953" s="98"/>
      <c r="D953" s="98"/>
      <c r="E953" s="14"/>
      <c r="F953" s="99"/>
      <c r="G953" s="99"/>
      <c r="H953" s="99"/>
      <c r="I953" s="99"/>
      <c r="J953" s="99"/>
      <c r="K953" s="99"/>
      <c r="L953" s="99"/>
      <c r="M953" s="99"/>
      <c r="N953" s="99"/>
      <c r="O953" s="99"/>
      <c r="P953" s="99"/>
      <c r="Q953" s="99"/>
      <c r="R953" s="99"/>
      <c r="S953" s="99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</row>
    <row r="954" spans="2:33" ht="18.75" customHeight="1">
      <c r="B954" s="14"/>
      <c r="C954" s="98"/>
      <c r="D954" s="98"/>
      <c r="E954" s="14"/>
      <c r="F954" s="99"/>
      <c r="G954" s="99"/>
      <c r="H954" s="99"/>
      <c r="I954" s="99"/>
      <c r="J954" s="99"/>
      <c r="K954" s="99"/>
      <c r="L954" s="99"/>
      <c r="M954" s="99"/>
      <c r="N954" s="99"/>
      <c r="O954" s="99"/>
      <c r="P954" s="99"/>
      <c r="Q954" s="99"/>
      <c r="R954" s="99"/>
      <c r="S954" s="99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</row>
    <row r="955" spans="2:33" ht="18.75" customHeight="1">
      <c r="B955" s="14"/>
      <c r="C955" s="98"/>
      <c r="D955" s="98"/>
      <c r="E955" s="14"/>
      <c r="F955" s="99"/>
      <c r="G955" s="99"/>
      <c r="H955" s="99"/>
      <c r="I955" s="99"/>
      <c r="J955" s="99"/>
      <c r="K955" s="99"/>
      <c r="L955" s="99"/>
      <c r="M955" s="99"/>
      <c r="N955" s="99"/>
      <c r="O955" s="99"/>
      <c r="P955" s="99"/>
      <c r="Q955" s="99"/>
      <c r="R955" s="99"/>
      <c r="S955" s="99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</row>
    <row r="956" spans="2:33" ht="18.75" customHeight="1">
      <c r="B956" s="14"/>
      <c r="C956" s="98"/>
      <c r="D956" s="98"/>
      <c r="E956" s="14"/>
      <c r="F956" s="99"/>
      <c r="G956" s="99"/>
      <c r="H956" s="99"/>
      <c r="I956" s="99"/>
      <c r="J956" s="99"/>
      <c r="K956" s="99"/>
      <c r="L956" s="99"/>
      <c r="M956" s="99"/>
      <c r="N956" s="99"/>
      <c r="O956" s="99"/>
      <c r="P956" s="99"/>
      <c r="Q956" s="99"/>
      <c r="R956" s="99"/>
      <c r="S956" s="99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</row>
    <row r="957" spans="2:33" ht="18.75" customHeight="1">
      <c r="B957" s="14"/>
      <c r="C957" s="98"/>
      <c r="D957" s="98"/>
      <c r="E957" s="14"/>
      <c r="F957" s="99"/>
      <c r="G957" s="99"/>
      <c r="H957" s="99"/>
      <c r="I957" s="99"/>
      <c r="J957" s="99"/>
      <c r="K957" s="99"/>
      <c r="L957" s="99"/>
      <c r="M957" s="99"/>
      <c r="N957" s="99"/>
      <c r="O957" s="99"/>
      <c r="P957" s="99"/>
      <c r="Q957" s="99"/>
      <c r="R957" s="99"/>
      <c r="S957" s="99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</row>
    <row r="958" spans="2:33" ht="18.75" customHeight="1">
      <c r="B958" s="14"/>
      <c r="C958" s="98"/>
      <c r="D958" s="98"/>
      <c r="E958" s="14"/>
      <c r="F958" s="99"/>
      <c r="G958" s="99"/>
      <c r="H958" s="99"/>
      <c r="I958" s="99"/>
      <c r="J958" s="99"/>
      <c r="K958" s="99"/>
      <c r="L958" s="99"/>
      <c r="M958" s="99"/>
      <c r="N958" s="99"/>
      <c r="O958" s="99"/>
      <c r="P958" s="99"/>
      <c r="Q958" s="99"/>
      <c r="R958" s="99"/>
      <c r="S958" s="99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</row>
    <row r="959" spans="2:33" ht="18.75" customHeight="1">
      <c r="B959" s="14"/>
      <c r="C959" s="98"/>
      <c r="D959" s="98"/>
      <c r="E959" s="14"/>
      <c r="F959" s="99"/>
      <c r="G959" s="99"/>
      <c r="H959" s="99"/>
      <c r="I959" s="99"/>
      <c r="J959" s="99"/>
      <c r="K959" s="99"/>
      <c r="L959" s="99"/>
      <c r="M959" s="99"/>
      <c r="N959" s="99"/>
      <c r="O959" s="99"/>
      <c r="P959" s="99"/>
      <c r="Q959" s="99"/>
      <c r="R959" s="99"/>
      <c r="S959" s="99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</row>
    <row r="960" spans="2:33" ht="18.75" customHeight="1">
      <c r="B960" s="14"/>
      <c r="C960" s="98"/>
      <c r="D960" s="98"/>
      <c r="E960" s="14"/>
      <c r="F960" s="99"/>
      <c r="G960" s="99"/>
      <c r="H960" s="99"/>
      <c r="I960" s="99"/>
      <c r="J960" s="99"/>
      <c r="K960" s="99"/>
      <c r="L960" s="99"/>
      <c r="M960" s="99"/>
      <c r="N960" s="99"/>
      <c r="O960" s="99"/>
      <c r="P960" s="99"/>
      <c r="Q960" s="99"/>
      <c r="R960" s="99"/>
      <c r="S960" s="99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</row>
    <row r="961" spans="2:33" ht="18.75" customHeight="1">
      <c r="B961" s="14"/>
      <c r="C961" s="98"/>
      <c r="D961" s="98"/>
      <c r="E961" s="14"/>
      <c r="F961" s="99"/>
      <c r="G961" s="99"/>
      <c r="H961" s="99"/>
      <c r="I961" s="99"/>
      <c r="J961" s="99"/>
      <c r="K961" s="99"/>
      <c r="L961" s="99"/>
      <c r="M961" s="99"/>
      <c r="N961" s="99"/>
      <c r="O961" s="99"/>
      <c r="P961" s="99"/>
      <c r="Q961" s="99"/>
      <c r="R961" s="99"/>
      <c r="S961" s="99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</row>
    <row r="962" spans="2:33" ht="18.75" customHeight="1">
      <c r="B962" s="14"/>
      <c r="C962" s="98"/>
      <c r="D962" s="98"/>
      <c r="E962" s="14"/>
      <c r="F962" s="99"/>
      <c r="G962" s="99"/>
      <c r="H962" s="99"/>
      <c r="I962" s="99"/>
      <c r="J962" s="99"/>
      <c r="K962" s="99"/>
      <c r="L962" s="99"/>
      <c r="M962" s="99"/>
      <c r="N962" s="99"/>
      <c r="O962" s="99"/>
      <c r="P962" s="99"/>
      <c r="Q962" s="99"/>
      <c r="R962" s="99"/>
      <c r="S962" s="99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</row>
    <row r="963" spans="2:33" ht="18.75" customHeight="1">
      <c r="B963" s="14"/>
      <c r="C963" s="98"/>
      <c r="D963" s="98"/>
      <c r="E963" s="14"/>
      <c r="F963" s="99"/>
      <c r="G963" s="99"/>
      <c r="H963" s="99"/>
      <c r="I963" s="99"/>
      <c r="J963" s="99"/>
      <c r="K963" s="99"/>
      <c r="L963" s="99"/>
      <c r="M963" s="99"/>
      <c r="N963" s="99"/>
      <c r="O963" s="99"/>
      <c r="P963" s="99"/>
      <c r="Q963" s="99"/>
      <c r="R963" s="99"/>
      <c r="S963" s="99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</row>
    <row r="964" spans="2:33" ht="18.75" customHeight="1">
      <c r="B964" s="14"/>
      <c r="C964" s="98"/>
      <c r="D964" s="98"/>
      <c r="E964" s="14"/>
      <c r="F964" s="99"/>
      <c r="G964" s="99"/>
      <c r="H964" s="99"/>
      <c r="I964" s="99"/>
      <c r="J964" s="99"/>
      <c r="K964" s="99"/>
      <c r="L964" s="99"/>
      <c r="M964" s="99"/>
      <c r="N964" s="99"/>
      <c r="O964" s="99"/>
      <c r="P964" s="99"/>
      <c r="Q964" s="99"/>
      <c r="R964" s="99"/>
      <c r="S964" s="99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</row>
    <row r="965" spans="2:33" ht="18.75" customHeight="1">
      <c r="B965" s="14"/>
      <c r="C965" s="98"/>
      <c r="D965" s="98"/>
      <c r="E965" s="14"/>
      <c r="F965" s="99"/>
      <c r="G965" s="99"/>
      <c r="H965" s="99"/>
      <c r="I965" s="99"/>
      <c r="J965" s="99"/>
      <c r="K965" s="99"/>
      <c r="L965" s="99"/>
      <c r="M965" s="99"/>
      <c r="N965" s="99"/>
      <c r="O965" s="99"/>
      <c r="P965" s="99"/>
      <c r="Q965" s="99"/>
      <c r="R965" s="99"/>
      <c r="S965" s="99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</row>
    <row r="966" spans="2:33" ht="18.75" customHeight="1">
      <c r="B966" s="14"/>
      <c r="C966" s="98"/>
      <c r="D966" s="98"/>
      <c r="E966" s="14"/>
      <c r="F966" s="99"/>
      <c r="G966" s="99"/>
      <c r="H966" s="99"/>
      <c r="I966" s="99"/>
      <c r="J966" s="99"/>
      <c r="K966" s="99"/>
      <c r="L966" s="99"/>
      <c r="M966" s="99"/>
      <c r="N966" s="99"/>
      <c r="O966" s="99"/>
      <c r="P966" s="99"/>
      <c r="Q966" s="99"/>
      <c r="R966" s="99"/>
      <c r="S966" s="99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</row>
    <row r="967" spans="2:33" ht="18.75" customHeight="1">
      <c r="B967" s="14"/>
      <c r="C967" s="98"/>
      <c r="D967" s="98"/>
      <c r="E967" s="14"/>
      <c r="F967" s="99"/>
      <c r="G967" s="99"/>
      <c r="H967" s="99"/>
      <c r="I967" s="99"/>
      <c r="J967" s="99"/>
      <c r="K967" s="99"/>
      <c r="L967" s="99"/>
      <c r="M967" s="99"/>
      <c r="N967" s="99"/>
      <c r="O967" s="99"/>
      <c r="P967" s="99"/>
      <c r="Q967" s="99"/>
      <c r="R967" s="99"/>
      <c r="S967" s="99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</row>
    <row r="968" spans="2:33" ht="18.75" customHeight="1">
      <c r="B968" s="14"/>
      <c r="C968" s="98"/>
      <c r="D968" s="98"/>
      <c r="E968" s="14"/>
      <c r="F968" s="99"/>
      <c r="G968" s="99"/>
      <c r="H968" s="99"/>
      <c r="I968" s="99"/>
      <c r="J968" s="99"/>
      <c r="K968" s="99"/>
      <c r="L968" s="99"/>
      <c r="M968" s="99"/>
      <c r="N968" s="99"/>
      <c r="O968" s="99"/>
      <c r="P968" s="99"/>
      <c r="Q968" s="99"/>
      <c r="R968" s="99"/>
      <c r="S968" s="99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</row>
    <row r="969" spans="2:33" ht="18.75" customHeight="1">
      <c r="B969" s="14"/>
      <c r="C969" s="98"/>
      <c r="D969" s="98"/>
      <c r="E969" s="14"/>
      <c r="F969" s="99"/>
      <c r="G969" s="99"/>
      <c r="H969" s="99"/>
      <c r="I969" s="99"/>
      <c r="J969" s="99"/>
      <c r="K969" s="99"/>
      <c r="L969" s="99"/>
      <c r="M969" s="99"/>
      <c r="N969" s="99"/>
      <c r="O969" s="99"/>
      <c r="P969" s="99"/>
      <c r="Q969" s="99"/>
      <c r="R969" s="99"/>
      <c r="S969" s="99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</row>
    <row r="970" spans="2:33" ht="18.75" customHeight="1">
      <c r="B970" s="14"/>
      <c r="C970" s="98"/>
      <c r="D970" s="98"/>
      <c r="E970" s="14"/>
      <c r="F970" s="99"/>
      <c r="G970" s="99"/>
      <c r="H970" s="99"/>
      <c r="I970" s="99"/>
      <c r="J970" s="99"/>
      <c r="K970" s="99"/>
      <c r="L970" s="99"/>
      <c r="M970" s="99"/>
      <c r="N970" s="99"/>
      <c r="O970" s="99"/>
      <c r="P970" s="99"/>
      <c r="Q970" s="99"/>
      <c r="R970" s="99"/>
      <c r="S970" s="99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</row>
    <row r="971" spans="2:33" ht="18.75" customHeight="1">
      <c r="B971" s="14"/>
      <c r="C971" s="98"/>
      <c r="D971" s="98"/>
      <c r="E971" s="14"/>
      <c r="F971" s="99"/>
      <c r="G971" s="99"/>
      <c r="H971" s="99"/>
      <c r="I971" s="99"/>
      <c r="J971" s="99"/>
      <c r="K971" s="99"/>
      <c r="L971" s="99"/>
      <c r="M971" s="99"/>
      <c r="N971" s="99"/>
      <c r="O971" s="99"/>
      <c r="P971" s="99"/>
      <c r="Q971" s="99"/>
      <c r="R971" s="99"/>
      <c r="S971" s="99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</row>
    <row r="972" spans="2:33" ht="18.75" customHeight="1">
      <c r="B972" s="14"/>
      <c r="C972" s="98"/>
      <c r="D972" s="98"/>
      <c r="E972" s="14"/>
      <c r="F972" s="99"/>
      <c r="G972" s="99"/>
      <c r="H972" s="99"/>
      <c r="I972" s="99"/>
      <c r="J972" s="99"/>
      <c r="K972" s="99"/>
      <c r="L972" s="99"/>
      <c r="M972" s="99"/>
      <c r="N972" s="99"/>
      <c r="O972" s="99"/>
      <c r="P972" s="99"/>
      <c r="Q972" s="99"/>
      <c r="R972" s="99"/>
      <c r="S972" s="99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</row>
    <row r="973" spans="2:33" ht="18.75" customHeight="1">
      <c r="B973" s="14"/>
      <c r="C973" s="98"/>
      <c r="D973" s="98"/>
      <c r="E973" s="14"/>
      <c r="F973" s="99"/>
      <c r="G973" s="99"/>
      <c r="H973" s="99"/>
      <c r="I973" s="99"/>
      <c r="J973" s="99"/>
      <c r="K973" s="99"/>
      <c r="L973" s="99"/>
      <c r="M973" s="99"/>
      <c r="N973" s="99"/>
      <c r="O973" s="99"/>
      <c r="P973" s="99"/>
      <c r="Q973" s="99"/>
      <c r="R973" s="99"/>
      <c r="S973" s="99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</row>
    <row r="974" spans="2:33" ht="18.75" customHeight="1">
      <c r="B974" s="14"/>
      <c r="C974" s="98"/>
      <c r="D974" s="98"/>
      <c r="E974" s="14"/>
      <c r="F974" s="99"/>
      <c r="G974" s="99"/>
      <c r="H974" s="99"/>
      <c r="I974" s="99"/>
      <c r="J974" s="99"/>
      <c r="K974" s="99"/>
      <c r="L974" s="99"/>
      <c r="M974" s="99"/>
      <c r="N974" s="99"/>
      <c r="O974" s="99"/>
      <c r="P974" s="99"/>
      <c r="Q974" s="99"/>
      <c r="R974" s="99"/>
      <c r="S974" s="99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</row>
    <row r="975" spans="2:33" ht="18.75" customHeight="1">
      <c r="B975" s="14"/>
      <c r="C975" s="98"/>
      <c r="D975" s="98"/>
      <c r="E975" s="14"/>
      <c r="F975" s="99"/>
      <c r="G975" s="99"/>
      <c r="H975" s="99"/>
      <c r="I975" s="99"/>
      <c r="J975" s="99"/>
      <c r="K975" s="99"/>
      <c r="L975" s="99"/>
      <c r="M975" s="99"/>
      <c r="N975" s="99"/>
      <c r="O975" s="99"/>
      <c r="P975" s="99"/>
      <c r="Q975" s="99"/>
      <c r="R975" s="99"/>
      <c r="S975" s="99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</row>
    <row r="976" spans="2:33" ht="18.75" customHeight="1">
      <c r="B976" s="14"/>
      <c r="C976" s="98"/>
      <c r="D976" s="98"/>
      <c r="E976" s="14"/>
      <c r="F976" s="99"/>
      <c r="G976" s="99"/>
      <c r="H976" s="99"/>
      <c r="I976" s="99"/>
      <c r="J976" s="99"/>
      <c r="K976" s="99"/>
      <c r="L976" s="99"/>
      <c r="M976" s="99"/>
      <c r="N976" s="99"/>
      <c r="O976" s="99"/>
      <c r="P976" s="99"/>
      <c r="Q976" s="99"/>
      <c r="R976" s="99"/>
      <c r="S976" s="99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</row>
    <row r="977" spans="2:33" ht="18.75" customHeight="1">
      <c r="B977" s="14"/>
      <c r="C977" s="98"/>
      <c r="D977" s="98"/>
      <c r="E977" s="14"/>
      <c r="F977" s="99"/>
      <c r="G977" s="99"/>
      <c r="H977" s="99"/>
      <c r="I977" s="99"/>
      <c r="J977" s="99"/>
      <c r="K977" s="99"/>
      <c r="L977" s="99"/>
      <c r="M977" s="99"/>
      <c r="N977" s="99"/>
      <c r="O977" s="99"/>
      <c r="P977" s="99"/>
      <c r="Q977" s="99"/>
      <c r="R977" s="99"/>
      <c r="S977" s="99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</row>
    <row r="978" spans="2:33" ht="18.75" customHeight="1">
      <c r="B978" s="14"/>
      <c r="C978" s="98"/>
      <c r="D978" s="98"/>
      <c r="E978" s="14"/>
      <c r="F978" s="99"/>
      <c r="G978" s="99"/>
      <c r="H978" s="99"/>
      <c r="I978" s="99"/>
      <c r="J978" s="99"/>
      <c r="K978" s="99"/>
      <c r="L978" s="99"/>
      <c r="M978" s="99"/>
      <c r="N978" s="99"/>
      <c r="O978" s="99"/>
      <c r="P978" s="99"/>
      <c r="Q978" s="99"/>
      <c r="R978" s="99"/>
      <c r="S978" s="99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</row>
    <row r="979" spans="2:33" ht="18.75" customHeight="1">
      <c r="B979" s="14"/>
      <c r="C979" s="98"/>
      <c r="D979" s="98"/>
      <c r="E979" s="14"/>
      <c r="F979" s="99"/>
      <c r="G979" s="99"/>
      <c r="H979" s="99"/>
      <c r="I979" s="99"/>
      <c r="J979" s="99"/>
      <c r="K979" s="99"/>
      <c r="L979" s="99"/>
      <c r="M979" s="99"/>
      <c r="N979" s="99"/>
      <c r="O979" s="99"/>
      <c r="P979" s="99"/>
      <c r="Q979" s="99"/>
      <c r="R979" s="99"/>
      <c r="S979" s="99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</row>
    <row r="980" spans="2:33" ht="18.75" customHeight="1">
      <c r="B980" s="14"/>
      <c r="C980" s="98"/>
      <c r="D980" s="98"/>
      <c r="E980" s="14"/>
      <c r="F980" s="99"/>
      <c r="G980" s="99"/>
      <c r="H980" s="99"/>
      <c r="I980" s="99"/>
      <c r="J980" s="99"/>
      <c r="K980" s="99"/>
      <c r="L980" s="99"/>
      <c r="M980" s="99"/>
      <c r="N980" s="99"/>
      <c r="O980" s="99"/>
      <c r="P980" s="99"/>
      <c r="Q980" s="99"/>
      <c r="R980" s="99"/>
      <c r="S980" s="99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</row>
    <row r="981" spans="2:33" ht="18.75" customHeight="1">
      <c r="B981" s="14"/>
      <c r="C981" s="98"/>
      <c r="D981" s="98"/>
      <c r="E981" s="14"/>
      <c r="F981" s="99"/>
      <c r="G981" s="99"/>
      <c r="H981" s="99"/>
      <c r="I981" s="99"/>
      <c r="J981" s="99"/>
      <c r="K981" s="99"/>
      <c r="L981" s="99"/>
      <c r="M981" s="99"/>
      <c r="N981" s="99"/>
      <c r="O981" s="99"/>
      <c r="P981" s="99"/>
      <c r="Q981" s="99"/>
      <c r="R981" s="99"/>
      <c r="S981" s="99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</row>
    <row r="982" spans="2:33" ht="18.75" customHeight="1">
      <c r="B982" s="14"/>
      <c r="C982" s="98"/>
      <c r="D982" s="98"/>
      <c r="E982" s="14"/>
      <c r="F982" s="99"/>
      <c r="G982" s="99"/>
      <c r="H982" s="99"/>
      <c r="I982" s="99"/>
      <c r="J982" s="99"/>
      <c r="K982" s="99"/>
      <c r="L982" s="99"/>
      <c r="M982" s="99"/>
      <c r="N982" s="99"/>
      <c r="O982" s="99"/>
      <c r="P982" s="99"/>
      <c r="Q982" s="99"/>
      <c r="R982" s="99"/>
      <c r="S982" s="99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</row>
    <row r="983" spans="2:33" ht="18.75" customHeight="1">
      <c r="B983" s="14"/>
      <c r="C983" s="98"/>
      <c r="D983" s="98"/>
      <c r="E983" s="14"/>
      <c r="F983" s="99"/>
      <c r="G983" s="99"/>
      <c r="H983" s="99"/>
      <c r="I983" s="99"/>
      <c r="J983" s="99"/>
      <c r="K983" s="99"/>
      <c r="L983" s="99"/>
      <c r="M983" s="99"/>
      <c r="N983" s="99"/>
      <c r="O983" s="99"/>
      <c r="P983" s="99"/>
      <c r="Q983" s="99"/>
      <c r="R983" s="99"/>
      <c r="S983" s="99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</row>
    <row r="984" spans="2:33" ht="18.75" customHeight="1">
      <c r="B984" s="14"/>
      <c r="C984" s="98"/>
      <c r="D984" s="98"/>
      <c r="E984" s="14"/>
      <c r="F984" s="99"/>
      <c r="G984" s="99"/>
      <c r="H984" s="99"/>
      <c r="I984" s="99"/>
      <c r="J984" s="99"/>
      <c r="K984" s="99"/>
      <c r="L984" s="99"/>
      <c r="M984" s="99"/>
      <c r="N984" s="99"/>
      <c r="O984" s="99"/>
      <c r="P984" s="99"/>
      <c r="Q984" s="99"/>
      <c r="R984" s="99"/>
      <c r="S984" s="99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</row>
    <row r="985" spans="2:33" ht="18.75" customHeight="1">
      <c r="B985" s="14"/>
      <c r="C985" s="98"/>
      <c r="D985" s="98"/>
      <c r="E985" s="14"/>
      <c r="F985" s="99"/>
      <c r="G985" s="99"/>
      <c r="H985" s="99"/>
      <c r="I985" s="99"/>
      <c r="J985" s="99"/>
      <c r="K985" s="99"/>
      <c r="L985" s="99"/>
      <c r="M985" s="99"/>
      <c r="N985" s="99"/>
      <c r="O985" s="99"/>
      <c r="P985" s="99"/>
      <c r="Q985" s="99"/>
      <c r="R985" s="99"/>
      <c r="S985" s="99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</row>
    <row r="986" spans="2:33" ht="18.75" customHeight="1">
      <c r="B986" s="14"/>
      <c r="C986" s="98"/>
      <c r="D986" s="98"/>
      <c r="E986" s="14"/>
      <c r="F986" s="99"/>
      <c r="G986" s="99"/>
      <c r="H986" s="99"/>
      <c r="I986" s="99"/>
      <c r="J986" s="99"/>
      <c r="K986" s="99"/>
      <c r="L986" s="99"/>
      <c r="M986" s="99"/>
      <c r="N986" s="99"/>
      <c r="O986" s="99"/>
      <c r="P986" s="99"/>
      <c r="Q986" s="99"/>
      <c r="R986" s="99"/>
      <c r="S986" s="99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</row>
    <row r="987" spans="2:33" ht="18.75" customHeight="1">
      <c r="B987" s="14"/>
      <c r="C987" s="98"/>
      <c r="D987" s="98"/>
      <c r="E987" s="14"/>
      <c r="F987" s="99"/>
      <c r="G987" s="99"/>
      <c r="H987" s="99"/>
      <c r="I987" s="99"/>
      <c r="J987" s="99"/>
      <c r="K987" s="99"/>
      <c r="L987" s="99"/>
      <c r="M987" s="99"/>
      <c r="N987" s="99"/>
      <c r="O987" s="99"/>
      <c r="P987" s="99"/>
      <c r="Q987" s="99"/>
      <c r="R987" s="99"/>
      <c r="S987" s="99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</row>
    <row r="988" spans="2:33" ht="18.75" customHeight="1">
      <c r="B988" s="14"/>
      <c r="C988" s="98"/>
      <c r="D988" s="98"/>
      <c r="E988" s="14"/>
      <c r="F988" s="99"/>
      <c r="G988" s="99"/>
      <c r="H988" s="99"/>
      <c r="I988" s="99"/>
      <c r="J988" s="99"/>
      <c r="K988" s="99"/>
      <c r="L988" s="99"/>
      <c r="M988" s="99"/>
      <c r="N988" s="99"/>
      <c r="O988" s="99"/>
      <c r="P988" s="99"/>
      <c r="Q988" s="99"/>
      <c r="R988" s="99"/>
      <c r="S988" s="99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</row>
    <row r="989" spans="2:33" ht="18.75" customHeight="1">
      <c r="B989" s="14"/>
      <c r="C989" s="98"/>
      <c r="D989" s="98"/>
      <c r="E989" s="14"/>
      <c r="F989" s="99"/>
      <c r="G989" s="99"/>
      <c r="H989" s="99"/>
      <c r="I989" s="99"/>
      <c r="J989" s="99"/>
      <c r="K989" s="99"/>
      <c r="L989" s="99"/>
      <c r="M989" s="99"/>
      <c r="N989" s="99"/>
      <c r="O989" s="99"/>
      <c r="P989" s="99"/>
      <c r="Q989" s="99"/>
      <c r="R989" s="99"/>
      <c r="S989" s="99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</row>
  </sheetData>
  <mergeCells count="58">
    <mergeCell ref="B29:G29"/>
    <mergeCell ref="B30:G30"/>
    <mergeCell ref="B31:G31"/>
    <mergeCell ref="B143:G143"/>
    <mergeCell ref="B144:G144"/>
    <mergeCell ref="B33:G33"/>
    <mergeCell ref="B60:S60"/>
    <mergeCell ref="R95:R96"/>
    <mergeCell ref="S95:S96"/>
    <mergeCell ref="U36:X36"/>
    <mergeCell ref="B141:G141"/>
    <mergeCell ref="B142:G142"/>
    <mergeCell ref="AD36:AF36"/>
    <mergeCell ref="K33:S33"/>
    <mergeCell ref="AC90:AC92"/>
    <mergeCell ref="B140:G140"/>
    <mergeCell ref="B94:D94"/>
    <mergeCell ref="E94:K94"/>
    <mergeCell ref="L94:S94"/>
    <mergeCell ref="B95:B96"/>
    <mergeCell ref="C95:C96"/>
    <mergeCell ref="D95:D96"/>
    <mergeCell ref="E95:E96"/>
    <mergeCell ref="F95:F96"/>
    <mergeCell ref="G95:G96"/>
    <mergeCell ref="AD29:AE29"/>
    <mergeCell ref="Z32:AA32"/>
    <mergeCell ref="AD32:AE32"/>
    <mergeCell ref="Z33:AA33"/>
    <mergeCell ref="AD33:AE33"/>
    <mergeCell ref="Z30:AA30"/>
    <mergeCell ref="AC30:AC31"/>
    <mergeCell ref="AD30:AE30"/>
    <mergeCell ref="Z31:AA31"/>
    <mergeCell ref="AD31:AE31"/>
    <mergeCell ref="B1:S1"/>
    <mergeCell ref="U1:AF1"/>
    <mergeCell ref="AD22:AE22"/>
    <mergeCell ref="AD23:AE23"/>
    <mergeCell ref="AD28:AE28"/>
    <mergeCell ref="R2:S2"/>
    <mergeCell ref="O2:Q2"/>
    <mergeCell ref="E2:N2"/>
    <mergeCell ref="R3:R4"/>
    <mergeCell ref="S3:S4"/>
    <mergeCell ref="B27:G27"/>
    <mergeCell ref="B28:G28"/>
    <mergeCell ref="AD25:AE25"/>
    <mergeCell ref="AD26:AE26"/>
    <mergeCell ref="AD27:AE27"/>
    <mergeCell ref="B2:D2"/>
    <mergeCell ref="AD24:AE24"/>
    <mergeCell ref="B3:B4"/>
    <mergeCell ref="C3:C4"/>
    <mergeCell ref="F3:F4"/>
    <mergeCell ref="G3:G4"/>
    <mergeCell ref="D3:D4"/>
    <mergeCell ref="E3:E4"/>
  </mergeCells>
  <conditionalFormatting sqref="D12:E12 D104:E104">
    <cfRule type="cellIs" dxfId="35" priority="9" operator="equal">
      <formula>"AB"</formula>
    </cfRule>
  </conditionalFormatting>
  <conditionalFormatting sqref="H5:I26 O5:O26 I97:I124 H97:H139 O97:O139 I126:I139">
    <cfRule type="cellIs" dxfId="34" priority="14" operator="lessThan">
      <formula>45</formula>
    </cfRule>
  </conditionalFormatting>
  <conditionalFormatting sqref="H5:M26 I97:I124 J97:M139 O5:P26 O97:P139 H97:H139 I126:I139">
    <cfRule type="cellIs" dxfId="33" priority="13" operator="equal">
      <formula>"AB"</formula>
    </cfRule>
  </conditionalFormatting>
  <conditionalFormatting sqref="I5:M26 I97:I120 L97:M120 J97:K139">
    <cfRule type="cellIs" dxfId="32" priority="12" operator="lessThan">
      <formula>35</formula>
    </cfRule>
  </conditionalFormatting>
  <conditionalFormatting sqref="L5:M26 L97:M139">
    <cfRule type="cellIs" dxfId="31" priority="11" operator="lessThan">
      <formula>18</formula>
    </cfRule>
  </conditionalFormatting>
  <conditionalFormatting sqref="V2:X2 AA2:AB2 AE2:AF2 R3:S3 H3:L4 O3:Q4 M4:N4 P5:Q26 AF22 R95:S95 H95:L96 O95:Q96 M96:N96 P97:Q139">
    <cfRule type="cellIs" dxfId="30" priority="10" operator="equal">
      <formula>"AB"</formula>
    </cfRule>
  </conditionalFormatting>
  <pageMargins left="0.42" right="0.27" top="0.34" bottom="0.23" header="0" footer="0"/>
  <pageSetup paperSize="5" scale="55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I1006"/>
  <sheetViews>
    <sheetView topLeftCell="G1" zoomScale="70" zoomScaleNormal="70" workbookViewId="0">
      <selection activeCell="AH4" sqref="AH4:AH18"/>
    </sheetView>
  </sheetViews>
  <sheetFormatPr defaultColWidth="14.44140625" defaultRowHeight="15" customHeight="1"/>
  <cols>
    <col min="1" max="1" width="2" style="1" customWidth="1"/>
    <col min="2" max="2" width="7.6640625" style="1" customWidth="1"/>
    <col min="3" max="3" width="6.6640625" style="95" customWidth="1"/>
    <col min="4" max="4" width="6.44140625" style="1" customWidth="1"/>
    <col min="5" max="5" width="35" style="1" customWidth="1"/>
    <col min="6" max="19" width="8.5546875" style="1" customWidth="1"/>
    <col min="20" max="22" width="4.109375" style="1" customWidth="1"/>
    <col min="23" max="34" width="13.6640625" style="1" customWidth="1"/>
    <col min="35" max="35" width="8.33203125" style="1" customWidth="1"/>
    <col min="36" max="249" width="14.44140625" style="1"/>
    <col min="250" max="250" width="4.88671875" style="1" customWidth="1"/>
    <col min="251" max="251" width="7.6640625" style="1" customWidth="1"/>
    <col min="252" max="253" width="5.6640625" style="1" customWidth="1"/>
    <col min="254" max="254" width="34.5546875" style="1" customWidth="1"/>
    <col min="255" max="255" width="6.44140625" style="1" customWidth="1"/>
    <col min="256" max="256" width="5.44140625" style="1" customWidth="1"/>
    <col min="257" max="265" width="7.33203125" style="1" customWidth="1"/>
    <col min="266" max="266" width="10" style="1" customWidth="1"/>
    <col min="267" max="267" width="9.5546875" style="1" customWidth="1"/>
    <col min="268" max="268" width="7.5546875" style="1" customWidth="1"/>
    <col min="269" max="269" width="7.33203125" style="1" customWidth="1"/>
    <col min="270" max="270" width="4.6640625" style="1" customWidth="1"/>
    <col min="271" max="271" width="8.44140625" style="1" customWidth="1"/>
    <col min="272" max="272" width="18.5546875" style="1" customWidth="1"/>
    <col min="273" max="274" width="8.109375" style="1" customWidth="1"/>
    <col min="275" max="275" width="1.88671875" style="1" customWidth="1"/>
    <col min="276" max="276" width="18.5546875" style="1" customWidth="1"/>
    <col min="277" max="277" width="10" style="1" customWidth="1"/>
    <col min="278" max="278" width="1.88671875" style="1" customWidth="1"/>
    <col min="279" max="279" width="22.88671875" style="1" customWidth="1"/>
    <col min="280" max="283" width="9.33203125" style="1" customWidth="1"/>
    <col min="284" max="284" width="2.44140625" style="1" customWidth="1"/>
    <col min="285" max="285" width="11.44140625" style="1" customWidth="1"/>
    <col min="286" max="286" width="9.44140625" style="1" customWidth="1"/>
    <col min="287" max="287" width="10.33203125" style="1" customWidth="1"/>
    <col min="288" max="288" width="9.109375" style="1" customWidth="1"/>
    <col min="289" max="505" width="14.44140625" style="1"/>
    <col min="506" max="506" width="4.88671875" style="1" customWidth="1"/>
    <col min="507" max="507" width="7.6640625" style="1" customWidth="1"/>
    <col min="508" max="509" width="5.6640625" style="1" customWidth="1"/>
    <col min="510" max="510" width="34.5546875" style="1" customWidth="1"/>
    <col min="511" max="511" width="6.44140625" style="1" customWidth="1"/>
    <col min="512" max="512" width="5.44140625" style="1" customWidth="1"/>
    <col min="513" max="521" width="7.33203125" style="1" customWidth="1"/>
    <col min="522" max="522" width="10" style="1" customWidth="1"/>
    <col min="523" max="523" width="9.5546875" style="1" customWidth="1"/>
    <col min="524" max="524" width="7.5546875" style="1" customWidth="1"/>
    <col min="525" max="525" width="7.33203125" style="1" customWidth="1"/>
    <col min="526" max="526" width="4.6640625" style="1" customWidth="1"/>
    <col min="527" max="527" width="8.44140625" style="1" customWidth="1"/>
    <col min="528" max="528" width="18.5546875" style="1" customWidth="1"/>
    <col min="529" max="530" width="8.109375" style="1" customWidth="1"/>
    <col min="531" max="531" width="1.88671875" style="1" customWidth="1"/>
    <col min="532" max="532" width="18.5546875" style="1" customWidth="1"/>
    <col min="533" max="533" width="10" style="1" customWidth="1"/>
    <col min="534" max="534" width="1.88671875" style="1" customWidth="1"/>
    <col min="535" max="535" width="22.88671875" style="1" customWidth="1"/>
    <col min="536" max="539" width="9.33203125" style="1" customWidth="1"/>
    <col min="540" max="540" width="2.44140625" style="1" customWidth="1"/>
    <col min="541" max="541" width="11.44140625" style="1" customWidth="1"/>
    <col min="542" max="542" width="9.44140625" style="1" customWidth="1"/>
    <col min="543" max="543" width="10.33203125" style="1" customWidth="1"/>
    <col min="544" max="544" width="9.109375" style="1" customWidth="1"/>
    <col min="545" max="761" width="14.44140625" style="1"/>
    <col min="762" max="762" width="4.88671875" style="1" customWidth="1"/>
    <col min="763" max="763" width="7.6640625" style="1" customWidth="1"/>
    <col min="764" max="765" width="5.6640625" style="1" customWidth="1"/>
    <col min="766" max="766" width="34.5546875" style="1" customWidth="1"/>
    <col min="767" max="767" width="6.44140625" style="1" customWidth="1"/>
    <col min="768" max="768" width="5.44140625" style="1" customWidth="1"/>
    <col min="769" max="777" width="7.33203125" style="1" customWidth="1"/>
    <col min="778" max="778" width="10" style="1" customWidth="1"/>
    <col min="779" max="779" width="9.5546875" style="1" customWidth="1"/>
    <col min="780" max="780" width="7.5546875" style="1" customWidth="1"/>
    <col min="781" max="781" width="7.33203125" style="1" customWidth="1"/>
    <col min="782" max="782" width="4.6640625" style="1" customWidth="1"/>
    <col min="783" max="783" width="8.44140625" style="1" customWidth="1"/>
    <col min="784" max="784" width="18.5546875" style="1" customWidth="1"/>
    <col min="785" max="786" width="8.109375" style="1" customWidth="1"/>
    <col min="787" max="787" width="1.88671875" style="1" customWidth="1"/>
    <col min="788" max="788" width="18.5546875" style="1" customWidth="1"/>
    <col min="789" max="789" width="10" style="1" customWidth="1"/>
    <col min="790" max="790" width="1.88671875" style="1" customWidth="1"/>
    <col min="791" max="791" width="22.88671875" style="1" customWidth="1"/>
    <col min="792" max="795" width="9.33203125" style="1" customWidth="1"/>
    <col min="796" max="796" width="2.44140625" style="1" customWidth="1"/>
    <col min="797" max="797" width="11.44140625" style="1" customWidth="1"/>
    <col min="798" max="798" width="9.44140625" style="1" customWidth="1"/>
    <col min="799" max="799" width="10.33203125" style="1" customWidth="1"/>
    <col min="800" max="800" width="9.109375" style="1" customWidth="1"/>
    <col min="801" max="1017" width="14.44140625" style="1"/>
    <col min="1018" max="1018" width="4.88671875" style="1" customWidth="1"/>
    <col min="1019" max="1019" width="7.6640625" style="1" customWidth="1"/>
    <col min="1020" max="1021" width="5.6640625" style="1" customWidth="1"/>
    <col min="1022" max="1022" width="34.5546875" style="1" customWidth="1"/>
    <col min="1023" max="1023" width="6.44140625" style="1" customWidth="1"/>
    <col min="1024" max="1024" width="5.44140625" style="1" customWidth="1"/>
    <col min="1025" max="1033" width="7.33203125" style="1" customWidth="1"/>
    <col min="1034" max="1034" width="10" style="1" customWidth="1"/>
    <col min="1035" max="1035" width="9.5546875" style="1" customWidth="1"/>
    <col min="1036" max="1036" width="7.5546875" style="1" customWidth="1"/>
    <col min="1037" max="1037" width="7.33203125" style="1" customWidth="1"/>
    <col min="1038" max="1038" width="4.6640625" style="1" customWidth="1"/>
    <col min="1039" max="1039" width="8.44140625" style="1" customWidth="1"/>
    <col min="1040" max="1040" width="18.5546875" style="1" customWidth="1"/>
    <col min="1041" max="1042" width="8.109375" style="1" customWidth="1"/>
    <col min="1043" max="1043" width="1.88671875" style="1" customWidth="1"/>
    <col min="1044" max="1044" width="18.5546875" style="1" customWidth="1"/>
    <col min="1045" max="1045" width="10" style="1" customWidth="1"/>
    <col min="1046" max="1046" width="1.88671875" style="1" customWidth="1"/>
    <col min="1047" max="1047" width="22.88671875" style="1" customWidth="1"/>
    <col min="1048" max="1051" width="9.33203125" style="1" customWidth="1"/>
    <col min="1052" max="1052" width="2.44140625" style="1" customWidth="1"/>
    <col min="1053" max="1053" width="11.44140625" style="1" customWidth="1"/>
    <col min="1054" max="1054" width="9.44140625" style="1" customWidth="1"/>
    <col min="1055" max="1055" width="10.33203125" style="1" customWidth="1"/>
    <col min="1056" max="1056" width="9.109375" style="1" customWidth="1"/>
    <col min="1057" max="1273" width="14.44140625" style="1"/>
    <col min="1274" max="1274" width="4.88671875" style="1" customWidth="1"/>
    <col min="1275" max="1275" width="7.6640625" style="1" customWidth="1"/>
    <col min="1276" max="1277" width="5.6640625" style="1" customWidth="1"/>
    <col min="1278" max="1278" width="34.5546875" style="1" customWidth="1"/>
    <col min="1279" max="1279" width="6.44140625" style="1" customWidth="1"/>
    <col min="1280" max="1280" width="5.44140625" style="1" customWidth="1"/>
    <col min="1281" max="1289" width="7.33203125" style="1" customWidth="1"/>
    <col min="1290" max="1290" width="10" style="1" customWidth="1"/>
    <col min="1291" max="1291" width="9.5546875" style="1" customWidth="1"/>
    <col min="1292" max="1292" width="7.5546875" style="1" customWidth="1"/>
    <col min="1293" max="1293" width="7.33203125" style="1" customWidth="1"/>
    <col min="1294" max="1294" width="4.6640625" style="1" customWidth="1"/>
    <col min="1295" max="1295" width="8.44140625" style="1" customWidth="1"/>
    <col min="1296" max="1296" width="18.5546875" style="1" customWidth="1"/>
    <col min="1297" max="1298" width="8.109375" style="1" customWidth="1"/>
    <col min="1299" max="1299" width="1.88671875" style="1" customWidth="1"/>
    <col min="1300" max="1300" width="18.5546875" style="1" customWidth="1"/>
    <col min="1301" max="1301" width="10" style="1" customWidth="1"/>
    <col min="1302" max="1302" width="1.88671875" style="1" customWidth="1"/>
    <col min="1303" max="1303" width="22.88671875" style="1" customWidth="1"/>
    <col min="1304" max="1307" width="9.33203125" style="1" customWidth="1"/>
    <col min="1308" max="1308" width="2.44140625" style="1" customWidth="1"/>
    <col min="1309" max="1309" width="11.44140625" style="1" customWidth="1"/>
    <col min="1310" max="1310" width="9.44140625" style="1" customWidth="1"/>
    <col min="1311" max="1311" width="10.33203125" style="1" customWidth="1"/>
    <col min="1312" max="1312" width="9.109375" style="1" customWidth="1"/>
    <col min="1313" max="1529" width="14.44140625" style="1"/>
    <col min="1530" max="1530" width="4.88671875" style="1" customWidth="1"/>
    <col min="1531" max="1531" width="7.6640625" style="1" customWidth="1"/>
    <col min="1532" max="1533" width="5.6640625" style="1" customWidth="1"/>
    <col min="1534" max="1534" width="34.5546875" style="1" customWidth="1"/>
    <col min="1535" max="1535" width="6.44140625" style="1" customWidth="1"/>
    <col min="1536" max="1536" width="5.44140625" style="1" customWidth="1"/>
    <col min="1537" max="1545" width="7.33203125" style="1" customWidth="1"/>
    <col min="1546" max="1546" width="10" style="1" customWidth="1"/>
    <col min="1547" max="1547" width="9.5546875" style="1" customWidth="1"/>
    <col min="1548" max="1548" width="7.5546875" style="1" customWidth="1"/>
    <col min="1549" max="1549" width="7.33203125" style="1" customWidth="1"/>
    <col min="1550" max="1550" width="4.6640625" style="1" customWidth="1"/>
    <col min="1551" max="1551" width="8.44140625" style="1" customWidth="1"/>
    <col min="1552" max="1552" width="18.5546875" style="1" customWidth="1"/>
    <col min="1553" max="1554" width="8.109375" style="1" customWidth="1"/>
    <col min="1555" max="1555" width="1.88671875" style="1" customWidth="1"/>
    <col min="1556" max="1556" width="18.5546875" style="1" customWidth="1"/>
    <col min="1557" max="1557" width="10" style="1" customWidth="1"/>
    <col min="1558" max="1558" width="1.88671875" style="1" customWidth="1"/>
    <col min="1559" max="1559" width="22.88671875" style="1" customWidth="1"/>
    <col min="1560" max="1563" width="9.33203125" style="1" customWidth="1"/>
    <col min="1564" max="1564" width="2.44140625" style="1" customWidth="1"/>
    <col min="1565" max="1565" width="11.44140625" style="1" customWidth="1"/>
    <col min="1566" max="1566" width="9.44140625" style="1" customWidth="1"/>
    <col min="1567" max="1567" width="10.33203125" style="1" customWidth="1"/>
    <col min="1568" max="1568" width="9.109375" style="1" customWidth="1"/>
    <col min="1569" max="1785" width="14.44140625" style="1"/>
    <col min="1786" max="1786" width="4.88671875" style="1" customWidth="1"/>
    <col min="1787" max="1787" width="7.6640625" style="1" customWidth="1"/>
    <col min="1788" max="1789" width="5.6640625" style="1" customWidth="1"/>
    <col min="1790" max="1790" width="34.5546875" style="1" customWidth="1"/>
    <col min="1791" max="1791" width="6.44140625" style="1" customWidth="1"/>
    <col min="1792" max="1792" width="5.44140625" style="1" customWidth="1"/>
    <col min="1793" max="1801" width="7.33203125" style="1" customWidth="1"/>
    <col min="1802" max="1802" width="10" style="1" customWidth="1"/>
    <col min="1803" max="1803" width="9.5546875" style="1" customWidth="1"/>
    <col min="1804" max="1804" width="7.5546875" style="1" customWidth="1"/>
    <col min="1805" max="1805" width="7.33203125" style="1" customWidth="1"/>
    <col min="1806" max="1806" width="4.6640625" style="1" customWidth="1"/>
    <col min="1807" max="1807" width="8.44140625" style="1" customWidth="1"/>
    <col min="1808" max="1808" width="18.5546875" style="1" customWidth="1"/>
    <col min="1809" max="1810" width="8.109375" style="1" customWidth="1"/>
    <col min="1811" max="1811" width="1.88671875" style="1" customWidth="1"/>
    <col min="1812" max="1812" width="18.5546875" style="1" customWidth="1"/>
    <col min="1813" max="1813" width="10" style="1" customWidth="1"/>
    <col min="1814" max="1814" width="1.88671875" style="1" customWidth="1"/>
    <col min="1815" max="1815" width="22.88671875" style="1" customWidth="1"/>
    <col min="1816" max="1819" width="9.33203125" style="1" customWidth="1"/>
    <col min="1820" max="1820" width="2.44140625" style="1" customWidth="1"/>
    <col min="1821" max="1821" width="11.44140625" style="1" customWidth="1"/>
    <col min="1822" max="1822" width="9.44140625" style="1" customWidth="1"/>
    <col min="1823" max="1823" width="10.33203125" style="1" customWidth="1"/>
    <col min="1824" max="1824" width="9.109375" style="1" customWidth="1"/>
    <col min="1825" max="2041" width="14.44140625" style="1"/>
    <col min="2042" max="2042" width="4.88671875" style="1" customWidth="1"/>
    <col min="2043" max="2043" width="7.6640625" style="1" customWidth="1"/>
    <col min="2044" max="2045" width="5.6640625" style="1" customWidth="1"/>
    <col min="2046" max="2046" width="34.5546875" style="1" customWidth="1"/>
    <col min="2047" max="2047" width="6.44140625" style="1" customWidth="1"/>
    <col min="2048" max="2048" width="5.44140625" style="1" customWidth="1"/>
    <col min="2049" max="2057" width="7.33203125" style="1" customWidth="1"/>
    <col min="2058" max="2058" width="10" style="1" customWidth="1"/>
    <col min="2059" max="2059" width="9.5546875" style="1" customWidth="1"/>
    <col min="2060" max="2060" width="7.5546875" style="1" customWidth="1"/>
    <col min="2061" max="2061" width="7.33203125" style="1" customWidth="1"/>
    <col min="2062" max="2062" width="4.6640625" style="1" customWidth="1"/>
    <col min="2063" max="2063" width="8.44140625" style="1" customWidth="1"/>
    <col min="2064" max="2064" width="18.5546875" style="1" customWidth="1"/>
    <col min="2065" max="2066" width="8.109375" style="1" customWidth="1"/>
    <col min="2067" max="2067" width="1.88671875" style="1" customWidth="1"/>
    <col min="2068" max="2068" width="18.5546875" style="1" customWidth="1"/>
    <col min="2069" max="2069" width="10" style="1" customWidth="1"/>
    <col min="2070" max="2070" width="1.88671875" style="1" customWidth="1"/>
    <col min="2071" max="2071" width="22.88671875" style="1" customWidth="1"/>
    <col min="2072" max="2075" width="9.33203125" style="1" customWidth="1"/>
    <col min="2076" max="2076" width="2.44140625" style="1" customWidth="1"/>
    <col min="2077" max="2077" width="11.44140625" style="1" customWidth="1"/>
    <col min="2078" max="2078" width="9.44140625" style="1" customWidth="1"/>
    <col min="2079" max="2079" width="10.33203125" style="1" customWidth="1"/>
    <col min="2080" max="2080" width="9.109375" style="1" customWidth="1"/>
    <col min="2081" max="2297" width="14.44140625" style="1"/>
    <col min="2298" max="2298" width="4.88671875" style="1" customWidth="1"/>
    <col min="2299" max="2299" width="7.6640625" style="1" customWidth="1"/>
    <col min="2300" max="2301" width="5.6640625" style="1" customWidth="1"/>
    <col min="2302" max="2302" width="34.5546875" style="1" customWidth="1"/>
    <col min="2303" max="2303" width="6.44140625" style="1" customWidth="1"/>
    <col min="2304" max="2304" width="5.44140625" style="1" customWidth="1"/>
    <col min="2305" max="2313" width="7.33203125" style="1" customWidth="1"/>
    <col min="2314" max="2314" width="10" style="1" customWidth="1"/>
    <col min="2315" max="2315" width="9.5546875" style="1" customWidth="1"/>
    <col min="2316" max="2316" width="7.5546875" style="1" customWidth="1"/>
    <col min="2317" max="2317" width="7.33203125" style="1" customWidth="1"/>
    <col min="2318" max="2318" width="4.6640625" style="1" customWidth="1"/>
    <col min="2319" max="2319" width="8.44140625" style="1" customWidth="1"/>
    <col min="2320" max="2320" width="18.5546875" style="1" customWidth="1"/>
    <col min="2321" max="2322" width="8.109375" style="1" customWidth="1"/>
    <col min="2323" max="2323" width="1.88671875" style="1" customWidth="1"/>
    <col min="2324" max="2324" width="18.5546875" style="1" customWidth="1"/>
    <col min="2325" max="2325" width="10" style="1" customWidth="1"/>
    <col min="2326" max="2326" width="1.88671875" style="1" customWidth="1"/>
    <col min="2327" max="2327" width="22.88671875" style="1" customWidth="1"/>
    <col min="2328" max="2331" width="9.33203125" style="1" customWidth="1"/>
    <col min="2332" max="2332" width="2.44140625" style="1" customWidth="1"/>
    <col min="2333" max="2333" width="11.44140625" style="1" customWidth="1"/>
    <col min="2334" max="2334" width="9.44140625" style="1" customWidth="1"/>
    <col min="2335" max="2335" width="10.33203125" style="1" customWidth="1"/>
    <col min="2336" max="2336" width="9.109375" style="1" customWidth="1"/>
    <col min="2337" max="2553" width="14.44140625" style="1"/>
    <col min="2554" max="2554" width="4.88671875" style="1" customWidth="1"/>
    <col min="2555" max="2555" width="7.6640625" style="1" customWidth="1"/>
    <col min="2556" max="2557" width="5.6640625" style="1" customWidth="1"/>
    <col min="2558" max="2558" width="34.5546875" style="1" customWidth="1"/>
    <col min="2559" max="2559" width="6.44140625" style="1" customWidth="1"/>
    <col min="2560" max="2560" width="5.44140625" style="1" customWidth="1"/>
    <col min="2561" max="2569" width="7.33203125" style="1" customWidth="1"/>
    <col min="2570" max="2570" width="10" style="1" customWidth="1"/>
    <col min="2571" max="2571" width="9.5546875" style="1" customWidth="1"/>
    <col min="2572" max="2572" width="7.5546875" style="1" customWidth="1"/>
    <col min="2573" max="2573" width="7.33203125" style="1" customWidth="1"/>
    <col min="2574" max="2574" width="4.6640625" style="1" customWidth="1"/>
    <col min="2575" max="2575" width="8.44140625" style="1" customWidth="1"/>
    <col min="2576" max="2576" width="18.5546875" style="1" customWidth="1"/>
    <col min="2577" max="2578" width="8.109375" style="1" customWidth="1"/>
    <col min="2579" max="2579" width="1.88671875" style="1" customWidth="1"/>
    <col min="2580" max="2580" width="18.5546875" style="1" customWidth="1"/>
    <col min="2581" max="2581" width="10" style="1" customWidth="1"/>
    <col min="2582" max="2582" width="1.88671875" style="1" customWidth="1"/>
    <col min="2583" max="2583" width="22.88671875" style="1" customWidth="1"/>
    <col min="2584" max="2587" width="9.33203125" style="1" customWidth="1"/>
    <col min="2588" max="2588" width="2.44140625" style="1" customWidth="1"/>
    <col min="2589" max="2589" width="11.44140625" style="1" customWidth="1"/>
    <col min="2590" max="2590" width="9.44140625" style="1" customWidth="1"/>
    <col min="2591" max="2591" width="10.33203125" style="1" customWidth="1"/>
    <col min="2592" max="2592" width="9.109375" style="1" customWidth="1"/>
    <col min="2593" max="2809" width="14.44140625" style="1"/>
    <col min="2810" max="2810" width="4.88671875" style="1" customWidth="1"/>
    <col min="2811" max="2811" width="7.6640625" style="1" customWidth="1"/>
    <col min="2812" max="2813" width="5.6640625" style="1" customWidth="1"/>
    <col min="2814" max="2814" width="34.5546875" style="1" customWidth="1"/>
    <col min="2815" max="2815" width="6.44140625" style="1" customWidth="1"/>
    <col min="2816" max="2816" width="5.44140625" style="1" customWidth="1"/>
    <col min="2817" max="2825" width="7.33203125" style="1" customWidth="1"/>
    <col min="2826" max="2826" width="10" style="1" customWidth="1"/>
    <col min="2827" max="2827" width="9.5546875" style="1" customWidth="1"/>
    <col min="2828" max="2828" width="7.5546875" style="1" customWidth="1"/>
    <col min="2829" max="2829" width="7.33203125" style="1" customWidth="1"/>
    <col min="2830" max="2830" width="4.6640625" style="1" customWidth="1"/>
    <col min="2831" max="2831" width="8.44140625" style="1" customWidth="1"/>
    <col min="2832" max="2832" width="18.5546875" style="1" customWidth="1"/>
    <col min="2833" max="2834" width="8.109375" style="1" customWidth="1"/>
    <col min="2835" max="2835" width="1.88671875" style="1" customWidth="1"/>
    <col min="2836" max="2836" width="18.5546875" style="1" customWidth="1"/>
    <col min="2837" max="2837" width="10" style="1" customWidth="1"/>
    <col min="2838" max="2838" width="1.88671875" style="1" customWidth="1"/>
    <col min="2839" max="2839" width="22.88671875" style="1" customWidth="1"/>
    <col min="2840" max="2843" width="9.33203125" style="1" customWidth="1"/>
    <col min="2844" max="2844" width="2.44140625" style="1" customWidth="1"/>
    <col min="2845" max="2845" width="11.44140625" style="1" customWidth="1"/>
    <col min="2846" max="2846" width="9.44140625" style="1" customWidth="1"/>
    <col min="2847" max="2847" width="10.33203125" style="1" customWidth="1"/>
    <col min="2848" max="2848" width="9.109375" style="1" customWidth="1"/>
    <col min="2849" max="3065" width="14.44140625" style="1"/>
    <col min="3066" max="3066" width="4.88671875" style="1" customWidth="1"/>
    <col min="3067" max="3067" width="7.6640625" style="1" customWidth="1"/>
    <col min="3068" max="3069" width="5.6640625" style="1" customWidth="1"/>
    <col min="3070" max="3070" width="34.5546875" style="1" customWidth="1"/>
    <col min="3071" max="3071" width="6.44140625" style="1" customWidth="1"/>
    <col min="3072" max="3072" width="5.44140625" style="1" customWidth="1"/>
    <col min="3073" max="3081" width="7.33203125" style="1" customWidth="1"/>
    <col min="3082" max="3082" width="10" style="1" customWidth="1"/>
    <col min="3083" max="3083" width="9.5546875" style="1" customWidth="1"/>
    <col min="3084" max="3084" width="7.5546875" style="1" customWidth="1"/>
    <col min="3085" max="3085" width="7.33203125" style="1" customWidth="1"/>
    <col min="3086" max="3086" width="4.6640625" style="1" customWidth="1"/>
    <col min="3087" max="3087" width="8.44140625" style="1" customWidth="1"/>
    <col min="3088" max="3088" width="18.5546875" style="1" customWidth="1"/>
    <col min="3089" max="3090" width="8.109375" style="1" customWidth="1"/>
    <col min="3091" max="3091" width="1.88671875" style="1" customWidth="1"/>
    <col min="3092" max="3092" width="18.5546875" style="1" customWidth="1"/>
    <col min="3093" max="3093" width="10" style="1" customWidth="1"/>
    <col min="3094" max="3094" width="1.88671875" style="1" customWidth="1"/>
    <col min="3095" max="3095" width="22.88671875" style="1" customWidth="1"/>
    <col min="3096" max="3099" width="9.33203125" style="1" customWidth="1"/>
    <col min="3100" max="3100" width="2.44140625" style="1" customWidth="1"/>
    <col min="3101" max="3101" width="11.44140625" style="1" customWidth="1"/>
    <col min="3102" max="3102" width="9.44140625" style="1" customWidth="1"/>
    <col min="3103" max="3103" width="10.33203125" style="1" customWidth="1"/>
    <col min="3104" max="3104" width="9.109375" style="1" customWidth="1"/>
    <col min="3105" max="3321" width="14.44140625" style="1"/>
    <col min="3322" max="3322" width="4.88671875" style="1" customWidth="1"/>
    <col min="3323" max="3323" width="7.6640625" style="1" customWidth="1"/>
    <col min="3324" max="3325" width="5.6640625" style="1" customWidth="1"/>
    <col min="3326" max="3326" width="34.5546875" style="1" customWidth="1"/>
    <col min="3327" max="3327" width="6.44140625" style="1" customWidth="1"/>
    <col min="3328" max="3328" width="5.44140625" style="1" customWidth="1"/>
    <col min="3329" max="3337" width="7.33203125" style="1" customWidth="1"/>
    <col min="3338" max="3338" width="10" style="1" customWidth="1"/>
    <col min="3339" max="3339" width="9.5546875" style="1" customWidth="1"/>
    <col min="3340" max="3340" width="7.5546875" style="1" customWidth="1"/>
    <col min="3341" max="3341" width="7.33203125" style="1" customWidth="1"/>
    <col min="3342" max="3342" width="4.6640625" style="1" customWidth="1"/>
    <col min="3343" max="3343" width="8.44140625" style="1" customWidth="1"/>
    <col min="3344" max="3344" width="18.5546875" style="1" customWidth="1"/>
    <col min="3345" max="3346" width="8.109375" style="1" customWidth="1"/>
    <col min="3347" max="3347" width="1.88671875" style="1" customWidth="1"/>
    <col min="3348" max="3348" width="18.5546875" style="1" customWidth="1"/>
    <col min="3349" max="3349" width="10" style="1" customWidth="1"/>
    <col min="3350" max="3350" width="1.88671875" style="1" customWidth="1"/>
    <col min="3351" max="3351" width="22.88671875" style="1" customWidth="1"/>
    <col min="3352" max="3355" width="9.33203125" style="1" customWidth="1"/>
    <col min="3356" max="3356" width="2.44140625" style="1" customWidth="1"/>
    <col min="3357" max="3357" width="11.44140625" style="1" customWidth="1"/>
    <col min="3358" max="3358" width="9.44140625" style="1" customWidth="1"/>
    <col min="3359" max="3359" width="10.33203125" style="1" customWidth="1"/>
    <col min="3360" max="3360" width="9.109375" style="1" customWidth="1"/>
    <col min="3361" max="3577" width="14.44140625" style="1"/>
    <col min="3578" max="3578" width="4.88671875" style="1" customWidth="1"/>
    <col min="3579" max="3579" width="7.6640625" style="1" customWidth="1"/>
    <col min="3580" max="3581" width="5.6640625" style="1" customWidth="1"/>
    <col min="3582" max="3582" width="34.5546875" style="1" customWidth="1"/>
    <col min="3583" max="3583" width="6.44140625" style="1" customWidth="1"/>
    <col min="3584" max="3584" width="5.44140625" style="1" customWidth="1"/>
    <col min="3585" max="3593" width="7.33203125" style="1" customWidth="1"/>
    <col min="3594" max="3594" width="10" style="1" customWidth="1"/>
    <col min="3595" max="3595" width="9.5546875" style="1" customWidth="1"/>
    <col min="3596" max="3596" width="7.5546875" style="1" customWidth="1"/>
    <col min="3597" max="3597" width="7.33203125" style="1" customWidth="1"/>
    <col min="3598" max="3598" width="4.6640625" style="1" customWidth="1"/>
    <col min="3599" max="3599" width="8.44140625" style="1" customWidth="1"/>
    <col min="3600" max="3600" width="18.5546875" style="1" customWidth="1"/>
    <col min="3601" max="3602" width="8.109375" style="1" customWidth="1"/>
    <col min="3603" max="3603" width="1.88671875" style="1" customWidth="1"/>
    <col min="3604" max="3604" width="18.5546875" style="1" customWidth="1"/>
    <col min="3605" max="3605" width="10" style="1" customWidth="1"/>
    <col min="3606" max="3606" width="1.88671875" style="1" customWidth="1"/>
    <col min="3607" max="3607" width="22.88671875" style="1" customWidth="1"/>
    <col min="3608" max="3611" width="9.33203125" style="1" customWidth="1"/>
    <col min="3612" max="3612" width="2.44140625" style="1" customWidth="1"/>
    <col min="3613" max="3613" width="11.44140625" style="1" customWidth="1"/>
    <col min="3614" max="3614" width="9.44140625" style="1" customWidth="1"/>
    <col min="3615" max="3615" width="10.33203125" style="1" customWidth="1"/>
    <col min="3616" max="3616" width="9.109375" style="1" customWidth="1"/>
    <col min="3617" max="3833" width="14.44140625" style="1"/>
    <col min="3834" max="3834" width="4.88671875" style="1" customWidth="1"/>
    <col min="3835" max="3835" width="7.6640625" style="1" customWidth="1"/>
    <col min="3836" max="3837" width="5.6640625" style="1" customWidth="1"/>
    <col min="3838" max="3838" width="34.5546875" style="1" customWidth="1"/>
    <col min="3839" max="3839" width="6.44140625" style="1" customWidth="1"/>
    <col min="3840" max="3840" width="5.44140625" style="1" customWidth="1"/>
    <col min="3841" max="3849" width="7.33203125" style="1" customWidth="1"/>
    <col min="3850" max="3850" width="10" style="1" customWidth="1"/>
    <col min="3851" max="3851" width="9.5546875" style="1" customWidth="1"/>
    <col min="3852" max="3852" width="7.5546875" style="1" customWidth="1"/>
    <col min="3853" max="3853" width="7.33203125" style="1" customWidth="1"/>
    <col min="3854" max="3854" width="4.6640625" style="1" customWidth="1"/>
    <col min="3855" max="3855" width="8.44140625" style="1" customWidth="1"/>
    <col min="3856" max="3856" width="18.5546875" style="1" customWidth="1"/>
    <col min="3857" max="3858" width="8.109375" style="1" customWidth="1"/>
    <col min="3859" max="3859" width="1.88671875" style="1" customWidth="1"/>
    <col min="3860" max="3860" width="18.5546875" style="1" customWidth="1"/>
    <col min="3861" max="3861" width="10" style="1" customWidth="1"/>
    <col min="3862" max="3862" width="1.88671875" style="1" customWidth="1"/>
    <col min="3863" max="3863" width="22.88671875" style="1" customWidth="1"/>
    <col min="3864" max="3867" width="9.33203125" style="1" customWidth="1"/>
    <col min="3868" max="3868" width="2.44140625" style="1" customWidth="1"/>
    <col min="3869" max="3869" width="11.44140625" style="1" customWidth="1"/>
    <col min="3870" max="3870" width="9.44140625" style="1" customWidth="1"/>
    <col min="3871" max="3871" width="10.33203125" style="1" customWidth="1"/>
    <col min="3872" max="3872" width="9.109375" style="1" customWidth="1"/>
    <col min="3873" max="4089" width="14.44140625" style="1"/>
    <col min="4090" max="4090" width="4.88671875" style="1" customWidth="1"/>
    <col min="4091" max="4091" width="7.6640625" style="1" customWidth="1"/>
    <col min="4092" max="4093" width="5.6640625" style="1" customWidth="1"/>
    <col min="4094" max="4094" width="34.5546875" style="1" customWidth="1"/>
    <col min="4095" max="4095" width="6.44140625" style="1" customWidth="1"/>
    <col min="4096" max="4096" width="5.44140625" style="1" customWidth="1"/>
    <col min="4097" max="4105" width="7.33203125" style="1" customWidth="1"/>
    <col min="4106" max="4106" width="10" style="1" customWidth="1"/>
    <col min="4107" max="4107" width="9.5546875" style="1" customWidth="1"/>
    <col min="4108" max="4108" width="7.5546875" style="1" customWidth="1"/>
    <col min="4109" max="4109" width="7.33203125" style="1" customWidth="1"/>
    <col min="4110" max="4110" width="4.6640625" style="1" customWidth="1"/>
    <col min="4111" max="4111" width="8.44140625" style="1" customWidth="1"/>
    <col min="4112" max="4112" width="18.5546875" style="1" customWidth="1"/>
    <col min="4113" max="4114" width="8.109375" style="1" customWidth="1"/>
    <col min="4115" max="4115" width="1.88671875" style="1" customWidth="1"/>
    <col min="4116" max="4116" width="18.5546875" style="1" customWidth="1"/>
    <col min="4117" max="4117" width="10" style="1" customWidth="1"/>
    <col min="4118" max="4118" width="1.88671875" style="1" customWidth="1"/>
    <col min="4119" max="4119" width="22.88671875" style="1" customWidth="1"/>
    <col min="4120" max="4123" width="9.33203125" style="1" customWidth="1"/>
    <col min="4124" max="4124" width="2.44140625" style="1" customWidth="1"/>
    <col min="4125" max="4125" width="11.44140625" style="1" customWidth="1"/>
    <col min="4126" max="4126" width="9.44140625" style="1" customWidth="1"/>
    <col min="4127" max="4127" width="10.33203125" style="1" customWidth="1"/>
    <col min="4128" max="4128" width="9.109375" style="1" customWidth="1"/>
    <col min="4129" max="4345" width="14.44140625" style="1"/>
    <col min="4346" max="4346" width="4.88671875" style="1" customWidth="1"/>
    <col min="4347" max="4347" width="7.6640625" style="1" customWidth="1"/>
    <col min="4348" max="4349" width="5.6640625" style="1" customWidth="1"/>
    <col min="4350" max="4350" width="34.5546875" style="1" customWidth="1"/>
    <col min="4351" max="4351" width="6.44140625" style="1" customWidth="1"/>
    <col min="4352" max="4352" width="5.44140625" style="1" customWidth="1"/>
    <col min="4353" max="4361" width="7.33203125" style="1" customWidth="1"/>
    <col min="4362" max="4362" width="10" style="1" customWidth="1"/>
    <col min="4363" max="4363" width="9.5546875" style="1" customWidth="1"/>
    <col min="4364" max="4364" width="7.5546875" style="1" customWidth="1"/>
    <col min="4365" max="4365" width="7.33203125" style="1" customWidth="1"/>
    <col min="4366" max="4366" width="4.6640625" style="1" customWidth="1"/>
    <col min="4367" max="4367" width="8.44140625" style="1" customWidth="1"/>
    <col min="4368" max="4368" width="18.5546875" style="1" customWidth="1"/>
    <col min="4369" max="4370" width="8.109375" style="1" customWidth="1"/>
    <col min="4371" max="4371" width="1.88671875" style="1" customWidth="1"/>
    <col min="4372" max="4372" width="18.5546875" style="1" customWidth="1"/>
    <col min="4373" max="4373" width="10" style="1" customWidth="1"/>
    <col min="4374" max="4374" width="1.88671875" style="1" customWidth="1"/>
    <col min="4375" max="4375" width="22.88671875" style="1" customWidth="1"/>
    <col min="4376" max="4379" width="9.33203125" style="1" customWidth="1"/>
    <col min="4380" max="4380" width="2.44140625" style="1" customWidth="1"/>
    <col min="4381" max="4381" width="11.44140625" style="1" customWidth="1"/>
    <col min="4382" max="4382" width="9.44140625" style="1" customWidth="1"/>
    <col min="4383" max="4383" width="10.33203125" style="1" customWidth="1"/>
    <col min="4384" max="4384" width="9.109375" style="1" customWidth="1"/>
    <col min="4385" max="4601" width="14.44140625" style="1"/>
    <col min="4602" max="4602" width="4.88671875" style="1" customWidth="1"/>
    <col min="4603" max="4603" width="7.6640625" style="1" customWidth="1"/>
    <col min="4604" max="4605" width="5.6640625" style="1" customWidth="1"/>
    <col min="4606" max="4606" width="34.5546875" style="1" customWidth="1"/>
    <col min="4607" max="4607" width="6.44140625" style="1" customWidth="1"/>
    <col min="4608" max="4608" width="5.44140625" style="1" customWidth="1"/>
    <col min="4609" max="4617" width="7.33203125" style="1" customWidth="1"/>
    <col min="4618" max="4618" width="10" style="1" customWidth="1"/>
    <col min="4619" max="4619" width="9.5546875" style="1" customWidth="1"/>
    <col min="4620" max="4620" width="7.5546875" style="1" customWidth="1"/>
    <col min="4621" max="4621" width="7.33203125" style="1" customWidth="1"/>
    <col min="4622" max="4622" width="4.6640625" style="1" customWidth="1"/>
    <col min="4623" max="4623" width="8.44140625" style="1" customWidth="1"/>
    <col min="4624" max="4624" width="18.5546875" style="1" customWidth="1"/>
    <col min="4625" max="4626" width="8.109375" style="1" customWidth="1"/>
    <col min="4627" max="4627" width="1.88671875" style="1" customWidth="1"/>
    <col min="4628" max="4628" width="18.5546875" style="1" customWidth="1"/>
    <col min="4629" max="4629" width="10" style="1" customWidth="1"/>
    <col min="4630" max="4630" width="1.88671875" style="1" customWidth="1"/>
    <col min="4631" max="4631" width="22.88671875" style="1" customWidth="1"/>
    <col min="4632" max="4635" width="9.33203125" style="1" customWidth="1"/>
    <col min="4636" max="4636" width="2.44140625" style="1" customWidth="1"/>
    <col min="4637" max="4637" width="11.44140625" style="1" customWidth="1"/>
    <col min="4638" max="4638" width="9.44140625" style="1" customWidth="1"/>
    <col min="4639" max="4639" width="10.33203125" style="1" customWidth="1"/>
    <col min="4640" max="4640" width="9.109375" style="1" customWidth="1"/>
    <col min="4641" max="4857" width="14.44140625" style="1"/>
    <col min="4858" max="4858" width="4.88671875" style="1" customWidth="1"/>
    <col min="4859" max="4859" width="7.6640625" style="1" customWidth="1"/>
    <col min="4860" max="4861" width="5.6640625" style="1" customWidth="1"/>
    <col min="4862" max="4862" width="34.5546875" style="1" customWidth="1"/>
    <col min="4863" max="4863" width="6.44140625" style="1" customWidth="1"/>
    <col min="4864" max="4864" width="5.44140625" style="1" customWidth="1"/>
    <col min="4865" max="4873" width="7.33203125" style="1" customWidth="1"/>
    <col min="4874" max="4874" width="10" style="1" customWidth="1"/>
    <col min="4875" max="4875" width="9.5546875" style="1" customWidth="1"/>
    <col min="4876" max="4876" width="7.5546875" style="1" customWidth="1"/>
    <col min="4877" max="4877" width="7.33203125" style="1" customWidth="1"/>
    <col min="4878" max="4878" width="4.6640625" style="1" customWidth="1"/>
    <col min="4879" max="4879" width="8.44140625" style="1" customWidth="1"/>
    <col min="4880" max="4880" width="18.5546875" style="1" customWidth="1"/>
    <col min="4881" max="4882" width="8.109375" style="1" customWidth="1"/>
    <col min="4883" max="4883" width="1.88671875" style="1" customWidth="1"/>
    <col min="4884" max="4884" width="18.5546875" style="1" customWidth="1"/>
    <col min="4885" max="4885" width="10" style="1" customWidth="1"/>
    <col min="4886" max="4886" width="1.88671875" style="1" customWidth="1"/>
    <col min="4887" max="4887" width="22.88671875" style="1" customWidth="1"/>
    <col min="4888" max="4891" width="9.33203125" style="1" customWidth="1"/>
    <col min="4892" max="4892" width="2.44140625" style="1" customWidth="1"/>
    <col min="4893" max="4893" width="11.44140625" style="1" customWidth="1"/>
    <col min="4894" max="4894" width="9.44140625" style="1" customWidth="1"/>
    <col min="4895" max="4895" width="10.33203125" style="1" customWidth="1"/>
    <col min="4896" max="4896" width="9.109375" style="1" customWidth="1"/>
    <col min="4897" max="5113" width="14.44140625" style="1"/>
    <col min="5114" max="5114" width="4.88671875" style="1" customWidth="1"/>
    <col min="5115" max="5115" width="7.6640625" style="1" customWidth="1"/>
    <col min="5116" max="5117" width="5.6640625" style="1" customWidth="1"/>
    <col min="5118" max="5118" width="34.5546875" style="1" customWidth="1"/>
    <col min="5119" max="5119" width="6.44140625" style="1" customWidth="1"/>
    <col min="5120" max="5120" width="5.44140625" style="1" customWidth="1"/>
    <col min="5121" max="5129" width="7.33203125" style="1" customWidth="1"/>
    <col min="5130" max="5130" width="10" style="1" customWidth="1"/>
    <col min="5131" max="5131" width="9.5546875" style="1" customWidth="1"/>
    <col min="5132" max="5132" width="7.5546875" style="1" customWidth="1"/>
    <col min="5133" max="5133" width="7.33203125" style="1" customWidth="1"/>
    <col min="5134" max="5134" width="4.6640625" style="1" customWidth="1"/>
    <col min="5135" max="5135" width="8.44140625" style="1" customWidth="1"/>
    <col min="5136" max="5136" width="18.5546875" style="1" customWidth="1"/>
    <col min="5137" max="5138" width="8.109375" style="1" customWidth="1"/>
    <col min="5139" max="5139" width="1.88671875" style="1" customWidth="1"/>
    <col min="5140" max="5140" width="18.5546875" style="1" customWidth="1"/>
    <col min="5141" max="5141" width="10" style="1" customWidth="1"/>
    <col min="5142" max="5142" width="1.88671875" style="1" customWidth="1"/>
    <col min="5143" max="5143" width="22.88671875" style="1" customWidth="1"/>
    <col min="5144" max="5147" width="9.33203125" style="1" customWidth="1"/>
    <col min="5148" max="5148" width="2.44140625" style="1" customWidth="1"/>
    <col min="5149" max="5149" width="11.44140625" style="1" customWidth="1"/>
    <col min="5150" max="5150" width="9.44140625" style="1" customWidth="1"/>
    <col min="5151" max="5151" width="10.33203125" style="1" customWidth="1"/>
    <col min="5152" max="5152" width="9.109375" style="1" customWidth="1"/>
    <col min="5153" max="5369" width="14.44140625" style="1"/>
    <col min="5370" max="5370" width="4.88671875" style="1" customWidth="1"/>
    <col min="5371" max="5371" width="7.6640625" style="1" customWidth="1"/>
    <col min="5372" max="5373" width="5.6640625" style="1" customWidth="1"/>
    <col min="5374" max="5374" width="34.5546875" style="1" customWidth="1"/>
    <col min="5375" max="5375" width="6.44140625" style="1" customWidth="1"/>
    <col min="5376" max="5376" width="5.44140625" style="1" customWidth="1"/>
    <col min="5377" max="5385" width="7.33203125" style="1" customWidth="1"/>
    <col min="5386" max="5386" width="10" style="1" customWidth="1"/>
    <col min="5387" max="5387" width="9.5546875" style="1" customWidth="1"/>
    <col min="5388" max="5388" width="7.5546875" style="1" customWidth="1"/>
    <col min="5389" max="5389" width="7.33203125" style="1" customWidth="1"/>
    <col min="5390" max="5390" width="4.6640625" style="1" customWidth="1"/>
    <col min="5391" max="5391" width="8.44140625" style="1" customWidth="1"/>
    <col min="5392" max="5392" width="18.5546875" style="1" customWidth="1"/>
    <col min="5393" max="5394" width="8.109375" style="1" customWidth="1"/>
    <col min="5395" max="5395" width="1.88671875" style="1" customWidth="1"/>
    <col min="5396" max="5396" width="18.5546875" style="1" customWidth="1"/>
    <col min="5397" max="5397" width="10" style="1" customWidth="1"/>
    <col min="5398" max="5398" width="1.88671875" style="1" customWidth="1"/>
    <col min="5399" max="5399" width="22.88671875" style="1" customWidth="1"/>
    <col min="5400" max="5403" width="9.33203125" style="1" customWidth="1"/>
    <col min="5404" max="5404" width="2.44140625" style="1" customWidth="1"/>
    <col min="5405" max="5405" width="11.44140625" style="1" customWidth="1"/>
    <col min="5406" max="5406" width="9.44140625" style="1" customWidth="1"/>
    <col min="5407" max="5407" width="10.33203125" style="1" customWidth="1"/>
    <col min="5408" max="5408" width="9.109375" style="1" customWidth="1"/>
    <col min="5409" max="5625" width="14.44140625" style="1"/>
    <col min="5626" max="5626" width="4.88671875" style="1" customWidth="1"/>
    <col min="5627" max="5627" width="7.6640625" style="1" customWidth="1"/>
    <col min="5628" max="5629" width="5.6640625" style="1" customWidth="1"/>
    <col min="5630" max="5630" width="34.5546875" style="1" customWidth="1"/>
    <col min="5631" max="5631" width="6.44140625" style="1" customWidth="1"/>
    <col min="5632" max="5632" width="5.44140625" style="1" customWidth="1"/>
    <col min="5633" max="5641" width="7.33203125" style="1" customWidth="1"/>
    <col min="5642" max="5642" width="10" style="1" customWidth="1"/>
    <col min="5643" max="5643" width="9.5546875" style="1" customWidth="1"/>
    <col min="5644" max="5644" width="7.5546875" style="1" customWidth="1"/>
    <col min="5645" max="5645" width="7.33203125" style="1" customWidth="1"/>
    <col min="5646" max="5646" width="4.6640625" style="1" customWidth="1"/>
    <col min="5647" max="5647" width="8.44140625" style="1" customWidth="1"/>
    <col min="5648" max="5648" width="18.5546875" style="1" customWidth="1"/>
    <col min="5649" max="5650" width="8.109375" style="1" customWidth="1"/>
    <col min="5651" max="5651" width="1.88671875" style="1" customWidth="1"/>
    <col min="5652" max="5652" width="18.5546875" style="1" customWidth="1"/>
    <col min="5653" max="5653" width="10" style="1" customWidth="1"/>
    <col min="5654" max="5654" width="1.88671875" style="1" customWidth="1"/>
    <col min="5655" max="5655" width="22.88671875" style="1" customWidth="1"/>
    <col min="5656" max="5659" width="9.33203125" style="1" customWidth="1"/>
    <col min="5660" max="5660" width="2.44140625" style="1" customWidth="1"/>
    <col min="5661" max="5661" width="11.44140625" style="1" customWidth="1"/>
    <col min="5662" max="5662" width="9.44140625" style="1" customWidth="1"/>
    <col min="5663" max="5663" width="10.33203125" style="1" customWidth="1"/>
    <col min="5664" max="5664" width="9.109375" style="1" customWidth="1"/>
    <col min="5665" max="5881" width="14.44140625" style="1"/>
    <col min="5882" max="5882" width="4.88671875" style="1" customWidth="1"/>
    <col min="5883" max="5883" width="7.6640625" style="1" customWidth="1"/>
    <col min="5884" max="5885" width="5.6640625" style="1" customWidth="1"/>
    <col min="5886" max="5886" width="34.5546875" style="1" customWidth="1"/>
    <col min="5887" max="5887" width="6.44140625" style="1" customWidth="1"/>
    <col min="5888" max="5888" width="5.44140625" style="1" customWidth="1"/>
    <col min="5889" max="5897" width="7.33203125" style="1" customWidth="1"/>
    <col min="5898" max="5898" width="10" style="1" customWidth="1"/>
    <col min="5899" max="5899" width="9.5546875" style="1" customWidth="1"/>
    <col min="5900" max="5900" width="7.5546875" style="1" customWidth="1"/>
    <col min="5901" max="5901" width="7.33203125" style="1" customWidth="1"/>
    <col min="5902" max="5902" width="4.6640625" style="1" customWidth="1"/>
    <col min="5903" max="5903" width="8.44140625" style="1" customWidth="1"/>
    <col min="5904" max="5904" width="18.5546875" style="1" customWidth="1"/>
    <col min="5905" max="5906" width="8.109375" style="1" customWidth="1"/>
    <col min="5907" max="5907" width="1.88671875" style="1" customWidth="1"/>
    <col min="5908" max="5908" width="18.5546875" style="1" customWidth="1"/>
    <col min="5909" max="5909" width="10" style="1" customWidth="1"/>
    <col min="5910" max="5910" width="1.88671875" style="1" customWidth="1"/>
    <col min="5911" max="5911" width="22.88671875" style="1" customWidth="1"/>
    <col min="5912" max="5915" width="9.33203125" style="1" customWidth="1"/>
    <col min="5916" max="5916" width="2.44140625" style="1" customWidth="1"/>
    <col min="5917" max="5917" width="11.44140625" style="1" customWidth="1"/>
    <col min="5918" max="5918" width="9.44140625" style="1" customWidth="1"/>
    <col min="5919" max="5919" width="10.33203125" style="1" customWidth="1"/>
    <col min="5920" max="5920" width="9.109375" style="1" customWidth="1"/>
    <col min="5921" max="6137" width="14.44140625" style="1"/>
    <col min="6138" max="6138" width="4.88671875" style="1" customWidth="1"/>
    <col min="6139" max="6139" width="7.6640625" style="1" customWidth="1"/>
    <col min="6140" max="6141" width="5.6640625" style="1" customWidth="1"/>
    <col min="6142" max="6142" width="34.5546875" style="1" customWidth="1"/>
    <col min="6143" max="6143" width="6.44140625" style="1" customWidth="1"/>
    <col min="6144" max="6144" width="5.44140625" style="1" customWidth="1"/>
    <col min="6145" max="6153" width="7.33203125" style="1" customWidth="1"/>
    <col min="6154" max="6154" width="10" style="1" customWidth="1"/>
    <col min="6155" max="6155" width="9.5546875" style="1" customWidth="1"/>
    <col min="6156" max="6156" width="7.5546875" style="1" customWidth="1"/>
    <col min="6157" max="6157" width="7.33203125" style="1" customWidth="1"/>
    <col min="6158" max="6158" width="4.6640625" style="1" customWidth="1"/>
    <col min="6159" max="6159" width="8.44140625" style="1" customWidth="1"/>
    <col min="6160" max="6160" width="18.5546875" style="1" customWidth="1"/>
    <col min="6161" max="6162" width="8.109375" style="1" customWidth="1"/>
    <col min="6163" max="6163" width="1.88671875" style="1" customWidth="1"/>
    <col min="6164" max="6164" width="18.5546875" style="1" customWidth="1"/>
    <col min="6165" max="6165" width="10" style="1" customWidth="1"/>
    <col min="6166" max="6166" width="1.88671875" style="1" customWidth="1"/>
    <col min="6167" max="6167" width="22.88671875" style="1" customWidth="1"/>
    <col min="6168" max="6171" width="9.33203125" style="1" customWidth="1"/>
    <col min="6172" max="6172" width="2.44140625" style="1" customWidth="1"/>
    <col min="6173" max="6173" width="11.44140625" style="1" customWidth="1"/>
    <col min="6174" max="6174" width="9.44140625" style="1" customWidth="1"/>
    <col min="6175" max="6175" width="10.33203125" style="1" customWidth="1"/>
    <col min="6176" max="6176" width="9.109375" style="1" customWidth="1"/>
    <col min="6177" max="6393" width="14.44140625" style="1"/>
    <col min="6394" max="6394" width="4.88671875" style="1" customWidth="1"/>
    <col min="6395" max="6395" width="7.6640625" style="1" customWidth="1"/>
    <col min="6396" max="6397" width="5.6640625" style="1" customWidth="1"/>
    <col min="6398" max="6398" width="34.5546875" style="1" customWidth="1"/>
    <col min="6399" max="6399" width="6.44140625" style="1" customWidth="1"/>
    <col min="6400" max="6400" width="5.44140625" style="1" customWidth="1"/>
    <col min="6401" max="6409" width="7.33203125" style="1" customWidth="1"/>
    <col min="6410" max="6410" width="10" style="1" customWidth="1"/>
    <col min="6411" max="6411" width="9.5546875" style="1" customWidth="1"/>
    <col min="6412" max="6412" width="7.5546875" style="1" customWidth="1"/>
    <col min="6413" max="6413" width="7.33203125" style="1" customWidth="1"/>
    <col min="6414" max="6414" width="4.6640625" style="1" customWidth="1"/>
    <col min="6415" max="6415" width="8.44140625" style="1" customWidth="1"/>
    <col min="6416" max="6416" width="18.5546875" style="1" customWidth="1"/>
    <col min="6417" max="6418" width="8.109375" style="1" customWidth="1"/>
    <col min="6419" max="6419" width="1.88671875" style="1" customWidth="1"/>
    <col min="6420" max="6420" width="18.5546875" style="1" customWidth="1"/>
    <col min="6421" max="6421" width="10" style="1" customWidth="1"/>
    <col min="6422" max="6422" width="1.88671875" style="1" customWidth="1"/>
    <col min="6423" max="6423" width="22.88671875" style="1" customWidth="1"/>
    <col min="6424" max="6427" width="9.33203125" style="1" customWidth="1"/>
    <col min="6428" max="6428" width="2.44140625" style="1" customWidth="1"/>
    <col min="6429" max="6429" width="11.44140625" style="1" customWidth="1"/>
    <col min="6430" max="6430" width="9.44140625" style="1" customWidth="1"/>
    <col min="6431" max="6431" width="10.33203125" style="1" customWidth="1"/>
    <col min="6432" max="6432" width="9.109375" style="1" customWidth="1"/>
    <col min="6433" max="6649" width="14.44140625" style="1"/>
    <col min="6650" max="6650" width="4.88671875" style="1" customWidth="1"/>
    <col min="6651" max="6651" width="7.6640625" style="1" customWidth="1"/>
    <col min="6652" max="6653" width="5.6640625" style="1" customWidth="1"/>
    <col min="6654" max="6654" width="34.5546875" style="1" customWidth="1"/>
    <col min="6655" max="6655" width="6.44140625" style="1" customWidth="1"/>
    <col min="6656" max="6656" width="5.44140625" style="1" customWidth="1"/>
    <col min="6657" max="6665" width="7.33203125" style="1" customWidth="1"/>
    <col min="6666" max="6666" width="10" style="1" customWidth="1"/>
    <col min="6667" max="6667" width="9.5546875" style="1" customWidth="1"/>
    <col min="6668" max="6668" width="7.5546875" style="1" customWidth="1"/>
    <col min="6669" max="6669" width="7.33203125" style="1" customWidth="1"/>
    <col min="6670" max="6670" width="4.6640625" style="1" customWidth="1"/>
    <col min="6671" max="6671" width="8.44140625" style="1" customWidth="1"/>
    <col min="6672" max="6672" width="18.5546875" style="1" customWidth="1"/>
    <col min="6673" max="6674" width="8.109375" style="1" customWidth="1"/>
    <col min="6675" max="6675" width="1.88671875" style="1" customWidth="1"/>
    <col min="6676" max="6676" width="18.5546875" style="1" customWidth="1"/>
    <col min="6677" max="6677" width="10" style="1" customWidth="1"/>
    <col min="6678" max="6678" width="1.88671875" style="1" customWidth="1"/>
    <col min="6679" max="6679" width="22.88671875" style="1" customWidth="1"/>
    <col min="6680" max="6683" width="9.33203125" style="1" customWidth="1"/>
    <col min="6684" max="6684" width="2.44140625" style="1" customWidth="1"/>
    <col min="6685" max="6685" width="11.44140625" style="1" customWidth="1"/>
    <col min="6686" max="6686" width="9.44140625" style="1" customWidth="1"/>
    <col min="6687" max="6687" width="10.33203125" style="1" customWidth="1"/>
    <col min="6688" max="6688" width="9.109375" style="1" customWidth="1"/>
    <col min="6689" max="6905" width="14.44140625" style="1"/>
    <col min="6906" max="6906" width="4.88671875" style="1" customWidth="1"/>
    <col min="6907" max="6907" width="7.6640625" style="1" customWidth="1"/>
    <col min="6908" max="6909" width="5.6640625" style="1" customWidth="1"/>
    <col min="6910" max="6910" width="34.5546875" style="1" customWidth="1"/>
    <col min="6911" max="6911" width="6.44140625" style="1" customWidth="1"/>
    <col min="6912" max="6912" width="5.44140625" style="1" customWidth="1"/>
    <col min="6913" max="6921" width="7.33203125" style="1" customWidth="1"/>
    <col min="6922" max="6922" width="10" style="1" customWidth="1"/>
    <col min="6923" max="6923" width="9.5546875" style="1" customWidth="1"/>
    <col min="6924" max="6924" width="7.5546875" style="1" customWidth="1"/>
    <col min="6925" max="6925" width="7.33203125" style="1" customWidth="1"/>
    <col min="6926" max="6926" width="4.6640625" style="1" customWidth="1"/>
    <col min="6927" max="6927" width="8.44140625" style="1" customWidth="1"/>
    <col min="6928" max="6928" width="18.5546875" style="1" customWidth="1"/>
    <col min="6929" max="6930" width="8.109375" style="1" customWidth="1"/>
    <col min="6931" max="6931" width="1.88671875" style="1" customWidth="1"/>
    <col min="6932" max="6932" width="18.5546875" style="1" customWidth="1"/>
    <col min="6933" max="6933" width="10" style="1" customWidth="1"/>
    <col min="6934" max="6934" width="1.88671875" style="1" customWidth="1"/>
    <col min="6935" max="6935" width="22.88671875" style="1" customWidth="1"/>
    <col min="6936" max="6939" width="9.33203125" style="1" customWidth="1"/>
    <col min="6940" max="6940" width="2.44140625" style="1" customWidth="1"/>
    <col min="6941" max="6941" width="11.44140625" style="1" customWidth="1"/>
    <col min="6942" max="6942" width="9.44140625" style="1" customWidth="1"/>
    <col min="6943" max="6943" width="10.33203125" style="1" customWidth="1"/>
    <col min="6944" max="6944" width="9.109375" style="1" customWidth="1"/>
    <col min="6945" max="7161" width="14.44140625" style="1"/>
    <col min="7162" max="7162" width="4.88671875" style="1" customWidth="1"/>
    <col min="7163" max="7163" width="7.6640625" style="1" customWidth="1"/>
    <col min="7164" max="7165" width="5.6640625" style="1" customWidth="1"/>
    <col min="7166" max="7166" width="34.5546875" style="1" customWidth="1"/>
    <col min="7167" max="7167" width="6.44140625" style="1" customWidth="1"/>
    <col min="7168" max="7168" width="5.44140625" style="1" customWidth="1"/>
    <col min="7169" max="7177" width="7.33203125" style="1" customWidth="1"/>
    <col min="7178" max="7178" width="10" style="1" customWidth="1"/>
    <col min="7179" max="7179" width="9.5546875" style="1" customWidth="1"/>
    <col min="7180" max="7180" width="7.5546875" style="1" customWidth="1"/>
    <col min="7181" max="7181" width="7.33203125" style="1" customWidth="1"/>
    <col min="7182" max="7182" width="4.6640625" style="1" customWidth="1"/>
    <col min="7183" max="7183" width="8.44140625" style="1" customWidth="1"/>
    <col min="7184" max="7184" width="18.5546875" style="1" customWidth="1"/>
    <col min="7185" max="7186" width="8.109375" style="1" customWidth="1"/>
    <col min="7187" max="7187" width="1.88671875" style="1" customWidth="1"/>
    <col min="7188" max="7188" width="18.5546875" style="1" customWidth="1"/>
    <col min="7189" max="7189" width="10" style="1" customWidth="1"/>
    <col min="7190" max="7190" width="1.88671875" style="1" customWidth="1"/>
    <col min="7191" max="7191" width="22.88671875" style="1" customWidth="1"/>
    <col min="7192" max="7195" width="9.33203125" style="1" customWidth="1"/>
    <col min="7196" max="7196" width="2.44140625" style="1" customWidth="1"/>
    <col min="7197" max="7197" width="11.44140625" style="1" customWidth="1"/>
    <col min="7198" max="7198" width="9.44140625" style="1" customWidth="1"/>
    <col min="7199" max="7199" width="10.33203125" style="1" customWidth="1"/>
    <col min="7200" max="7200" width="9.109375" style="1" customWidth="1"/>
    <col min="7201" max="7417" width="14.44140625" style="1"/>
    <col min="7418" max="7418" width="4.88671875" style="1" customWidth="1"/>
    <col min="7419" max="7419" width="7.6640625" style="1" customWidth="1"/>
    <col min="7420" max="7421" width="5.6640625" style="1" customWidth="1"/>
    <col min="7422" max="7422" width="34.5546875" style="1" customWidth="1"/>
    <col min="7423" max="7423" width="6.44140625" style="1" customWidth="1"/>
    <col min="7424" max="7424" width="5.44140625" style="1" customWidth="1"/>
    <col min="7425" max="7433" width="7.33203125" style="1" customWidth="1"/>
    <col min="7434" max="7434" width="10" style="1" customWidth="1"/>
    <col min="7435" max="7435" width="9.5546875" style="1" customWidth="1"/>
    <col min="7436" max="7436" width="7.5546875" style="1" customWidth="1"/>
    <col min="7437" max="7437" width="7.33203125" style="1" customWidth="1"/>
    <col min="7438" max="7438" width="4.6640625" style="1" customWidth="1"/>
    <col min="7439" max="7439" width="8.44140625" style="1" customWidth="1"/>
    <col min="7440" max="7440" width="18.5546875" style="1" customWidth="1"/>
    <col min="7441" max="7442" width="8.109375" style="1" customWidth="1"/>
    <col min="7443" max="7443" width="1.88671875" style="1" customWidth="1"/>
    <col min="7444" max="7444" width="18.5546875" style="1" customWidth="1"/>
    <col min="7445" max="7445" width="10" style="1" customWidth="1"/>
    <col min="7446" max="7446" width="1.88671875" style="1" customWidth="1"/>
    <col min="7447" max="7447" width="22.88671875" style="1" customWidth="1"/>
    <col min="7448" max="7451" width="9.33203125" style="1" customWidth="1"/>
    <col min="7452" max="7452" width="2.44140625" style="1" customWidth="1"/>
    <col min="7453" max="7453" width="11.44140625" style="1" customWidth="1"/>
    <col min="7454" max="7454" width="9.44140625" style="1" customWidth="1"/>
    <col min="7455" max="7455" width="10.33203125" style="1" customWidth="1"/>
    <col min="7456" max="7456" width="9.109375" style="1" customWidth="1"/>
    <col min="7457" max="7673" width="14.44140625" style="1"/>
    <col min="7674" max="7674" width="4.88671875" style="1" customWidth="1"/>
    <col min="7675" max="7675" width="7.6640625" style="1" customWidth="1"/>
    <col min="7676" max="7677" width="5.6640625" style="1" customWidth="1"/>
    <col min="7678" max="7678" width="34.5546875" style="1" customWidth="1"/>
    <col min="7679" max="7679" width="6.44140625" style="1" customWidth="1"/>
    <col min="7680" max="7680" width="5.44140625" style="1" customWidth="1"/>
    <col min="7681" max="7689" width="7.33203125" style="1" customWidth="1"/>
    <col min="7690" max="7690" width="10" style="1" customWidth="1"/>
    <col min="7691" max="7691" width="9.5546875" style="1" customWidth="1"/>
    <col min="7692" max="7692" width="7.5546875" style="1" customWidth="1"/>
    <col min="7693" max="7693" width="7.33203125" style="1" customWidth="1"/>
    <col min="7694" max="7694" width="4.6640625" style="1" customWidth="1"/>
    <col min="7695" max="7695" width="8.44140625" style="1" customWidth="1"/>
    <col min="7696" max="7696" width="18.5546875" style="1" customWidth="1"/>
    <col min="7697" max="7698" width="8.109375" style="1" customWidth="1"/>
    <col min="7699" max="7699" width="1.88671875" style="1" customWidth="1"/>
    <col min="7700" max="7700" width="18.5546875" style="1" customWidth="1"/>
    <col min="7701" max="7701" width="10" style="1" customWidth="1"/>
    <col min="7702" max="7702" width="1.88671875" style="1" customWidth="1"/>
    <col min="7703" max="7703" width="22.88671875" style="1" customWidth="1"/>
    <col min="7704" max="7707" width="9.33203125" style="1" customWidth="1"/>
    <col min="7708" max="7708" width="2.44140625" style="1" customWidth="1"/>
    <col min="7709" max="7709" width="11.44140625" style="1" customWidth="1"/>
    <col min="7710" max="7710" width="9.44140625" style="1" customWidth="1"/>
    <col min="7711" max="7711" width="10.33203125" style="1" customWidth="1"/>
    <col min="7712" max="7712" width="9.109375" style="1" customWidth="1"/>
    <col min="7713" max="7929" width="14.44140625" style="1"/>
    <col min="7930" max="7930" width="4.88671875" style="1" customWidth="1"/>
    <col min="7931" max="7931" width="7.6640625" style="1" customWidth="1"/>
    <col min="7932" max="7933" width="5.6640625" style="1" customWidth="1"/>
    <col min="7934" max="7934" width="34.5546875" style="1" customWidth="1"/>
    <col min="7935" max="7935" width="6.44140625" style="1" customWidth="1"/>
    <col min="7936" max="7936" width="5.44140625" style="1" customWidth="1"/>
    <col min="7937" max="7945" width="7.33203125" style="1" customWidth="1"/>
    <col min="7946" max="7946" width="10" style="1" customWidth="1"/>
    <col min="7947" max="7947" width="9.5546875" style="1" customWidth="1"/>
    <col min="7948" max="7948" width="7.5546875" style="1" customWidth="1"/>
    <col min="7949" max="7949" width="7.33203125" style="1" customWidth="1"/>
    <col min="7950" max="7950" width="4.6640625" style="1" customWidth="1"/>
    <col min="7951" max="7951" width="8.44140625" style="1" customWidth="1"/>
    <col min="7952" max="7952" width="18.5546875" style="1" customWidth="1"/>
    <col min="7953" max="7954" width="8.109375" style="1" customWidth="1"/>
    <col min="7955" max="7955" width="1.88671875" style="1" customWidth="1"/>
    <col min="7956" max="7956" width="18.5546875" style="1" customWidth="1"/>
    <col min="7957" max="7957" width="10" style="1" customWidth="1"/>
    <col min="7958" max="7958" width="1.88671875" style="1" customWidth="1"/>
    <col min="7959" max="7959" width="22.88671875" style="1" customWidth="1"/>
    <col min="7960" max="7963" width="9.33203125" style="1" customWidth="1"/>
    <col min="7964" max="7964" width="2.44140625" style="1" customWidth="1"/>
    <col min="7965" max="7965" width="11.44140625" style="1" customWidth="1"/>
    <col min="7966" max="7966" width="9.44140625" style="1" customWidth="1"/>
    <col min="7967" max="7967" width="10.33203125" style="1" customWidth="1"/>
    <col min="7968" max="7968" width="9.109375" style="1" customWidth="1"/>
    <col min="7969" max="8185" width="14.44140625" style="1"/>
    <col min="8186" max="8186" width="4.88671875" style="1" customWidth="1"/>
    <col min="8187" max="8187" width="7.6640625" style="1" customWidth="1"/>
    <col min="8188" max="8189" width="5.6640625" style="1" customWidth="1"/>
    <col min="8190" max="8190" width="34.5546875" style="1" customWidth="1"/>
    <col min="8191" max="8191" width="6.44140625" style="1" customWidth="1"/>
    <col min="8192" max="8192" width="5.44140625" style="1" customWidth="1"/>
    <col min="8193" max="8201" width="7.33203125" style="1" customWidth="1"/>
    <col min="8202" max="8202" width="10" style="1" customWidth="1"/>
    <col min="8203" max="8203" width="9.5546875" style="1" customWidth="1"/>
    <col min="8204" max="8204" width="7.5546875" style="1" customWidth="1"/>
    <col min="8205" max="8205" width="7.33203125" style="1" customWidth="1"/>
    <col min="8206" max="8206" width="4.6640625" style="1" customWidth="1"/>
    <col min="8207" max="8207" width="8.44140625" style="1" customWidth="1"/>
    <col min="8208" max="8208" width="18.5546875" style="1" customWidth="1"/>
    <col min="8209" max="8210" width="8.109375" style="1" customWidth="1"/>
    <col min="8211" max="8211" width="1.88671875" style="1" customWidth="1"/>
    <col min="8212" max="8212" width="18.5546875" style="1" customWidth="1"/>
    <col min="8213" max="8213" width="10" style="1" customWidth="1"/>
    <col min="8214" max="8214" width="1.88671875" style="1" customWidth="1"/>
    <col min="8215" max="8215" width="22.88671875" style="1" customWidth="1"/>
    <col min="8216" max="8219" width="9.33203125" style="1" customWidth="1"/>
    <col min="8220" max="8220" width="2.44140625" style="1" customWidth="1"/>
    <col min="8221" max="8221" width="11.44140625" style="1" customWidth="1"/>
    <col min="8222" max="8222" width="9.44140625" style="1" customWidth="1"/>
    <col min="8223" max="8223" width="10.33203125" style="1" customWidth="1"/>
    <col min="8224" max="8224" width="9.109375" style="1" customWidth="1"/>
    <col min="8225" max="8441" width="14.44140625" style="1"/>
    <col min="8442" max="8442" width="4.88671875" style="1" customWidth="1"/>
    <col min="8443" max="8443" width="7.6640625" style="1" customWidth="1"/>
    <col min="8444" max="8445" width="5.6640625" style="1" customWidth="1"/>
    <col min="8446" max="8446" width="34.5546875" style="1" customWidth="1"/>
    <col min="8447" max="8447" width="6.44140625" style="1" customWidth="1"/>
    <col min="8448" max="8448" width="5.44140625" style="1" customWidth="1"/>
    <col min="8449" max="8457" width="7.33203125" style="1" customWidth="1"/>
    <col min="8458" max="8458" width="10" style="1" customWidth="1"/>
    <col min="8459" max="8459" width="9.5546875" style="1" customWidth="1"/>
    <col min="8460" max="8460" width="7.5546875" style="1" customWidth="1"/>
    <col min="8461" max="8461" width="7.33203125" style="1" customWidth="1"/>
    <col min="8462" max="8462" width="4.6640625" style="1" customWidth="1"/>
    <col min="8463" max="8463" width="8.44140625" style="1" customWidth="1"/>
    <col min="8464" max="8464" width="18.5546875" style="1" customWidth="1"/>
    <col min="8465" max="8466" width="8.109375" style="1" customWidth="1"/>
    <col min="8467" max="8467" width="1.88671875" style="1" customWidth="1"/>
    <col min="8468" max="8468" width="18.5546875" style="1" customWidth="1"/>
    <col min="8469" max="8469" width="10" style="1" customWidth="1"/>
    <col min="8470" max="8470" width="1.88671875" style="1" customWidth="1"/>
    <col min="8471" max="8471" width="22.88671875" style="1" customWidth="1"/>
    <col min="8472" max="8475" width="9.33203125" style="1" customWidth="1"/>
    <col min="8476" max="8476" width="2.44140625" style="1" customWidth="1"/>
    <col min="8477" max="8477" width="11.44140625" style="1" customWidth="1"/>
    <col min="8478" max="8478" width="9.44140625" style="1" customWidth="1"/>
    <col min="8479" max="8479" width="10.33203125" style="1" customWidth="1"/>
    <col min="8480" max="8480" width="9.109375" style="1" customWidth="1"/>
    <col min="8481" max="8697" width="14.44140625" style="1"/>
    <col min="8698" max="8698" width="4.88671875" style="1" customWidth="1"/>
    <col min="8699" max="8699" width="7.6640625" style="1" customWidth="1"/>
    <col min="8700" max="8701" width="5.6640625" style="1" customWidth="1"/>
    <col min="8702" max="8702" width="34.5546875" style="1" customWidth="1"/>
    <col min="8703" max="8703" width="6.44140625" style="1" customWidth="1"/>
    <col min="8704" max="8704" width="5.44140625" style="1" customWidth="1"/>
    <col min="8705" max="8713" width="7.33203125" style="1" customWidth="1"/>
    <col min="8714" max="8714" width="10" style="1" customWidth="1"/>
    <col min="8715" max="8715" width="9.5546875" style="1" customWidth="1"/>
    <col min="8716" max="8716" width="7.5546875" style="1" customWidth="1"/>
    <col min="8717" max="8717" width="7.33203125" style="1" customWidth="1"/>
    <col min="8718" max="8718" width="4.6640625" style="1" customWidth="1"/>
    <col min="8719" max="8719" width="8.44140625" style="1" customWidth="1"/>
    <col min="8720" max="8720" width="18.5546875" style="1" customWidth="1"/>
    <col min="8721" max="8722" width="8.109375" style="1" customWidth="1"/>
    <col min="8723" max="8723" width="1.88671875" style="1" customWidth="1"/>
    <col min="8724" max="8724" width="18.5546875" style="1" customWidth="1"/>
    <col min="8725" max="8725" width="10" style="1" customWidth="1"/>
    <col min="8726" max="8726" width="1.88671875" style="1" customWidth="1"/>
    <col min="8727" max="8727" width="22.88671875" style="1" customWidth="1"/>
    <col min="8728" max="8731" width="9.33203125" style="1" customWidth="1"/>
    <col min="8732" max="8732" width="2.44140625" style="1" customWidth="1"/>
    <col min="8733" max="8733" width="11.44140625" style="1" customWidth="1"/>
    <col min="8734" max="8734" width="9.44140625" style="1" customWidth="1"/>
    <col min="8735" max="8735" width="10.33203125" style="1" customWidth="1"/>
    <col min="8736" max="8736" width="9.109375" style="1" customWidth="1"/>
    <col min="8737" max="8953" width="14.44140625" style="1"/>
    <col min="8954" max="8954" width="4.88671875" style="1" customWidth="1"/>
    <col min="8955" max="8955" width="7.6640625" style="1" customWidth="1"/>
    <col min="8956" max="8957" width="5.6640625" style="1" customWidth="1"/>
    <col min="8958" max="8958" width="34.5546875" style="1" customWidth="1"/>
    <col min="8959" max="8959" width="6.44140625" style="1" customWidth="1"/>
    <col min="8960" max="8960" width="5.44140625" style="1" customWidth="1"/>
    <col min="8961" max="8969" width="7.33203125" style="1" customWidth="1"/>
    <col min="8970" max="8970" width="10" style="1" customWidth="1"/>
    <col min="8971" max="8971" width="9.5546875" style="1" customWidth="1"/>
    <col min="8972" max="8972" width="7.5546875" style="1" customWidth="1"/>
    <col min="8973" max="8973" width="7.33203125" style="1" customWidth="1"/>
    <col min="8974" max="8974" width="4.6640625" style="1" customWidth="1"/>
    <col min="8975" max="8975" width="8.44140625" style="1" customWidth="1"/>
    <col min="8976" max="8976" width="18.5546875" style="1" customWidth="1"/>
    <col min="8977" max="8978" width="8.109375" style="1" customWidth="1"/>
    <col min="8979" max="8979" width="1.88671875" style="1" customWidth="1"/>
    <col min="8980" max="8980" width="18.5546875" style="1" customWidth="1"/>
    <col min="8981" max="8981" width="10" style="1" customWidth="1"/>
    <col min="8982" max="8982" width="1.88671875" style="1" customWidth="1"/>
    <col min="8983" max="8983" width="22.88671875" style="1" customWidth="1"/>
    <col min="8984" max="8987" width="9.33203125" style="1" customWidth="1"/>
    <col min="8988" max="8988" width="2.44140625" style="1" customWidth="1"/>
    <col min="8989" max="8989" width="11.44140625" style="1" customWidth="1"/>
    <col min="8990" max="8990" width="9.44140625" style="1" customWidth="1"/>
    <col min="8991" max="8991" width="10.33203125" style="1" customWidth="1"/>
    <col min="8992" max="8992" width="9.109375" style="1" customWidth="1"/>
    <col min="8993" max="9209" width="14.44140625" style="1"/>
    <col min="9210" max="9210" width="4.88671875" style="1" customWidth="1"/>
    <col min="9211" max="9211" width="7.6640625" style="1" customWidth="1"/>
    <col min="9212" max="9213" width="5.6640625" style="1" customWidth="1"/>
    <col min="9214" max="9214" width="34.5546875" style="1" customWidth="1"/>
    <col min="9215" max="9215" width="6.44140625" style="1" customWidth="1"/>
    <col min="9216" max="9216" width="5.44140625" style="1" customWidth="1"/>
    <col min="9217" max="9225" width="7.33203125" style="1" customWidth="1"/>
    <col min="9226" max="9226" width="10" style="1" customWidth="1"/>
    <col min="9227" max="9227" width="9.5546875" style="1" customWidth="1"/>
    <col min="9228" max="9228" width="7.5546875" style="1" customWidth="1"/>
    <col min="9229" max="9229" width="7.33203125" style="1" customWidth="1"/>
    <col min="9230" max="9230" width="4.6640625" style="1" customWidth="1"/>
    <col min="9231" max="9231" width="8.44140625" style="1" customWidth="1"/>
    <col min="9232" max="9232" width="18.5546875" style="1" customWidth="1"/>
    <col min="9233" max="9234" width="8.109375" style="1" customWidth="1"/>
    <col min="9235" max="9235" width="1.88671875" style="1" customWidth="1"/>
    <col min="9236" max="9236" width="18.5546875" style="1" customWidth="1"/>
    <col min="9237" max="9237" width="10" style="1" customWidth="1"/>
    <col min="9238" max="9238" width="1.88671875" style="1" customWidth="1"/>
    <col min="9239" max="9239" width="22.88671875" style="1" customWidth="1"/>
    <col min="9240" max="9243" width="9.33203125" style="1" customWidth="1"/>
    <col min="9244" max="9244" width="2.44140625" style="1" customWidth="1"/>
    <col min="9245" max="9245" width="11.44140625" style="1" customWidth="1"/>
    <col min="9246" max="9246" width="9.44140625" style="1" customWidth="1"/>
    <col min="9247" max="9247" width="10.33203125" style="1" customWidth="1"/>
    <col min="9248" max="9248" width="9.109375" style="1" customWidth="1"/>
    <col min="9249" max="9465" width="14.44140625" style="1"/>
    <col min="9466" max="9466" width="4.88671875" style="1" customWidth="1"/>
    <col min="9467" max="9467" width="7.6640625" style="1" customWidth="1"/>
    <col min="9468" max="9469" width="5.6640625" style="1" customWidth="1"/>
    <col min="9470" max="9470" width="34.5546875" style="1" customWidth="1"/>
    <col min="9471" max="9471" width="6.44140625" style="1" customWidth="1"/>
    <col min="9472" max="9472" width="5.44140625" style="1" customWidth="1"/>
    <col min="9473" max="9481" width="7.33203125" style="1" customWidth="1"/>
    <col min="9482" max="9482" width="10" style="1" customWidth="1"/>
    <col min="9483" max="9483" width="9.5546875" style="1" customWidth="1"/>
    <col min="9484" max="9484" width="7.5546875" style="1" customWidth="1"/>
    <col min="9485" max="9485" width="7.33203125" style="1" customWidth="1"/>
    <col min="9486" max="9486" width="4.6640625" style="1" customWidth="1"/>
    <col min="9487" max="9487" width="8.44140625" style="1" customWidth="1"/>
    <col min="9488" max="9488" width="18.5546875" style="1" customWidth="1"/>
    <col min="9489" max="9490" width="8.109375" style="1" customWidth="1"/>
    <col min="9491" max="9491" width="1.88671875" style="1" customWidth="1"/>
    <col min="9492" max="9492" width="18.5546875" style="1" customWidth="1"/>
    <col min="9493" max="9493" width="10" style="1" customWidth="1"/>
    <col min="9494" max="9494" width="1.88671875" style="1" customWidth="1"/>
    <col min="9495" max="9495" width="22.88671875" style="1" customWidth="1"/>
    <col min="9496" max="9499" width="9.33203125" style="1" customWidth="1"/>
    <col min="9500" max="9500" width="2.44140625" style="1" customWidth="1"/>
    <col min="9501" max="9501" width="11.44140625" style="1" customWidth="1"/>
    <col min="9502" max="9502" width="9.44140625" style="1" customWidth="1"/>
    <col min="9503" max="9503" width="10.33203125" style="1" customWidth="1"/>
    <col min="9504" max="9504" width="9.109375" style="1" customWidth="1"/>
    <col min="9505" max="9721" width="14.44140625" style="1"/>
    <col min="9722" max="9722" width="4.88671875" style="1" customWidth="1"/>
    <col min="9723" max="9723" width="7.6640625" style="1" customWidth="1"/>
    <col min="9724" max="9725" width="5.6640625" style="1" customWidth="1"/>
    <col min="9726" max="9726" width="34.5546875" style="1" customWidth="1"/>
    <col min="9727" max="9727" width="6.44140625" style="1" customWidth="1"/>
    <col min="9728" max="9728" width="5.44140625" style="1" customWidth="1"/>
    <col min="9729" max="9737" width="7.33203125" style="1" customWidth="1"/>
    <col min="9738" max="9738" width="10" style="1" customWidth="1"/>
    <col min="9739" max="9739" width="9.5546875" style="1" customWidth="1"/>
    <col min="9740" max="9740" width="7.5546875" style="1" customWidth="1"/>
    <col min="9741" max="9741" width="7.33203125" style="1" customWidth="1"/>
    <col min="9742" max="9742" width="4.6640625" style="1" customWidth="1"/>
    <col min="9743" max="9743" width="8.44140625" style="1" customWidth="1"/>
    <col min="9744" max="9744" width="18.5546875" style="1" customWidth="1"/>
    <col min="9745" max="9746" width="8.109375" style="1" customWidth="1"/>
    <col min="9747" max="9747" width="1.88671875" style="1" customWidth="1"/>
    <col min="9748" max="9748" width="18.5546875" style="1" customWidth="1"/>
    <col min="9749" max="9749" width="10" style="1" customWidth="1"/>
    <col min="9750" max="9750" width="1.88671875" style="1" customWidth="1"/>
    <col min="9751" max="9751" width="22.88671875" style="1" customWidth="1"/>
    <col min="9752" max="9755" width="9.33203125" style="1" customWidth="1"/>
    <col min="9756" max="9756" width="2.44140625" style="1" customWidth="1"/>
    <col min="9757" max="9757" width="11.44140625" style="1" customWidth="1"/>
    <col min="9758" max="9758" width="9.44140625" style="1" customWidth="1"/>
    <col min="9759" max="9759" width="10.33203125" style="1" customWidth="1"/>
    <col min="9760" max="9760" width="9.109375" style="1" customWidth="1"/>
    <col min="9761" max="9977" width="14.44140625" style="1"/>
    <col min="9978" max="9978" width="4.88671875" style="1" customWidth="1"/>
    <col min="9979" max="9979" width="7.6640625" style="1" customWidth="1"/>
    <col min="9980" max="9981" width="5.6640625" style="1" customWidth="1"/>
    <col min="9982" max="9982" width="34.5546875" style="1" customWidth="1"/>
    <col min="9983" max="9983" width="6.44140625" style="1" customWidth="1"/>
    <col min="9984" max="9984" width="5.44140625" style="1" customWidth="1"/>
    <col min="9985" max="9993" width="7.33203125" style="1" customWidth="1"/>
    <col min="9994" max="9994" width="10" style="1" customWidth="1"/>
    <col min="9995" max="9995" width="9.5546875" style="1" customWidth="1"/>
    <col min="9996" max="9996" width="7.5546875" style="1" customWidth="1"/>
    <col min="9997" max="9997" width="7.33203125" style="1" customWidth="1"/>
    <col min="9998" max="9998" width="4.6640625" style="1" customWidth="1"/>
    <col min="9999" max="9999" width="8.44140625" style="1" customWidth="1"/>
    <col min="10000" max="10000" width="18.5546875" style="1" customWidth="1"/>
    <col min="10001" max="10002" width="8.109375" style="1" customWidth="1"/>
    <col min="10003" max="10003" width="1.88671875" style="1" customWidth="1"/>
    <col min="10004" max="10004" width="18.5546875" style="1" customWidth="1"/>
    <col min="10005" max="10005" width="10" style="1" customWidth="1"/>
    <col min="10006" max="10006" width="1.88671875" style="1" customWidth="1"/>
    <col min="10007" max="10007" width="22.88671875" style="1" customWidth="1"/>
    <col min="10008" max="10011" width="9.33203125" style="1" customWidth="1"/>
    <col min="10012" max="10012" width="2.44140625" style="1" customWidth="1"/>
    <col min="10013" max="10013" width="11.44140625" style="1" customWidth="1"/>
    <col min="10014" max="10014" width="9.44140625" style="1" customWidth="1"/>
    <col min="10015" max="10015" width="10.33203125" style="1" customWidth="1"/>
    <col min="10016" max="10016" width="9.109375" style="1" customWidth="1"/>
    <col min="10017" max="10233" width="14.44140625" style="1"/>
    <col min="10234" max="10234" width="4.88671875" style="1" customWidth="1"/>
    <col min="10235" max="10235" width="7.6640625" style="1" customWidth="1"/>
    <col min="10236" max="10237" width="5.6640625" style="1" customWidth="1"/>
    <col min="10238" max="10238" width="34.5546875" style="1" customWidth="1"/>
    <col min="10239" max="10239" width="6.44140625" style="1" customWidth="1"/>
    <col min="10240" max="10240" width="5.44140625" style="1" customWidth="1"/>
    <col min="10241" max="10249" width="7.33203125" style="1" customWidth="1"/>
    <col min="10250" max="10250" width="10" style="1" customWidth="1"/>
    <col min="10251" max="10251" width="9.5546875" style="1" customWidth="1"/>
    <col min="10252" max="10252" width="7.5546875" style="1" customWidth="1"/>
    <col min="10253" max="10253" width="7.33203125" style="1" customWidth="1"/>
    <col min="10254" max="10254" width="4.6640625" style="1" customWidth="1"/>
    <col min="10255" max="10255" width="8.44140625" style="1" customWidth="1"/>
    <col min="10256" max="10256" width="18.5546875" style="1" customWidth="1"/>
    <col min="10257" max="10258" width="8.109375" style="1" customWidth="1"/>
    <col min="10259" max="10259" width="1.88671875" style="1" customWidth="1"/>
    <col min="10260" max="10260" width="18.5546875" style="1" customWidth="1"/>
    <col min="10261" max="10261" width="10" style="1" customWidth="1"/>
    <col min="10262" max="10262" width="1.88671875" style="1" customWidth="1"/>
    <col min="10263" max="10263" width="22.88671875" style="1" customWidth="1"/>
    <col min="10264" max="10267" width="9.33203125" style="1" customWidth="1"/>
    <col min="10268" max="10268" width="2.44140625" style="1" customWidth="1"/>
    <col min="10269" max="10269" width="11.44140625" style="1" customWidth="1"/>
    <col min="10270" max="10270" width="9.44140625" style="1" customWidth="1"/>
    <col min="10271" max="10271" width="10.33203125" style="1" customWidth="1"/>
    <col min="10272" max="10272" width="9.109375" style="1" customWidth="1"/>
    <col min="10273" max="10489" width="14.44140625" style="1"/>
    <col min="10490" max="10490" width="4.88671875" style="1" customWidth="1"/>
    <col min="10491" max="10491" width="7.6640625" style="1" customWidth="1"/>
    <col min="10492" max="10493" width="5.6640625" style="1" customWidth="1"/>
    <col min="10494" max="10494" width="34.5546875" style="1" customWidth="1"/>
    <col min="10495" max="10495" width="6.44140625" style="1" customWidth="1"/>
    <col min="10496" max="10496" width="5.44140625" style="1" customWidth="1"/>
    <col min="10497" max="10505" width="7.33203125" style="1" customWidth="1"/>
    <col min="10506" max="10506" width="10" style="1" customWidth="1"/>
    <col min="10507" max="10507" width="9.5546875" style="1" customWidth="1"/>
    <col min="10508" max="10508" width="7.5546875" style="1" customWidth="1"/>
    <col min="10509" max="10509" width="7.33203125" style="1" customWidth="1"/>
    <col min="10510" max="10510" width="4.6640625" style="1" customWidth="1"/>
    <col min="10511" max="10511" width="8.44140625" style="1" customWidth="1"/>
    <col min="10512" max="10512" width="18.5546875" style="1" customWidth="1"/>
    <col min="10513" max="10514" width="8.109375" style="1" customWidth="1"/>
    <col min="10515" max="10515" width="1.88671875" style="1" customWidth="1"/>
    <col min="10516" max="10516" width="18.5546875" style="1" customWidth="1"/>
    <col min="10517" max="10517" width="10" style="1" customWidth="1"/>
    <col min="10518" max="10518" width="1.88671875" style="1" customWidth="1"/>
    <col min="10519" max="10519" width="22.88671875" style="1" customWidth="1"/>
    <col min="10520" max="10523" width="9.33203125" style="1" customWidth="1"/>
    <col min="10524" max="10524" width="2.44140625" style="1" customWidth="1"/>
    <col min="10525" max="10525" width="11.44140625" style="1" customWidth="1"/>
    <col min="10526" max="10526" width="9.44140625" style="1" customWidth="1"/>
    <col min="10527" max="10527" width="10.33203125" style="1" customWidth="1"/>
    <col min="10528" max="10528" width="9.109375" style="1" customWidth="1"/>
    <col min="10529" max="10745" width="14.44140625" style="1"/>
    <col min="10746" max="10746" width="4.88671875" style="1" customWidth="1"/>
    <col min="10747" max="10747" width="7.6640625" style="1" customWidth="1"/>
    <col min="10748" max="10749" width="5.6640625" style="1" customWidth="1"/>
    <col min="10750" max="10750" width="34.5546875" style="1" customWidth="1"/>
    <col min="10751" max="10751" width="6.44140625" style="1" customWidth="1"/>
    <col min="10752" max="10752" width="5.44140625" style="1" customWidth="1"/>
    <col min="10753" max="10761" width="7.33203125" style="1" customWidth="1"/>
    <col min="10762" max="10762" width="10" style="1" customWidth="1"/>
    <col min="10763" max="10763" width="9.5546875" style="1" customWidth="1"/>
    <col min="10764" max="10764" width="7.5546875" style="1" customWidth="1"/>
    <col min="10765" max="10765" width="7.33203125" style="1" customWidth="1"/>
    <col min="10766" max="10766" width="4.6640625" style="1" customWidth="1"/>
    <col min="10767" max="10767" width="8.44140625" style="1" customWidth="1"/>
    <col min="10768" max="10768" width="18.5546875" style="1" customWidth="1"/>
    <col min="10769" max="10770" width="8.109375" style="1" customWidth="1"/>
    <col min="10771" max="10771" width="1.88671875" style="1" customWidth="1"/>
    <col min="10772" max="10772" width="18.5546875" style="1" customWidth="1"/>
    <col min="10773" max="10773" width="10" style="1" customWidth="1"/>
    <col min="10774" max="10774" width="1.88671875" style="1" customWidth="1"/>
    <col min="10775" max="10775" width="22.88671875" style="1" customWidth="1"/>
    <col min="10776" max="10779" width="9.33203125" style="1" customWidth="1"/>
    <col min="10780" max="10780" width="2.44140625" style="1" customWidth="1"/>
    <col min="10781" max="10781" width="11.44140625" style="1" customWidth="1"/>
    <col min="10782" max="10782" width="9.44140625" style="1" customWidth="1"/>
    <col min="10783" max="10783" width="10.33203125" style="1" customWidth="1"/>
    <col min="10784" max="10784" width="9.109375" style="1" customWidth="1"/>
    <col min="10785" max="11001" width="14.44140625" style="1"/>
    <col min="11002" max="11002" width="4.88671875" style="1" customWidth="1"/>
    <col min="11003" max="11003" width="7.6640625" style="1" customWidth="1"/>
    <col min="11004" max="11005" width="5.6640625" style="1" customWidth="1"/>
    <col min="11006" max="11006" width="34.5546875" style="1" customWidth="1"/>
    <col min="11007" max="11007" width="6.44140625" style="1" customWidth="1"/>
    <col min="11008" max="11008" width="5.44140625" style="1" customWidth="1"/>
    <col min="11009" max="11017" width="7.33203125" style="1" customWidth="1"/>
    <col min="11018" max="11018" width="10" style="1" customWidth="1"/>
    <col min="11019" max="11019" width="9.5546875" style="1" customWidth="1"/>
    <col min="11020" max="11020" width="7.5546875" style="1" customWidth="1"/>
    <col min="11021" max="11021" width="7.33203125" style="1" customWidth="1"/>
    <col min="11022" max="11022" width="4.6640625" style="1" customWidth="1"/>
    <col min="11023" max="11023" width="8.44140625" style="1" customWidth="1"/>
    <col min="11024" max="11024" width="18.5546875" style="1" customWidth="1"/>
    <col min="11025" max="11026" width="8.109375" style="1" customWidth="1"/>
    <col min="11027" max="11027" width="1.88671875" style="1" customWidth="1"/>
    <col min="11028" max="11028" width="18.5546875" style="1" customWidth="1"/>
    <col min="11029" max="11029" width="10" style="1" customWidth="1"/>
    <col min="11030" max="11030" width="1.88671875" style="1" customWidth="1"/>
    <col min="11031" max="11031" width="22.88671875" style="1" customWidth="1"/>
    <col min="11032" max="11035" width="9.33203125" style="1" customWidth="1"/>
    <col min="11036" max="11036" width="2.44140625" style="1" customWidth="1"/>
    <col min="11037" max="11037" width="11.44140625" style="1" customWidth="1"/>
    <col min="11038" max="11038" width="9.44140625" style="1" customWidth="1"/>
    <col min="11039" max="11039" width="10.33203125" style="1" customWidth="1"/>
    <col min="11040" max="11040" width="9.109375" style="1" customWidth="1"/>
    <col min="11041" max="11257" width="14.44140625" style="1"/>
    <col min="11258" max="11258" width="4.88671875" style="1" customWidth="1"/>
    <col min="11259" max="11259" width="7.6640625" style="1" customWidth="1"/>
    <col min="11260" max="11261" width="5.6640625" style="1" customWidth="1"/>
    <col min="11262" max="11262" width="34.5546875" style="1" customWidth="1"/>
    <col min="11263" max="11263" width="6.44140625" style="1" customWidth="1"/>
    <col min="11264" max="11264" width="5.44140625" style="1" customWidth="1"/>
    <col min="11265" max="11273" width="7.33203125" style="1" customWidth="1"/>
    <col min="11274" max="11274" width="10" style="1" customWidth="1"/>
    <col min="11275" max="11275" width="9.5546875" style="1" customWidth="1"/>
    <col min="11276" max="11276" width="7.5546875" style="1" customWidth="1"/>
    <col min="11277" max="11277" width="7.33203125" style="1" customWidth="1"/>
    <col min="11278" max="11278" width="4.6640625" style="1" customWidth="1"/>
    <col min="11279" max="11279" width="8.44140625" style="1" customWidth="1"/>
    <col min="11280" max="11280" width="18.5546875" style="1" customWidth="1"/>
    <col min="11281" max="11282" width="8.109375" style="1" customWidth="1"/>
    <col min="11283" max="11283" width="1.88671875" style="1" customWidth="1"/>
    <col min="11284" max="11284" width="18.5546875" style="1" customWidth="1"/>
    <col min="11285" max="11285" width="10" style="1" customWidth="1"/>
    <col min="11286" max="11286" width="1.88671875" style="1" customWidth="1"/>
    <col min="11287" max="11287" width="22.88671875" style="1" customWidth="1"/>
    <col min="11288" max="11291" width="9.33203125" style="1" customWidth="1"/>
    <col min="11292" max="11292" width="2.44140625" style="1" customWidth="1"/>
    <col min="11293" max="11293" width="11.44140625" style="1" customWidth="1"/>
    <col min="11294" max="11294" width="9.44140625" style="1" customWidth="1"/>
    <col min="11295" max="11295" width="10.33203125" style="1" customWidth="1"/>
    <col min="11296" max="11296" width="9.109375" style="1" customWidth="1"/>
    <col min="11297" max="11513" width="14.44140625" style="1"/>
    <col min="11514" max="11514" width="4.88671875" style="1" customWidth="1"/>
    <col min="11515" max="11515" width="7.6640625" style="1" customWidth="1"/>
    <col min="11516" max="11517" width="5.6640625" style="1" customWidth="1"/>
    <col min="11518" max="11518" width="34.5546875" style="1" customWidth="1"/>
    <col min="11519" max="11519" width="6.44140625" style="1" customWidth="1"/>
    <col min="11520" max="11520" width="5.44140625" style="1" customWidth="1"/>
    <col min="11521" max="11529" width="7.33203125" style="1" customWidth="1"/>
    <col min="11530" max="11530" width="10" style="1" customWidth="1"/>
    <col min="11531" max="11531" width="9.5546875" style="1" customWidth="1"/>
    <col min="11532" max="11532" width="7.5546875" style="1" customWidth="1"/>
    <col min="11533" max="11533" width="7.33203125" style="1" customWidth="1"/>
    <col min="11534" max="11534" width="4.6640625" style="1" customWidth="1"/>
    <col min="11535" max="11535" width="8.44140625" style="1" customWidth="1"/>
    <col min="11536" max="11536" width="18.5546875" style="1" customWidth="1"/>
    <col min="11537" max="11538" width="8.109375" style="1" customWidth="1"/>
    <col min="11539" max="11539" width="1.88671875" style="1" customWidth="1"/>
    <col min="11540" max="11540" width="18.5546875" style="1" customWidth="1"/>
    <col min="11541" max="11541" width="10" style="1" customWidth="1"/>
    <col min="11542" max="11542" width="1.88671875" style="1" customWidth="1"/>
    <col min="11543" max="11543" width="22.88671875" style="1" customWidth="1"/>
    <col min="11544" max="11547" width="9.33203125" style="1" customWidth="1"/>
    <col min="11548" max="11548" width="2.44140625" style="1" customWidth="1"/>
    <col min="11549" max="11549" width="11.44140625" style="1" customWidth="1"/>
    <col min="11550" max="11550" width="9.44140625" style="1" customWidth="1"/>
    <col min="11551" max="11551" width="10.33203125" style="1" customWidth="1"/>
    <col min="11552" max="11552" width="9.109375" style="1" customWidth="1"/>
    <col min="11553" max="11769" width="14.44140625" style="1"/>
    <col min="11770" max="11770" width="4.88671875" style="1" customWidth="1"/>
    <col min="11771" max="11771" width="7.6640625" style="1" customWidth="1"/>
    <col min="11772" max="11773" width="5.6640625" style="1" customWidth="1"/>
    <col min="11774" max="11774" width="34.5546875" style="1" customWidth="1"/>
    <col min="11775" max="11775" width="6.44140625" style="1" customWidth="1"/>
    <col min="11776" max="11776" width="5.44140625" style="1" customWidth="1"/>
    <col min="11777" max="11785" width="7.33203125" style="1" customWidth="1"/>
    <col min="11786" max="11786" width="10" style="1" customWidth="1"/>
    <col min="11787" max="11787" width="9.5546875" style="1" customWidth="1"/>
    <col min="11788" max="11788" width="7.5546875" style="1" customWidth="1"/>
    <col min="11789" max="11789" width="7.33203125" style="1" customWidth="1"/>
    <col min="11790" max="11790" width="4.6640625" style="1" customWidth="1"/>
    <col min="11791" max="11791" width="8.44140625" style="1" customWidth="1"/>
    <col min="11792" max="11792" width="18.5546875" style="1" customWidth="1"/>
    <col min="11793" max="11794" width="8.109375" style="1" customWidth="1"/>
    <col min="11795" max="11795" width="1.88671875" style="1" customWidth="1"/>
    <col min="11796" max="11796" width="18.5546875" style="1" customWidth="1"/>
    <col min="11797" max="11797" width="10" style="1" customWidth="1"/>
    <col min="11798" max="11798" width="1.88671875" style="1" customWidth="1"/>
    <col min="11799" max="11799" width="22.88671875" style="1" customWidth="1"/>
    <col min="11800" max="11803" width="9.33203125" style="1" customWidth="1"/>
    <col min="11804" max="11804" width="2.44140625" style="1" customWidth="1"/>
    <col min="11805" max="11805" width="11.44140625" style="1" customWidth="1"/>
    <col min="11806" max="11806" width="9.44140625" style="1" customWidth="1"/>
    <col min="11807" max="11807" width="10.33203125" style="1" customWidth="1"/>
    <col min="11808" max="11808" width="9.109375" style="1" customWidth="1"/>
    <col min="11809" max="12025" width="14.44140625" style="1"/>
    <col min="12026" max="12026" width="4.88671875" style="1" customWidth="1"/>
    <col min="12027" max="12027" width="7.6640625" style="1" customWidth="1"/>
    <col min="12028" max="12029" width="5.6640625" style="1" customWidth="1"/>
    <col min="12030" max="12030" width="34.5546875" style="1" customWidth="1"/>
    <col min="12031" max="12031" width="6.44140625" style="1" customWidth="1"/>
    <col min="12032" max="12032" width="5.44140625" style="1" customWidth="1"/>
    <col min="12033" max="12041" width="7.33203125" style="1" customWidth="1"/>
    <col min="12042" max="12042" width="10" style="1" customWidth="1"/>
    <col min="12043" max="12043" width="9.5546875" style="1" customWidth="1"/>
    <col min="12044" max="12044" width="7.5546875" style="1" customWidth="1"/>
    <col min="12045" max="12045" width="7.33203125" style="1" customWidth="1"/>
    <col min="12046" max="12046" width="4.6640625" style="1" customWidth="1"/>
    <col min="12047" max="12047" width="8.44140625" style="1" customWidth="1"/>
    <col min="12048" max="12048" width="18.5546875" style="1" customWidth="1"/>
    <col min="12049" max="12050" width="8.109375" style="1" customWidth="1"/>
    <col min="12051" max="12051" width="1.88671875" style="1" customWidth="1"/>
    <col min="12052" max="12052" width="18.5546875" style="1" customWidth="1"/>
    <col min="12053" max="12053" width="10" style="1" customWidth="1"/>
    <col min="12054" max="12054" width="1.88671875" style="1" customWidth="1"/>
    <col min="12055" max="12055" width="22.88671875" style="1" customWidth="1"/>
    <col min="12056" max="12059" width="9.33203125" style="1" customWidth="1"/>
    <col min="12060" max="12060" width="2.44140625" style="1" customWidth="1"/>
    <col min="12061" max="12061" width="11.44140625" style="1" customWidth="1"/>
    <col min="12062" max="12062" width="9.44140625" style="1" customWidth="1"/>
    <col min="12063" max="12063" width="10.33203125" style="1" customWidth="1"/>
    <col min="12064" max="12064" width="9.109375" style="1" customWidth="1"/>
    <col min="12065" max="12281" width="14.44140625" style="1"/>
    <col min="12282" max="12282" width="4.88671875" style="1" customWidth="1"/>
    <col min="12283" max="12283" width="7.6640625" style="1" customWidth="1"/>
    <col min="12284" max="12285" width="5.6640625" style="1" customWidth="1"/>
    <col min="12286" max="12286" width="34.5546875" style="1" customWidth="1"/>
    <col min="12287" max="12287" width="6.44140625" style="1" customWidth="1"/>
    <col min="12288" max="12288" width="5.44140625" style="1" customWidth="1"/>
    <col min="12289" max="12297" width="7.33203125" style="1" customWidth="1"/>
    <col min="12298" max="12298" width="10" style="1" customWidth="1"/>
    <col min="12299" max="12299" width="9.5546875" style="1" customWidth="1"/>
    <col min="12300" max="12300" width="7.5546875" style="1" customWidth="1"/>
    <col min="12301" max="12301" width="7.33203125" style="1" customWidth="1"/>
    <col min="12302" max="12302" width="4.6640625" style="1" customWidth="1"/>
    <col min="12303" max="12303" width="8.44140625" style="1" customWidth="1"/>
    <col min="12304" max="12304" width="18.5546875" style="1" customWidth="1"/>
    <col min="12305" max="12306" width="8.109375" style="1" customWidth="1"/>
    <col min="12307" max="12307" width="1.88671875" style="1" customWidth="1"/>
    <col min="12308" max="12308" width="18.5546875" style="1" customWidth="1"/>
    <col min="12309" max="12309" width="10" style="1" customWidth="1"/>
    <col min="12310" max="12310" width="1.88671875" style="1" customWidth="1"/>
    <col min="12311" max="12311" width="22.88671875" style="1" customWidth="1"/>
    <col min="12312" max="12315" width="9.33203125" style="1" customWidth="1"/>
    <col min="12316" max="12316" width="2.44140625" style="1" customWidth="1"/>
    <col min="12317" max="12317" width="11.44140625" style="1" customWidth="1"/>
    <col min="12318" max="12318" width="9.44140625" style="1" customWidth="1"/>
    <col min="12319" max="12319" width="10.33203125" style="1" customWidth="1"/>
    <col min="12320" max="12320" width="9.109375" style="1" customWidth="1"/>
    <col min="12321" max="12537" width="14.44140625" style="1"/>
    <col min="12538" max="12538" width="4.88671875" style="1" customWidth="1"/>
    <col min="12539" max="12539" width="7.6640625" style="1" customWidth="1"/>
    <col min="12540" max="12541" width="5.6640625" style="1" customWidth="1"/>
    <col min="12542" max="12542" width="34.5546875" style="1" customWidth="1"/>
    <col min="12543" max="12543" width="6.44140625" style="1" customWidth="1"/>
    <col min="12544" max="12544" width="5.44140625" style="1" customWidth="1"/>
    <col min="12545" max="12553" width="7.33203125" style="1" customWidth="1"/>
    <col min="12554" max="12554" width="10" style="1" customWidth="1"/>
    <col min="12555" max="12555" width="9.5546875" style="1" customWidth="1"/>
    <col min="12556" max="12556" width="7.5546875" style="1" customWidth="1"/>
    <col min="12557" max="12557" width="7.33203125" style="1" customWidth="1"/>
    <col min="12558" max="12558" width="4.6640625" style="1" customWidth="1"/>
    <col min="12559" max="12559" width="8.44140625" style="1" customWidth="1"/>
    <col min="12560" max="12560" width="18.5546875" style="1" customWidth="1"/>
    <col min="12561" max="12562" width="8.109375" style="1" customWidth="1"/>
    <col min="12563" max="12563" width="1.88671875" style="1" customWidth="1"/>
    <col min="12564" max="12564" width="18.5546875" style="1" customWidth="1"/>
    <col min="12565" max="12565" width="10" style="1" customWidth="1"/>
    <col min="12566" max="12566" width="1.88671875" style="1" customWidth="1"/>
    <col min="12567" max="12567" width="22.88671875" style="1" customWidth="1"/>
    <col min="12568" max="12571" width="9.33203125" style="1" customWidth="1"/>
    <col min="12572" max="12572" width="2.44140625" style="1" customWidth="1"/>
    <col min="12573" max="12573" width="11.44140625" style="1" customWidth="1"/>
    <col min="12574" max="12574" width="9.44140625" style="1" customWidth="1"/>
    <col min="12575" max="12575" width="10.33203125" style="1" customWidth="1"/>
    <col min="12576" max="12576" width="9.109375" style="1" customWidth="1"/>
    <col min="12577" max="12793" width="14.44140625" style="1"/>
    <col min="12794" max="12794" width="4.88671875" style="1" customWidth="1"/>
    <col min="12795" max="12795" width="7.6640625" style="1" customWidth="1"/>
    <col min="12796" max="12797" width="5.6640625" style="1" customWidth="1"/>
    <col min="12798" max="12798" width="34.5546875" style="1" customWidth="1"/>
    <col min="12799" max="12799" width="6.44140625" style="1" customWidth="1"/>
    <col min="12800" max="12800" width="5.44140625" style="1" customWidth="1"/>
    <col min="12801" max="12809" width="7.33203125" style="1" customWidth="1"/>
    <col min="12810" max="12810" width="10" style="1" customWidth="1"/>
    <col min="12811" max="12811" width="9.5546875" style="1" customWidth="1"/>
    <col min="12812" max="12812" width="7.5546875" style="1" customWidth="1"/>
    <col min="12813" max="12813" width="7.33203125" style="1" customWidth="1"/>
    <col min="12814" max="12814" width="4.6640625" style="1" customWidth="1"/>
    <col min="12815" max="12815" width="8.44140625" style="1" customWidth="1"/>
    <col min="12816" max="12816" width="18.5546875" style="1" customWidth="1"/>
    <col min="12817" max="12818" width="8.109375" style="1" customWidth="1"/>
    <col min="12819" max="12819" width="1.88671875" style="1" customWidth="1"/>
    <col min="12820" max="12820" width="18.5546875" style="1" customWidth="1"/>
    <col min="12821" max="12821" width="10" style="1" customWidth="1"/>
    <col min="12822" max="12822" width="1.88671875" style="1" customWidth="1"/>
    <col min="12823" max="12823" width="22.88671875" style="1" customWidth="1"/>
    <col min="12824" max="12827" width="9.33203125" style="1" customWidth="1"/>
    <col min="12828" max="12828" width="2.44140625" style="1" customWidth="1"/>
    <col min="12829" max="12829" width="11.44140625" style="1" customWidth="1"/>
    <col min="12830" max="12830" width="9.44140625" style="1" customWidth="1"/>
    <col min="12831" max="12831" width="10.33203125" style="1" customWidth="1"/>
    <col min="12832" max="12832" width="9.109375" style="1" customWidth="1"/>
    <col min="12833" max="13049" width="14.44140625" style="1"/>
    <col min="13050" max="13050" width="4.88671875" style="1" customWidth="1"/>
    <col min="13051" max="13051" width="7.6640625" style="1" customWidth="1"/>
    <col min="13052" max="13053" width="5.6640625" style="1" customWidth="1"/>
    <col min="13054" max="13054" width="34.5546875" style="1" customWidth="1"/>
    <col min="13055" max="13055" width="6.44140625" style="1" customWidth="1"/>
    <col min="13056" max="13056" width="5.44140625" style="1" customWidth="1"/>
    <col min="13057" max="13065" width="7.33203125" style="1" customWidth="1"/>
    <col min="13066" max="13066" width="10" style="1" customWidth="1"/>
    <col min="13067" max="13067" width="9.5546875" style="1" customWidth="1"/>
    <col min="13068" max="13068" width="7.5546875" style="1" customWidth="1"/>
    <col min="13069" max="13069" width="7.33203125" style="1" customWidth="1"/>
    <col min="13070" max="13070" width="4.6640625" style="1" customWidth="1"/>
    <col min="13071" max="13071" width="8.44140625" style="1" customWidth="1"/>
    <col min="13072" max="13072" width="18.5546875" style="1" customWidth="1"/>
    <col min="13073" max="13074" width="8.109375" style="1" customWidth="1"/>
    <col min="13075" max="13075" width="1.88671875" style="1" customWidth="1"/>
    <col min="13076" max="13076" width="18.5546875" style="1" customWidth="1"/>
    <col min="13077" max="13077" width="10" style="1" customWidth="1"/>
    <col min="13078" max="13078" width="1.88671875" style="1" customWidth="1"/>
    <col min="13079" max="13079" width="22.88671875" style="1" customWidth="1"/>
    <col min="13080" max="13083" width="9.33203125" style="1" customWidth="1"/>
    <col min="13084" max="13084" width="2.44140625" style="1" customWidth="1"/>
    <col min="13085" max="13085" width="11.44140625" style="1" customWidth="1"/>
    <col min="13086" max="13086" width="9.44140625" style="1" customWidth="1"/>
    <col min="13087" max="13087" width="10.33203125" style="1" customWidth="1"/>
    <col min="13088" max="13088" width="9.109375" style="1" customWidth="1"/>
    <col min="13089" max="13305" width="14.44140625" style="1"/>
    <col min="13306" max="13306" width="4.88671875" style="1" customWidth="1"/>
    <col min="13307" max="13307" width="7.6640625" style="1" customWidth="1"/>
    <col min="13308" max="13309" width="5.6640625" style="1" customWidth="1"/>
    <col min="13310" max="13310" width="34.5546875" style="1" customWidth="1"/>
    <col min="13311" max="13311" width="6.44140625" style="1" customWidth="1"/>
    <col min="13312" max="13312" width="5.44140625" style="1" customWidth="1"/>
    <col min="13313" max="13321" width="7.33203125" style="1" customWidth="1"/>
    <col min="13322" max="13322" width="10" style="1" customWidth="1"/>
    <col min="13323" max="13323" width="9.5546875" style="1" customWidth="1"/>
    <col min="13324" max="13324" width="7.5546875" style="1" customWidth="1"/>
    <col min="13325" max="13325" width="7.33203125" style="1" customWidth="1"/>
    <col min="13326" max="13326" width="4.6640625" style="1" customWidth="1"/>
    <col min="13327" max="13327" width="8.44140625" style="1" customWidth="1"/>
    <col min="13328" max="13328" width="18.5546875" style="1" customWidth="1"/>
    <col min="13329" max="13330" width="8.109375" style="1" customWidth="1"/>
    <col min="13331" max="13331" width="1.88671875" style="1" customWidth="1"/>
    <col min="13332" max="13332" width="18.5546875" style="1" customWidth="1"/>
    <col min="13333" max="13333" width="10" style="1" customWidth="1"/>
    <col min="13334" max="13334" width="1.88671875" style="1" customWidth="1"/>
    <col min="13335" max="13335" width="22.88671875" style="1" customWidth="1"/>
    <col min="13336" max="13339" width="9.33203125" style="1" customWidth="1"/>
    <col min="13340" max="13340" width="2.44140625" style="1" customWidth="1"/>
    <col min="13341" max="13341" width="11.44140625" style="1" customWidth="1"/>
    <col min="13342" max="13342" width="9.44140625" style="1" customWidth="1"/>
    <col min="13343" max="13343" width="10.33203125" style="1" customWidth="1"/>
    <col min="13344" max="13344" width="9.109375" style="1" customWidth="1"/>
    <col min="13345" max="13561" width="14.44140625" style="1"/>
    <col min="13562" max="13562" width="4.88671875" style="1" customWidth="1"/>
    <col min="13563" max="13563" width="7.6640625" style="1" customWidth="1"/>
    <col min="13564" max="13565" width="5.6640625" style="1" customWidth="1"/>
    <col min="13566" max="13566" width="34.5546875" style="1" customWidth="1"/>
    <col min="13567" max="13567" width="6.44140625" style="1" customWidth="1"/>
    <col min="13568" max="13568" width="5.44140625" style="1" customWidth="1"/>
    <col min="13569" max="13577" width="7.33203125" style="1" customWidth="1"/>
    <col min="13578" max="13578" width="10" style="1" customWidth="1"/>
    <col min="13579" max="13579" width="9.5546875" style="1" customWidth="1"/>
    <col min="13580" max="13580" width="7.5546875" style="1" customWidth="1"/>
    <col min="13581" max="13581" width="7.33203125" style="1" customWidth="1"/>
    <col min="13582" max="13582" width="4.6640625" style="1" customWidth="1"/>
    <col min="13583" max="13583" width="8.44140625" style="1" customWidth="1"/>
    <col min="13584" max="13584" width="18.5546875" style="1" customWidth="1"/>
    <col min="13585" max="13586" width="8.109375" style="1" customWidth="1"/>
    <col min="13587" max="13587" width="1.88671875" style="1" customWidth="1"/>
    <col min="13588" max="13588" width="18.5546875" style="1" customWidth="1"/>
    <col min="13589" max="13589" width="10" style="1" customWidth="1"/>
    <col min="13590" max="13590" width="1.88671875" style="1" customWidth="1"/>
    <col min="13591" max="13591" width="22.88671875" style="1" customWidth="1"/>
    <col min="13592" max="13595" width="9.33203125" style="1" customWidth="1"/>
    <col min="13596" max="13596" width="2.44140625" style="1" customWidth="1"/>
    <col min="13597" max="13597" width="11.44140625" style="1" customWidth="1"/>
    <col min="13598" max="13598" width="9.44140625" style="1" customWidth="1"/>
    <col min="13599" max="13599" width="10.33203125" style="1" customWidth="1"/>
    <col min="13600" max="13600" width="9.109375" style="1" customWidth="1"/>
    <col min="13601" max="13817" width="14.44140625" style="1"/>
    <col min="13818" max="13818" width="4.88671875" style="1" customWidth="1"/>
    <col min="13819" max="13819" width="7.6640625" style="1" customWidth="1"/>
    <col min="13820" max="13821" width="5.6640625" style="1" customWidth="1"/>
    <col min="13822" max="13822" width="34.5546875" style="1" customWidth="1"/>
    <col min="13823" max="13823" width="6.44140625" style="1" customWidth="1"/>
    <col min="13824" max="13824" width="5.44140625" style="1" customWidth="1"/>
    <col min="13825" max="13833" width="7.33203125" style="1" customWidth="1"/>
    <col min="13834" max="13834" width="10" style="1" customWidth="1"/>
    <col min="13835" max="13835" width="9.5546875" style="1" customWidth="1"/>
    <col min="13836" max="13836" width="7.5546875" style="1" customWidth="1"/>
    <col min="13837" max="13837" width="7.33203125" style="1" customWidth="1"/>
    <col min="13838" max="13838" width="4.6640625" style="1" customWidth="1"/>
    <col min="13839" max="13839" width="8.44140625" style="1" customWidth="1"/>
    <col min="13840" max="13840" width="18.5546875" style="1" customWidth="1"/>
    <col min="13841" max="13842" width="8.109375" style="1" customWidth="1"/>
    <col min="13843" max="13843" width="1.88671875" style="1" customWidth="1"/>
    <col min="13844" max="13844" width="18.5546875" style="1" customWidth="1"/>
    <col min="13845" max="13845" width="10" style="1" customWidth="1"/>
    <col min="13846" max="13846" width="1.88671875" style="1" customWidth="1"/>
    <col min="13847" max="13847" width="22.88671875" style="1" customWidth="1"/>
    <col min="13848" max="13851" width="9.33203125" style="1" customWidth="1"/>
    <col min="13852" max="13852" width="2.44140625" style="1" customWidth="1"/>
    <col min="13853" max="13853" width="11.44140625" style="1" customWidth="1"/>
    <col min="13854" max="13854" width="9.44140625" style="1" customWidth="1"/>
    <col min="13855" max="13855" width="10.33203125" style="1" customWidth="1"/>
    <col min="13856" max="13856" width="9.109375" style="1" customWidth="1"/>
    <col min="13857" max="14073" width="14.44140625" style="1"/>
    <col min="14074" max="14074" width="4.88671875" style="1" customWidth="1"/>
    <col min="14075" max="14075" width="7.6640625" style="1" customWidth="1"/>
    <col min="14076" max="14077" width="5.6640625" style="1" customWidth="1"/>
    <col min="14078" max="14078" width="34.5546875" style="1" customWidth="1"/>
    <col min="14079" max="14079" width="6.44140625" style="1" customWidth="1"/>
    <col min="14080" max="14080" width="5.44140625" style="1" customWidth="1"/>
    <col min="14081" max="14089" width="7.33203125" style="1" customWidth="1"/>
    <col min="14090" max="14090" width="10" style="1" customWidth="1"/>
    <col min="14091" max="14091" width="9.5546875" style="1" customWidth="1"/>
    <col min="14092" max="14092" width="7.5546875" style="1" customWidth="1"/>
    <col min="14093" max="14093" width="7.33203125" style="1" customWidth="1"/>
    <col min="14094" max="14094" width="4.6640625" style="1" customWidth="1"/>
    <col min="14095" max="14095" width="8.44140625" style="1" customWidth="1"/>
    <col min="14096" max="14096" width="18.5546875" style="1" customWidth="1"/>
    <col min="14097" max="14098" width="8.109375" style="1" customWidth="1"/>
    <col min="14099" max="14099" width="1.88671875" style="1" customWidth="1"/>
    <col min="14100" max="14100" width="18.5546875" style="1" customWidth="1"/>
    <col min="14101" max="14101" width="10" style="1" customWidth="1"/>
    <col min="14102" max="14102" width="1.88671875" style="1" customWidth="1"/>
    <col min="14103" max="14103" width="22.88671875" style="1" customWidth="1"/>
    <col min="14104" max="14107" width="9.33203125" style="1" customWidth="1"/>
    <col min="14108" max="14108" width="2.44140625" style="1" customWidth="1"/>
    <col min="14109" max="14109" width="11.44140625" style="1" customWidth="1"/>
    <col min="14110" max="14110" width="9.44140625" style="1" customWidth="1"/>
    <col min="14111" max="14111" width="10.33203125" style="1" customWidth="1"/>
    <col min="14112" max="14112" width="9.109375" style="1" customWidth="1"/>
    <col min="14113" max="14329" width="14.44140625" style="1"/>
    <col min="14330" max="14330" width="4.88671875" style="1" customWidth="1"/>
    <col min="14331" max="14331" width="7.6640625" style="1" customWidth="1"/>
    <col min="14332" max="14333" width="5.6640625" style="1" customWidth="1"/>
    <col min="14334" max="14334" width="34.5546875" style="1" customWidth="1"/>
    <col min="14335" max="14335" width="6.44140625" style="1" customWidth="1"/>
    <col min="14336" max="14336" width="5.44140625" style="1" customWidth="1"/>
    <col min="14337" max="14345" width="7.33203125" style="1" customWidth="1"/>
    <col min="14346" max="14346" width="10" style="1" customWidth="1"/>
    <col min="14347" max="14347" width="9.5546875" style="1" customWidth="1"/>
    <col min="14348" max="14348" width="7.5546875" style="1" customWidth="1"/>
    <col min="14349" max="14349" width="7.33203125" style="1" customWidth="1"/>
    <col min="14350" max="14350" width="4.6640625" style="1" customWidth="1"/>
    <col min="14351" max="14351" width="8.44140625" style="1" customWidth="1"/>
    <col min="14352" max="14352" width="18.5546875" style="1" customWidth="1"/>
    <col min="14353" max="14354" width="8.109375" style="1" customWidth="1"/>
    <col min="14355" max="14355" width="1.88671875" style="1" customWidth="1"/>
    <col min="14356" max="14356" width="18.5546875" style="1" customWidth="1"/>
    <col min="14357" max="14357" width="10" style="1" customWidth="1"/>
    <col min="14358" max="14358" width="1.88671875" style="1" customWidth="1"/>
    <col min="14359" max="14359" width="22.88671875" style="1" customWidth="1"/>
    <col min="14360" max="14363" width="9.33203125" style="1" customWidth="1"/>
    <col min="14364" max="14364" width="2.44140625" style="1" customWidth="1"/>
    <col min="14365" max="14365" width="11.44140625" style="1" customWidth="1"/>
    <col min="14366" max="14366" width="9.44140625" style="1" customWidth="1"/>
    <col min="14367" max="14367" width="10.33203125" style="1" customWidth="1"/>
    <col min="14368" max="14368" width="9.109375" style="1" customWidth="1"/>
    <col min="14369" max="14585" width="14.44140625" style="1"/>
    <col min="14586" max="14586" width="4.88671875" style="1" customWidth="1"/>
    <col min="14587" max="14587" width="7.6640625" style="1" customWidth="1"/>
    <col min="14588" max="14589" width="5.6640625" style="1" customWidth="1"/>
    <col min="14590" max="14590" width="34.5546875" style="1" customWidth="1"/>
    <col min="14591" max="14591" width="6.44140625" style="1" customWidth="1"/>
    <col min="14592" max="14592" width="5.44140625" style="1" customWidth="1"/>
    <col min="14593" max="14601" width="7.33203125" style="1" customWidth="1"/>
    <col min="14602" max="14602" width="10" style="1" customWidth="1"/>
    <col min="14603" max="14603" width="9.5546875" style="1" customWidth="1"/>
    <col min="14604" max="14604" width="7.5546875" style="1" customWidth="1"/>
    <col min="14605" max="14605" width="7.33203125" style="1" customWidth="1"/>
    <col min="14606" max="14606" width="4.6640625" style="1" customWidth="1"/>
    <col min="14607" max="14607" width="8.44140625" style="1" customWidth="1"/>
    <col min="14608" max="14608" width="18.5546875" style="1" customWidth="1"/>
    <col min="14609" max="14610" width="8.109375" style="1" customWidth="1"/>
    <col min="14611" max="14611" width="1.88671875" style="1" customWidth="1"/>
    <col min="14612" max="14612" width="18.5546875" style="1" customWidth="1"/>
    <col min="14613" max="14613" width="10" style="1" customWidth="1"/>
    <col min="14614" max="14614" width="1.88671875" style="1" customWidth="1"/>
    <col min="14615" max="14615" width="22.88671875" style="1" customWidth="1"/>
    <col min="14616" max="14619" width="9.33203125" style="1" customWidth="1"/>
    <col min="14620" max="14620" width="2.44140625" style="1" customWidth="1"/>
    <col min="14621" max="14621" width="11.44140625" style="1" customWidth="1"/>
    <col min="14622" max="14622" width="9.44140625" style="1" customWidth="1"/>
    <col min="14623" max="14623" width="10.33203125" style="1" customWidth="1"/>
    <col min="14624" max="14624" width="9.109375" style="1" customWidth="1"/>
    <col min="14625" max="14841" width="14.44140625" style="1"/>
    <col min="14842" max="14842" width="4.88671875" style="1" customWidth="1"/>
    <col min="14843" max="14843" width="7.6640625" style="1" customWidth="1"/>
    <col min="14844" max="14845" width="5.6640625" style="1" customWidth="1"/>
    <col min="14846" max="14846" width="34.5546875" style="1" customWidth="1"/>
    <col min="14847" max="14847" width="6.44140625" style="1" customWidth="1"/>
    <col min="14848" max="14848" width="5.44140625" style="1" customWidth="1"/>
    <col min="14849" max="14857" width="7.33203125" style="1" customWidth="1"/>
    <col min="14858" max="14858" width="10" style="1" customWidth="1"/>
    <col min="14859" max="14859" width="9.5546875" style="1" customWidth="1"/>
    <col min="14860" max="14860" width="7.5546875" style="1" customWidth="1"/>
    <col min="14861" max="14861" width="7.33203125" style="1" customWidth="1"/>
    <col min="14862" max="14862" width="4.6640625" style="1" customWidth="1"/>
    <col min="14863" max="14863" width="8.44140625" style="1" customWidth="1"/>
    <col min="14864" max="14864" width="18.5546875" style="1" customWidth="1"/>
    <col min="14865" max="14866" width="8.109375" style="1" customWidth="1"/>
    <col min="14867" max="14867" width="1.88671875" style="1" customWidth="1"/>
    <col min="14868" max="14868" width="18.5546875" style="1" customWidth="1"/>
    <col min="14869" max="14869" width="10" style="1" customWidth="1"/>
    <col min="14870" max="14870" width="1.88671875" style="1" customWidth="1"/>
    <col min="14871" max="14871" width="22.88671875" style="1" customWidth="1"/>
    <col min="14872" max="14875" width="9.33203125" style="1" customWidth="1"/>
    <col min="14876" max="14876" width="2.44140625" style="1" customWidth="1"/>
    <col min="14877" max="14877" width="11.44140625" style="1" customWidth="1"/>
    <col min="14878" max="14878" width="9.44140625" style="1" customWidth="1"/>
    <col min="14879" max="14879" width="10.33203125" style="1" customWidth="1"/>
    <col min="14880" max="14880" width="9.109375" style="1" customWidth="1"/>
    <col min="14881" max="15097" width="14.44140625" style="1"/>
    <col min="15098" max="15098" width="4.88671875" style="1" customWidth="1"/>
    <col min="15099" max="15099" width="7.6640625" style="1" customWidth="1"/>
    <col min="15100" max="15101" width="5.6640625" style="1" customWidth="1"/>
    <col min="15102" max="15102" width="34.5546875" style="1" customWidth="1"/>
    <col min="15103" max="15103" width="6.44140625" style="1" customWidth="1"/>
    <col min="15104" max="15104" width="5.44140625" style="1" customWidth="1"/>
    <col min="15105" max="15113" width="7.33203125" style="1" customWidth="1"/>
    <col min="15114" max="15114" width="10" style="1" customWidth="1"/>
    <col min="15115" max="15115" width="9.5546875" style="1" customWidth="1"/>
    <col min="15116" max="15116" width="7.5546875" style="1" customWidth="1"/>
    <col min="15117" max="15117" width="7.33203125" style="1" customWidth="1"/>
    <col min="15118" max="15118" width="4.6640625" style="1" customWidth="1"/>
    <col min="15119" max="15119" width="8.44140625" style="1" customWidth="1"/>
    <col min="15120" max="15120" width="18.5546875" style="1" customWidth="1"/>
    <col min="15121" max="15122" width="8.109375" style="1" customWidth="1"/>
    <col min="15123" max="15123" width="1.88671875" style="1" customWidth="1"/>
    <col min="15124" max="15124" width="18.5546875" style="1" customWidth="1"/>
    <col min="15125" max="15125" width="10" style="1" customWidth="1"/>
    <col min="15126" max="15126" width="1.88671875" style="1" customWidth="1"/>
    <col min="15127" max="15127" width="22.88671875" style="1" customWidth="1"/>
    <col min="15128" max="15131" width="9.33203125" style="1" customWidth="1"/>
    <col min="15132" max="15132" width="2.44140625" style="1" customWidth="1"/>
    <col min="15133" max="15133" width="11.44140625" style="1" customWidth="1"/>
    <col min="15134" max="15134" width="9.44140625" style="1" customWidth="1"/>
    <col min="15135" max="15135" width="10.33203125" style="1" customWidth="1"/>
    <col min="15136" max="15136" width="9.109375" style="1" customWidth="1"/>
    <col min="15137" max="15353" width="14.44140625" style="1"/>
    <col min="15354" max="15354" width="4.88671875" style="1" customWidth="1"/>
    <col min="15355" max="15355" width="7.6640625" style="1" customWidth="1"/>
    <col min="15356" max="15357" width="5.6640625" style="1" customWidth="1"/>
    <col min="15358" max="15358" width="34.5546875" style="1" customWidth="1"/>
    <col min="15359" max="15359" width="6.44140625" style="1" customWidth="1"/>
    <col min="15360" max="15360" width="5.44140625" style="1" customWidth="1"/>
    <col min="15361" max="15369" width="7.33203125" style="1" customWidth="1"/>
    <col min="15370" max="15370" width="10" style="1" customWidth="1"/>
    <col min="15371" max="15371" width="9.5546875" style="1" customWidth="1"/>
    <col min="15372" max="15372" width="7.5546875" style="1" customWidth="1"/>
    <col min="15373" max="15373" width="7.33203125" style="1" customWidth="1"/>
    <col min="15374" max="15374" width="4.6640625" style="1" customWidth="1"/>
    <col min="15375" max="15375" width="8.44140625" style="1" customWidth="1"/>
    <col min="15376" max="15376" width="18.5546875" style="1" customWidth="1"/>
    <col min="15377" max="15378" width="8.109375" style="1" customWidth="1"/>
    <col min="15379" max="15379" width="1.88671875" style="1" customWidth="1"/>
    <col min="15380" max="15380" width="18.5546875" style="1" customWidth="1"/>
    <col min="15381" max="15381" width="10" style="1" customWidth="1"/>
    <col min="15382" max="15382" width="1.88671875" style="1" customWidth="1"/>
    <col min="15383" max="15383" width="22.88671875" style="1" customWidth="1"/>
    <col min="15384" max="15387" width="9.33203125" style="1" customWidth="1"/>
    <col min="15388" max="15388" width="2.44140625" style="1" customWidth="1"/>
    <col min="15389" max="15389" width="11.44140625" style="1" customWidth="1"/>
    <col min="15390" max="15390" width="9.44140625" style="1" customWidth="1"/>
    <col min="15391" max="15391" width="10.33203125" style="1" customWidth="1"/>
    <col min="15392" max="15392" width="9.109375" style="1" customWidth="1"/>
    <col min="15393" max="15609" width="14.44140625" style="1"/>
    <col min="15610" max="15610" width="4.88671875" style="1" customWidth="1"/>
    <col min="15611" max="15611" width="7.6640625" style="1" customWidth="1"/>
    <col min="15612" max="15613" width="5.6640625" style="1" customWidth="1"/>
    <col min="15614" max="15614" width="34.5546875" style="1" customWidth="1"/>
    <col min="15615" max="15615" width="6.44140625" style="1" customWidth="1"/>
    <col min="15616" max="15616" width="5.44140625" style="1" customWidth="1"/>
    <col min="15617" max="15625" width="7.33203125" style="1" customWidth="1"/>
    <col min="15626" max="15626" width="10" style="1" customWidth="1"/>
    <col min="15627" max="15627" width="9.5546875" style="1" customWidth="1"/>
    <col min="15628" max="15628" width="7.5546875" style="1" customWidth="1"/>
    <col min="15629" max="15629" width="7.33203125" style="1" customWidth="1"/>
    <col min="15630" max="15630" width="4.6640625" style="1" customWidth="1"/>
    <col min="15631" max="15631" width="8.44140625" style="1" customWidth="1"/>
    <col min="15632" max="15632" width="18.5546875" style="1" customWidth="1"/>
    <col min="15633" max="15634" width="8.109375" style="1" customWidth="1"/>
    <col min="15635" max="15635" width="1.88671875" style="1" customWidth="1"/>
    <col min="15636" max="15636" width="18.5546875" style="1" customWidth="1"/>
    <col min="15637" max="15637" width="10" style="1" customWidth="1"/>
    <col min="15638" max="15638" width="1.88671875" style="1" customWidth="1"/>
    <col min="15639" max="15639" width="22.88671875" style="1" customWidth="1"/>
    <col min="15640" max="15643" width="9.33203125" style="1" customWidth="1"/>
    <col min="15644" max="15644" width="2.44140625" style="1" customWidth="1"/>
    <col min="15645" max="15645" width="11.44140625" style="1" customWidth="1"/>
    <col min="15646" max="15646" width="9.44140625" style="1" customWidth="1"/>
    <col min="15647" max="15647" width="10.33203125" style="1" customWidth="1"/>
    <col min="15648" max="15648" width="9.109375" style="1" customWidth="1"/>
    <col min="15649" max="15865" width="14.44140625" style="1"/>
    <col min="15866" max="15866" width="4.88671875" style="1" customWidth="1"/>
    <col min="15867" max="15867" width="7.6640625" style="1" customWidth="1"/>
    <col min="15868" max="15869" width="5.6640625" style="1" customWidth="1"/>
    <col min="15870" max="15870" width="34.5546875" style="1" customWidth="1"/>
    <col min="15871" max="15871" width="6.44140625" style="1" customWidth="1"/>
    <col min="15872" max="15872" width="5.44140625" style="1" customWidth="1"/>
    <col min="15873" max="15881" width="7.33203125" style="1" customWidth="1"/>
    <col min="15882" max="15882" width="10" style="1" customWidth="1"/>
    <col min="15883" max="15883" width="9.5546875" style="1" customWidth="1"/>
    <col min="15884" max="15884" width="7.5546875" style="1" customWidth="1"/>
    <col min="15885" max="15885" width="7.33203125" style="1" customWidth="1"/>
    <col min="15886" max="15886" width="4.6640625" style="1" customWidth="1"/>
    <col min="15887" max="15887" width="8.44140625" style="1" customWidth="1"/>
    <col min="15888" max="15888" width="18.5546875" style="1" customWidth="1"/>
    <col min="15889" max="15890" width="8.109375" style="1" customWidth="1"/>
    <col min="15891" max="15891" width="1.88671875" style="1" customWidth="1"/>
    <col min="15892" max="15892" width="18.5546875" style="1" customWidth="1"/>
    <col min="15893" max="15893" width="10" style="1" customWidth="1"/>
    <col min="15894" max="15894" width="1.88671875" style="1" customWidth="1"/>
    <col min="15895" max="15895" width="22.88671875" style="1" customWidth="1"/>
    <col min="15896" max="15899" width="9.33203125" style="1" customWidth="1"/>
    <col min="15900" max="15900" width="2.44140625" style="1" customWidth="1"/>
    <col min="15901" max="15901" width="11.44140625" style="1" customWidth="1"/>
    <col min="15902" max="15902" width="9.44140625" style="1" customWidth="1"/>
    <col min="15903" max="15903" width="10.33203125" style="1" customWidth="1"/>
    <col min="15904" max="15904" width="9.109375" style="1" customWidth="1"/>
    <col min="15905" max="16121" width="14.44140625" style="1"/>
    <col min="16122" max="16122" width="4.88671875" style="1" customWidth="1"/>
    <col min="16123" max="16123" width="7.6640625" style="1" customWidth="1"/>
    <col min="16124" max="16125" width="5.6640625" style="1" customWidth="1"/>
    <col min="16126" max="16126" width="34.5546875" style="1" customWidth="1"/>
    <col min="16127" max="16127" width="6.44140625" style="1" customWidth="1"/>
    <col min="16128" max="16128" width="5.44140625" style="1" customWidth="1"/>
    <col min="16129" max="16137" width="7.33203125" style="1" customWidth="1"/>
    <col min="16138" max="16138" width="10" style="1" customWidth="1"/>
    <col min="16139" max="16139" width="9.5546875" style="1" customWidth="1"/>
    <col min="16140" max="16140" width="7.5546875" style="1" customWidth="1"/>
    <col min="16141" max="16141" width="7.33203125" style="1" customWidth="1"/>
    <col min="16142" max="16142" width="4.6640625" style="1" customWidth="1"/>
    <col min="16143" max="16143" width="8.44140625" style="1" customWidth="1"/>
    <col min="16144" max="16144" width="18.5546875" style="1" customWidth="1"/>
    <col min="16145" max="16146" width="8.109375" style="1" customWidth="1"/>
    <col min="16147" max="16147" width="1.88671875" style="1" customWidth="1"/>
    <col min="16148" max="16148" width="18.5546875" style="1" customWidth="1"/>
    <col min="16149" max="16149" width="10" style="1" customWidth="1"/>
    <col min="16150" max="16150" width="1.88671875" style="1" customWidth="1"/>
    <col min="16151" max="16151" width="22.88671875" style="1" customWidth="1"/>
    <col min="16152" max="16155" width="9.33203125" style="1" customWidth="1"/>
    <col min="16156" max="16156" width="2.44140625" style="1" customWidth="1"/>
    <col min="16157" max="16157" width="11.44140625" style="1" customWidth="1"/>
    <col min="16158" max="16158" width="9.44140625" style="1" customWidth="1"/>
    <col min="16159" max="16159" width="10.33203125" style="1" customWidth="1"/>
    <col min="16160" max="16160" width="9.109375" style="1" customWidth="1"/>
    <col min="16161" max="16384" width="14.44140625" style="1"/>
  </cols>
  <sheetData>
    <row r="1" spans="1:35" ht="48.75" customHeight="1" thickBot="1">
      <c r="S1" s="2"/>
      <c r="T1" s="2"/>
      <c r="U1" s="2"/>
      <c r="V1" s="2"/>
      <c r="W1" s="478" t="s">
        <v>75</v>
      </c>
      <c r="X1" s="478"/>
      <c r="Y1" s="478"/>
      <c r="Z1" s="478"/>
      <c r="AA1" s="478"/>
      <c r="AB1" s="478"/>
      <c r="AC1" s="478"/>
      <c r="AD1" s="478"/>
      <c r="AE1" s="478"/>
      <c r="AF1" s="478"/>
      <c r="AG1" s="478"/>
      <c r="AH1" s="478"/>
      <c r="AI1" s="3"/>
    </row>
    <row r="2" spans="1:35" ht="33.75" customHeight="1">
      <c r="A2" s="5"/>
      <c r="C2" s="478" t="s">
        <v>437</v>
      </c>
      <c r="D2" s="478"/>
      <c r="E2" s="478"/>
      <c r="F2" s="478"/>
      <c r="G2" s="478"/>
      <c r="H2" s="478"/>
      <c r="I2" s="478"/>
      <c r="J2" s="478"/>
      <c r="K2" s="478"/>
      <c r="L2" s="478"/>
      <c r="M2" s="478"/>
      <c r="N2" s="478"/>
      <c r="O2" s="478"/>
      <c r="P2" s="478"/>
      <c r="Q2" s="478"/>
      <c r="R2" s="478"/>
      <c r="S2" s="478"/>
      <c r="T2" s="375"/>
      <c r="U2" s="375"/>
      <c r="V2" s="375"/>
      <c r="W2" s="6" t="s">
        <v>1</v>
      </c>
      <c r="X2" s="7" t="s">
        <v>2</v>
      </c>
      <c r="Y2" s="7" t="s">
        <v>3</v>
      </c>
      <c r="Z2" s="8" t="s">
        <v>4</v>
      </c>
      <c r="AA2" s="9"/>
      <c r="AB2" s="10" t="s">
        <v>1</v>
      </c>
      <c r="AC2" s="61" t="s">
        <v>5</v>
      </c>
      <c r="AD2" s="62" t="s">
        <v>6</v>
      </c>
      <c r="AE2" s="9"/>
      <c r="AF2" s="6" t="s">
        <v>1</v>
      </c>
      <c r="AG2" s="7" t="s">
        <v>65</v>
      </c>
      <c r="AH2" s="8" t="s">
        <v>66</v>
      </c>
      <c r="AI2" s="13"/>
    </row>
    <row r="3" spans="1:35" ht="18.75" customHeight="1" thickBot="1">
      <c r="A3" s="5"/>
      <c r="C3" s="520" t="s">
        <v>438</v>
      </c>
      <c r="D3" s="520"/>
      <c r="E3" s="520"/>
      <c r="F3" s="520"/>
      <c r="G3" s="520"/>
      <c r="H3" s="520"/>
      <c r="I3" s="520"/>
      <c r="J3" s="520"/>
      <c r="K3" s="520"/>
      <c r="L3" s="520"/>
      <c r="M3" s="520"/>
      <c r="N3" s="520"/>
      <c r="O3" s="520"/>
      <c r="P3" s="520"/>
      <c r="Q3" s="520"/>
      <c r="R3" s="520"/>
      <c r="S3" s="520"/>
      <c r="T3" s="375"/>
      <c r="U3" s="375"/>
      <c r="V3" s="375"/>
      <c r="W3" s="381"/>
      <c r="X3" s="382"/>
      <c r="Y3" s="382"/>
      <c r="Z3" s="383"/>
      <c r="AA3" s="9"/>
      <c r="AB3" s="384"/>
      <c r="AC3" s="385"/>
      <c r="AD3" s="386"/>
      <c r="AE3" s="9"/>
      <c r="AF3" s="381"/>
      <c r="AG3" s="382"/>
      <c r="AH3" s="387"/>
      <c r="AI3" s="13"/>
    </row>
    <row r="4" spans="1:35" ht="45" customHeight="1" thickBot="1">
      <c r="A4" s="14"/>
      <c r="C4" s="479" t="s">
        <v>162</v>
      </c>
      <c r="D4" s="481"/>
      <c r="E4" s="479" t="s">
        <v>163</v>
      </c>
      <c r="F4" s="480"/>
      <c r="G4" s="480"/>
      <c r="H4" s="480"/>
      <c r="I4" s="480"/>
      <c r="J4" s="480"/>
      <c r="K4" s="480"/>
      <c r="L4" s="480"/>
      <c r="M4" s="480"/>
      <c r="N4" s="480"/>
      <c r="O4" s="480"/>
      <c r="P4" s="480" t="s">
        <v>447</v>
      </c>
      <c r="Q4" s="480"/>
      <c r="R4" s="480" t="s">
        <v>448</v>
      </c>
      <c r="S4" s="481"/>
      <c r="T4" s="73"/>
      <c r="U4" s="73"/>
      <c r="V4" s="73"/>
      <c r="W4" s="20">
        <v>90</v>
      </c>
      <c r="X4" s="21">
        <f>COUNTIF(H7:H45,"90")</f>
        <v>0</v>
      </c>
      <c r="Y4" s="21">
        <f>COUNTIF(I7:I45,"90")</f>
        <v>0</v>
      </c>
      <c r="Z4" s="21">
        <f>COUNTIF(J7:J45,"90")</f>
        <v>0</v>
      </c>
      <c r="AA4" s="9"/>
      <c r="AB4" s="23">
        <v>70</v>
      </c>
      <c r="AC4" s="65">
        <f>COUNTIF('XII-V1'!J7:J45,"70")</f>
        <v>0</v>
      </c>
      <c r="AD4" s="66">
        <f>COUNTIF('XII-V1'!K7:K45,"70")</f>
        <v>0</v>
      </c>
      <c r="AE4" s="9"/>
      <c r="AF4" s="20">
        <v>35</v>
      </c>
      <c r="AG4" s="21">
        <f>COUNTIF('XII-V1'!L7:L45,"35")</f>
        <v>0</v>
      </c>
      <c r="AH4" s="22">
        <f>COUNTIF('XII-V1'!M7:M45,"35")</f>
        <v>0</v>
      </c>
      <c r="AI4" s="25"/>
    </row>
    <row r="5" spans="1:35" ht="29.25" customHeight="1">
      <c r="A5" s="14"/>
      <c r="C5" s="482" t="s">
        <v>8</v>
      </c>
      <c r="D5" s="486" t="s">
        <v>10</v>
      </c>
      <c r="E5" s="486" t="s">
        <v>11</v>
      </c>
      <c r="F5" s="489" t="s">
        <v>12</v>
      </c>
      <c r="G5" s="469" t="s">
        <v>13</v>
      </c>
      <c r="H5" s="15" t="s">
        <v>14</v>
      </c>
      <c r="I5" s="16" t="s">
        <v>3</v>
      </c>
      <c r="J5" s="16" t="s">
        <v>5</v>
      </c>
      <c r="K5" s="16" t="s">
        <v>6</v>
      </c>
      <c r="L5" s="16" t="s">
        <v>65</v>
      </c>
      <c r="M5" s="16" t="s">
        <v>66</v>
      </c>
      <c r="N5" s="17" t="s">
        <v>67</v>
      </c>
      <c r="O5" s="16" t="s">
        <v>4</v>
      </c>
      <c r="P5" s="18" t="s">
        <v>15</v>
      </c>
      <c r="Q5" s="105" t="s">
        <v>15</v>
      </c>
      <c r="R5" s="499" t="s">
        <v>16</v>
      </c>
      <c r="S5" s="500" t="s">
        <v>17</v>
      </c>
      <c r="T5" s="96"/>
      <c r="U5" s="96"/>
      <c r="V5" s="96"/>
      <c r="W5" s="20">
        <v>89</v>
      </c>
      <c r="X5" s="21">
        <f>COUNTIF(H7:H45,"89")</f>
        <v>0</v>
      </c>
      <c r="Y5" s="21">
        <f>COUNTIF('XII-V1'!I7:I45,"89")</f>
        <v>0</v>
      </c>
      <c r="Z5" s="22">
        <f>COUNTIF('XII-V1'!O7:O45,"89")</f>
        <v>0</v>
      </c>
      <c r="AA5" s="9"/>
      <c r="AB5" s="23">
        <v>69</v>
      </c>
      <c r="AC5" s="65">
        <f>COUNTIF('XII-V1'!J7:J45,"69")</f>
        <v>0</v>
      </c>
      <c r="AD5" s="66">
        <f>COUNTIF('XII-V1'!K7:K45,"69")</f>
        <v>0</v>
      </c>
      <c r="AE5" s="9"/>
      <c r="AF5" s="20">
        <v>34</v>
      </c>
      <c r="AG5" s="21">
        <f>COUNTIF('XII-V1'!L7:L45,"34")</f>
        <v>0</v>
      </c>
      <c r="AH5" s="22">
        <f>COUNTIF('XII-V1'!M7:M45,"34")</f>
        <v>0</v>
      </c>
      <c r="AI5" s="25"/>
    </row>
    <row r="6" spans="1:35" ht="29.25" customHeight="1" thickBot="1">
      <c r="A6" s="3"/>
      <c r="C6" s="515"/>
      <c r="D6" s="516"/>
      <c r="E6" s="516"/>
      <c r="F6" s="517"/>
      <c r="G6" s="518"/>
      <c r="H6" s="26">
        <v>90</v>
      </c>
      <c r="I6" s="27">
        <v>90</v>
      </c>
      <c r="J6" s="27">
        <v>70</v>
      </c>
      <c r="K6" s="27">
        <v>70</v>
      </c>
      <c r="L6" s="27">
        <v>35</v>
      </c>
      <c r="M6" s="27">
        <v>35</v>
      </c>
      <c r="N6" s="27">
        <v>70</v>
      </c>
      <c r="O6" s="27">
        <v>90</v>
      </c>
      <c r="P6" s="28">
        <f>SUM(H6,I6,O6,J6,K6,N6)</f>
        <v>480</v>
      </c>
      <c r="Q6" s="106">
        <f t="shared" ref="Q6:Q45" si="0">P6*600/480</f>
        <v>600</v>
      </c>
      <c r="R6" s="519"/>
      <c r="S6" s="501"/>
      <c r="T6" s="96"/>
      <c r="U6" s="96"/>
      <c r="V6" s="96"/>
      <c r="W6" s="20">
        <v>88</v>
      </c>
      <c r="X6" s="21">
        <f>COUNTIF(H7:H45,"88")</f>
        <v>0</v>
      </c>
      <c r="Y6" s="21">
        <f>COUNTIF('XII-V1'!I7:I45,"88")</f>
        <v>0</v>
      </c>
      <c r="Z6" s="22">
        <f>COUNTIF('XII-V1'!O7:O45,"88")</f>
        <v>0</v>
      </c>
      <c r="AA6" s="9"/>
      <c r="AB6" s="23">
        <v>68</v>
      </c>
      <c r="AC6" s="65">
        <f>COUNTIF('XII-V1'!J7:J45,"68")</f>
        <v>0</v>
      </c>
      <c r="AD6" s="66">
        <f>COUNTIF('XII-V1'!K7:K45,"68")</f>
        <v>0</v>
      </c>
      <c r="AE6" s="9"/>
      <c r="AF6" s="20">
        <v>33</v>
      </c>
      <c r="AG6" s="21">
        <f>COUNTIF('XII-V1'!L7:L45,"33")</f>
        <v>0</v>
      </c>
      <c r="AH6" s="22">
        <f>COUNTIF('XII-V1'!M7:M45,"33")</f>
        <v>1</v>
      </c>
      <c r="AI6" s="4"/>
    </row>
    <row r="7" spans="1:35" ht="29.25" customHeight="1">
      <c r="A7" s="3"/>
      <c r="C7" s="30">
        <v>1</v>
      </c>
      <c r="D7" s="296" t="s">
        <v>122</v>
      </c>
      <c r="E7" s="297" t="s">
        <v>150</v>
      </c>
      <c r="F7" s="33">
        <f t="shared" ref="F7:F34" si="1">COUNTIF(H7,"&lt;45")+COUNTIF(I7,"&lt;45")+COUNTIF(J7,"&lt;35")+COUNTIF(K7,"&lt;35")+COUNTIF(L7,"&lt;18")+COUNTIF(M7,"&lt;18")+COUNTIF(O7,"&lt;45")</f>
        <v>4</v>
      </c>
      <c r="G7" s="34">
        <f t="shared" ref="G7:G34" si="2">COUNTIF(H7,"AB")+COUNTIF(I7,"AB")+COUNTIF(J7,"AB")+COUNTIF(K7,"AB")+COUNTIF(L7,"AB")+COUNTIF(M7,"AB")+COUNTIF(O7,"AB")</f>
        <v>0</v>
      </c>
      <c r="H7" s="35">
        <v>24</v>
      </c>
      <c r="I7" s="36">
        <v>61</v>
      </c>
      <c r="J7" s="36">
        <v>21</v>
      </c>
      <c r="K7" s="36">
        <v>24</v>
      </c>
      <c r="L7" s="36"/>
      <c r="M7" s="36">
        <v>24</v>
      </c>
      <c r="N7" s="108">
        <f t="shared" ref="N7:N45" si="3">SUM(L7:M7)</f>
        <v>24</v>
      </c>
      <c r="O7" s="109">
        <v>24</v>
      </c>
      <c r="P7" s="110">
        <f t="shared" ref="P7:P34" si="4">SUM(H7,I7,J7,K7,N7,O7)</f>
        <v>178</v>
      </c>
      <c r="Q7" s="111">
        <f t="shared" si="0"/>
        <v>222.5</v>
      </c>
      <c r="R7" s="112">
        <f t="shared" ref="R7:R45" si="5">Q7/6</f>
        <v>37.083333333333336</v>
      </c>
      <c r="S7" s="34" t="s">
        <v>18</v>
      </c>
      <c r="T7" s="376"/>
      <c r="U7" s="376"/>
      <c r="V7" s="376"/>
      <c r="W7" s="20">
        <v>87</v>
      </c>
      <c r="X7" s="21">
        <f>COUNTIF(H7:H45,"87")</f>
        <v>0</v>
      </c>
      <c r="Y7" s="21">
        <f>COUNTIF('XII-V1'!I7:I45,"87")</f>
        <v>0</v>
      </c>
      <c r="Z7" s="22">
        <f>COUNTIF('XII-V1'!O7:O45,"87")</f>
        <v>0</v>
      </c>
      <c r="AA7" s="9"/>
      <c r="AB7" s="23">
        <v>67</v>
      </c>
      <c r="AC7" s="65">
        <f>COUNTIF('XII-V1'!J7:J45,"67")</f>
        <v>0</v>
      </c>
      <c r="AD7" s="66">
        <f>COUNTIF('XII-V1'!K7:K45,"67")</f>
        <v>0</v>
      </c>
      <c r="AE7" s="9"/>
      <c r="AF7" s="20">
        <v>32</v>
      </c>
      <c r="AG7" s="21">
        <f>COUNTIF('XII-V1'!L7:L45,"32")</f>
        <v>0</v>
      </c>
      <c r="AH7" s="22">
        <f>COUNTIF('XII-V1'!M7:M45,"32")</f>
        <v>2</v>
      </c>
      <c r="AI7" s="4"/>
    </row>
    <row r="8" spans="1:35" ht="29.25" customHeight="1">
      <c r="A8" s="3"/>
      <c r="C8" s="39">
        <v>2</v>
      </c>
      <c r="D8" s="296" t="s">
        <v>122</v>
      </c>
      <c r="E8" s="298" t="s">
        <v>153</v>
      </c>
      <c r="F8" s="42">
        <f t="shared" si="1"/>
        <v>0</v>
      </c>
      <c r="G8" s="43">
        <f t="shared" si="2"/>
        <v>1</v>
      </c>
      <c r="H8" s="35">
        <v>67</v>
      </c>
      <c r="I8" s="36">
        <v>68</v>
      </c>
      <c r="J8" s="36">
        <v>38</v>
      </c>
      <c r="K8" s="36" t="s">
        <v>13</v>
      </c>
      <c r="L8" s="36"/>
      <c r="M8" s="36">
        <v>28</v>
      </c>
      <c r="N8" s="108">
        <f t="shared" si="3"/>
        <v>28</v>
      </c>
      <c r="O8" s="109">
        <v>67</v>
      </c>
      <c r="P8" s="87">
        <f t="shared" si="4"/>
        <v>268</v>
      </c>
      <c r="Q8" s="88">
        <f t="shared" si="0"/>
        <v>335</v>
      </c>
      <c r="R8" s="112">
        <f t="shared" si="5"/>
        <v>55.833333333333336</v>
      </c>
      <c r="S8" s="43" t="s">
        <v>18</v>
      </c>
      <c r="T8" s="377"/>
      <c r="U8" s="377"/>
      <c r="V8" s="377"/>
      <c r="W8" s="20">
        <v>86</v>
      </c>
      <c r="X8" s="21">
        <f>COUNTIF(H7:H45,"86")</f>
        <v>0</v>
      </c>
      <c r="Y8" s="21">
        <f>COUNTIF('XII-V1'!I7:I45,"86")</f>
        <v>0</v>
      </c>
      <c r="Z8" s="22">
        <f>COUNTIF('XII-V1'!O7:O45,"86")</f>
        <v>0</v>
      </c>
      <c r="AA8" s="9"/>
      <c r="AB8" s="23">
        <v>66</v>
      </c>
      <c r="AC8" s="65">
        <f>COUNTIF('XII-V1'!J7:J45,"66")</f>
        <v>0</v>
      </c>
      <c r="AD8" s="66">
        <f>COUNTIF('XII-V1'!K7:K45,"66")</f>
        <v>0</v>
      </c>
      <c r="AE8" s="9"/>
      <c r="AF8" s="20">
        <v>31</v>
      </c>
      <c r="AG8" s="21">
        <f>COUNTIF('XII-V1'!L7:L45,"31")</f>
        <v>0</v>
      </c>
      <c r="AH8" s="22">
        <f>COUNTIF('XII-V1'!M7:M45,"31")</f>
        <v>1</v>
      </c>
      <c r="AI8" s="4"/>
    </row>
    <row r="9" spans="1:35" ht="29.25" customHeight="1">
      <c r="A9" s="3"/>
      <c r="C9" s="39">
        <v>3</v>
      </c>
      <c r="D9" s="296" t="s">
        <v>122</v>
      </c>
      <c r="E9" s="298" t="s">
        <v>154</v>
      </c>
      <c r="F9" s="42">
        <f t="shared" si="1"/>
        <v>0</v>
      </c>
      <c r="G9" s="43">
        <f t="shared" si="2"/>
        <v>0</v>
      </c>
      <c r="H9" s="35">
        <v>55</v>
      </c>
      <c r="I9" s="36">
        <v>60</v>
      </c>
      <c r="J9" s="36">
        <v>50</v>
      </c>
      <c r="K9" s="36">
        <v>35</v>
      </c>
      <c r="L9" s="36"/>
      <c r="M9" s="36">
        <v>22</v>
      </c>
      <c r="N9" s="108">
        <f t="shared" si="3"/>
        <v>22</v>
      </c>
      <c r="O9" s="109">
        <v>55</v>
      </c>
      <c r="P9" s="87">
        <f t="shared" si="4"/>
        <v>277</v>
      </c>
      <c r="Q9" s="88">
        <f t="shared" si="0"/>
        <v>346.25</v>
      </c>
      <c r="R9" s="112">
        <f t="shared" si="5"/>
        <v>57.708333333333336</v>
      </c>
      <c r="S9" s="43" t="s">
        <v>18</v>
      </c>
      <c r="T9" s="377"/>
      <c r="U9" s="377"/>
      <c r="V9" s="377"/>
      <c r="W9" s="20">
        <v>85</v>
      </c>
      <c r="X9" s="21">
        <f>COUNTIF(H7:H45,"85")</f>
        <v>0</v>
      </c>
      <c r="Y9" s="21">
        <f>COUNTIF('XII-V1'!I7:I45,"85")</f>
        <v>0</v>
      </c>
      <c r="Z9" s="22">
        <f>COUNTIF('XII-V1'!O7:O45,"85")</f>
        <v>0</v>
      </c>
      <c r="AA9" s="9"/>
      <c r="AB9" s="23">
        <v>65</v>
      </c>
      <c r="AC9" s="65">
        <f>COUNTIF('XII-V1'!J7:J45,"65")</f>
        <v>0</v>
      </c>
      <c r="AD9" s="66">
        <f>COUNTIF('XII-V1'!K7:K45,"65")</f>
        <v>0</v>
      </c>
      <c r="AE9" s="9"/>
      <c r="AF9" s="20">
        <v>30</v>
      </c>
      <c r="AG9" s="21">
        <f>COUNTIF('XII-V1'!L7:L45,"30")</f>
        <v>0</v>
      </c>
      <c r="AH9" s="22">
        <f>COUNTIF('XII-V1'!M7:M45,"30")</f>
        <v>2</v>
      </c>
      <c r="AI9" s="4"/>
    </row>
    <row r="10" spans="1:35" ht="29.25" customHeight="1">
      <c r="A10" s="3"/>
      <c r="C10" s="39">
        <v>4</v>
      </c>
      <c r="D10" s="296" t="s">
        <v>122</v>
      </c>
      <c r="E10" s="297" t="s">
        <v>140</v>
      </c>
      <c r="F10" s="42">
        <f t="shared" si="1"/>
        <v>1</v>
      </c>
      <c r="G10" s="43">
        <f t="shared" si="2"/>
        <v>2</v>
      </c>
      <c r="H10" s="35" t="s">
        <v>13</v>
      </c>
      <c r="I10" s="36">
        <v>55</v>
      </c>
      <c r="J10" s="36">
        <v>35</v>
      </c>
      <c r="K10" s="36">
        <v>24</v>
      </c>
      <c r="L10" s="36"/>
      <c r="M10" s="36">
        <v>29</v>
      </c>
      <c r="N10" s="108">
        <f t="shared" si="3"/>
        <v>29</v>
      </c>
      <c r="O10" s="109" t="s">
        <v>13</v>
      </c>
      <c r="P10" s="87">
        <f t="shared" si="4"/>
        <v>143</v>
      </c>
      <c r="Q10" s="88">
        <f t="shared" si="0"/>
        <v>178.75</v>
      </c>
      <c r="R10" s="112">
        <f t="shared" si="5"/>
        <v>29.791666666666668</v>
      </c>
      <c r="S10" s="43" t="s">
        <v>18</v>
      </c>
      <c r="T10" s="377"/>
      <c r="U10" s="377"/>
      <c r="V10" s="377"/>
      <c r="W10" s="20" t="s">
        <v>19</v>
      </c>
      <c r="X10" s="388">
        <f>COUNTIF(H7:H45,"&gt;79")-COUNTIF(H7:H45,"&gt;84")</f>
        <v>3</v>
      </c>
      <c r="Y10" s="21">
        <f>COUNTIF('XII-V1'!I7:I45,"&gt;79")-COUNTIF('XII-V1'!I7:I45,"&gt;84")</f>
        <v>0</v>
      </c>
      <c r="Z10" s="22">
        <f>COUNTIF('XII-V1'!O7:O45,"&gt;79")-COUNTIF('XII-V1'!O7:O45,"&gt;84")</f>
        <v>3</v>
      </c>
      <c r="AA10" s="9"/>
      <c r="AB10" s="23" t="s">
        <v>20</v>
      </c>
      <c r="AC10" s="64">
        <f>COUNTIF('XII-V1'!J7:J45,"&gt;59")-COUNTIF('XII-V1'!J7:J45,"&gt;64")</f>
        <v>0</v>
      </c>
      <c r="AD10" s="48">
        <f>COUNTIF('XII-V1'!K7:K45,"&gt;59")-COUNTIF('XII-V1'!K7:K45,"&gt;64")</f>
        <v>0</v>
      </c>
      <c r="AE10" s="9"/>
      <c r="AF10" s="20" t="s">
        <v>69</v>
      </c>
      <c r="AG10" s="45">
        <f>COUNTIF('XII-V1'!L7:L45,"&gt;25")-COUNTIF('XII-V1'!L7:L45,"&gt;29")</f>
        <v>0</v>
      </c>
      <c r="AH10" s="46">
        <f>COUNTIF('XII-V1'!M7:M45,"&gt;25")-COUNTIF('XII-V1'!M7:M45,"&gt;29")</f>
        <v>13</v>
      </c>
      <c r="AI10" s="4"/>
    </row>
    <row r="11" spans="1:35" ht="29.25" customHeight="1">
      <c r="A11" s="3"/>
      <c r="C11" s="39">
        <v>5</v>
      </c>
      <c r="D11" s="296" t="s">
        <v>122</v>
      </c>
      <c r="E11" s="298" t="s">
        <v>155</v>
      </c>
      <c r="F11" s="42">
        <f t="shared" si="1"/>
        <v>0</v>
      </c>
      <c r="G11" s="43">
        <f t="shared" si="2"/>
        <v>2</v>
      </c>
      <c r="H11" s="35" t="s">
        <v>13</v>
      </c>
      <c r="I11" s="36">
        <v>61</v>
      </c>
      <c r="J11" s="36">
        <v>41</v>
      </c>
      <c r="K11" s="36">
        <v>38</v>
      </c>
      <c r="L11" s="36"/>
      <c r="M11" s="36">
        <v>28</v>
      </c>
      <c r="N11" s="108">
        <f t="shared" si="3"/>
        <v>28</v>
      </c>
      <c r="O11" s="109" t="s">
        <v>13</v>
      </c>
      <c r="P11" s="87">
        <f t="shared" si="4"/>
        <v>168</v>
      </c>
      <c r="Q11" s="88">
        <f t="shared" si="0"/>
        <v>210</v>
      </c>
      <c r="R11" s="112">
        <f t="shared" si="5"/>
        <v>35</v>
      </c>
      <c r="S11" s="43" t="s">
        <v>18</v>
      </c>
      <c r="T11" s="377"/>
      <c r="U11" s="377"/>
      <c r="V11" s="377"/>
      <c r="W11" s="20" t="s">
        <v>21</v>
      </c>
      <c r="X11" s="388">
        <f>COUNTIF(H7:H45,"&gt;69")-COUNTIF(H7:H45,"&gt;79")</f>
        <v>4</v>
      </c>
      <c r="Y11" s="45">
        <f>COUNTIF('XII-V1'!I7:I45,"&gt;69")-COUNTIF('XII-V1'!I7:I45,"&gt;79")</f>
        <v>3</v>
      </c>
      <c r="Z11" s="46">
        <f>COUNTIF('XII-V1'!O7:O45,"&gt;69")-COUNTIF('XII-V1'!O7:O45,"&gt;79")</f>
        <v>4</v>
      </c>
      <c r="AA11" s="9"/>
      <c r="AB11" s="23" t="s">
        <v>22</v>
      </c>
      <c r="AC11" s="64">
        <f>COUNTIF('XII-V1'!J7:J45,"&gt;49")-COUNTIF('XII-V1'!J7:J45,"&gt;59")</f>
        <v>2</v>
      </c>
      <c r="AD11" s="48">
        <f>COUNTIF('XII-V1'!K7:K45,"&gt;49")-COUNTIF('XII-V1'!K7:K45,"&gt;59")</f>
        <v>7</v>
      </c>
      <c r="AE11" s="9"/>
      <c r="AF11" s="20" t="s">
        <v>70</v>
      </c>
      <c r="AG11" s="45">
        <f>COUNTIF('XII-V1'!L7:L45,"&gt;17")-COUNTIF('XII-V1'!L7:L45,"&gt;25")</f>
        <v>0</v>
      </c>
      <c r="AH11" s="46">
        <f>COUNTIF('XII-V1'!M7:M45,"&gt;17")-COUNTIF('XII-V1'!M7:M45,"&gt;25")</f>
        <v>16</v>
      </c>
      <c r="AI11" s="47"/>
    </row>
    <row r="12" spans="1:35" ht="29.25" customHeight="1">
      <c r="A12" s="3"/>
      <c r="C12" s="39">
        <v>6</v>
      </c>
      <c r="D12" s="296" t="s">
        <v>122</v>
      </c>
      <c r="E12" s="298" t="s">
        <v>156</v>
      </c>
      <c r="F12" s="42">
        <f t="shared" si="1"/>
        <v>0</v>
      </c>
      <c r="G12" s="43">
        <f t="shared" si="2"/>
        <v>0</v>
      </c>
      <c r="H12" s="35">
        <v>60</v>
      </c>
      <c r="I12" s="36">
        <v>65</v>
      </c>
      <c r="J12" s="36">
        <v>54</v>
      </c>
      <c r="K12" s="36">
        <v>49</v>
      </c>
      <c r="L12" s="36"/>
      <c r="M12" s="36">
        <v>32</v>
      </c>
      <c r="N12" s="108">
        <f t="shared" si="3"/>
        <v>32</v>
      </c>
      <c r="O12" s="109">
        <v>60</v>
      </c>
      <c r="P12" s="87">
        <f t="shared" si="4"/>
        <v>320</v>
      </c>
      <c r="Q12" s="88">
        <f t="shared" si="0"/>
        <v>400</v>
      </c>
      <c r="R12" s="112">
        <f t="shared" si="5"/>
        <v>66.666666666666671</v>
      </c>
      <c r="S12" s="43" t="s">
        <v>18</v>
      </c>
      <c r="T12" s="377"/>
      <c r="U12" s="377"/>
      <c r="V12" s="377"/>
      <c r="W12" s="20" t="s">
        <v>23</v>
      </c>
      <c r="X12" s="388">
        <f>COUNTIF(H7:H45,"&gt;59")-COUNTIF(H7:H45,"&gt;69")</f>
        <v>9</v>
      </c>
      <c r="Y12" s="21">
        <f>COUNTIF('XII-V1'!I7:I45,"&gt;59")-COUNTIF('XII-V1'!I7:I45,"&gt;69")</f>
        <v>17</v>
      </c>
      <c r="Z12" s="22">
        <f>COUNTIF('XII-V1'!O7:O45,"&gt;59")-COUNTIF('XII-V1'!O7:O45,"&gt;69")</f>
        <v>9</v>
      </c>
      <c r="AA12" s="9"/>
      <c r="AB12" s="23" t="s">
        <v>24</v>
      </c>
      <c r="AC12" s="64">
        <f>COUNTIF('XII-V1'!J7:J45,"&gt;39")-COUNTIF('XII-V1'!J7:J45,"&gt;49")</f>
        <v>17</v>
      </c>
      <c r="AD12" s="48">
        <f>COUNTIF('XII-V1'!K7:K45,"&gt;39")-COUNTIF('XII-V1'!K7:K45,"&gt;49")</f>
        <v>7</v>
      </c>
      <c r="AE12" s="9"/>
      <c r="AF12" s="20" t="s">
        <v>71</v>
      </c>
      <c r="AG12" s="45">
        <f>COUNTIF('XII-V1'!L7:L45,"&gt;14")-COUNTIF('XII-V1'!L7:L45,"&gt;17")</f>
        <v>0</v>
      </c>
      <c r="AH12" s="46">
        <f>COUNTIF('XII-V1'!M7:M45,"&gt;14")-COUNTIF('XII-V1'!M7:M45,"&gt;17")</f>
        <v>2</v>
      </c>
      <c r="AI12" s="47"/>
    </row>
    <row r="13" spans="1:35" ht="29.25" customHeight="1">
      <c r="A13" s="3"/>
      <c r="C13" s="39">
        <v>7</v>
      </c>
      <c r="D13" s="296" t="s">
        <v>122</v>
      </c>
      <c r="E13" s="297" t="s">
        <v>141</v>
      </c>
      <c r="F13" s="42">
        <f t="shared" si="1"/>
        <v>2</v>
      </c>
      <c r="G13" s="43">
        <f t="shared" si="2"/>
        <v>0</v>
      </c>
      <c r="H13" s="35">
        <v>57</v>
      </c>
      <c r="I13" s="36">
        <v>54</v>
      </c>
      <c r="J13" s="36">
        <v>28</v>
      </c>
      <c r="K13" s="36">
        <v>29</v>
      </c>
      <c r="L13" s="36"/>
      <c r="M13" s="36">
        <v>21</v>
      </c>
      <c r="N13" s="108">
        <f t="shared" si="3"/>
        <v>21</v>
      </c>
      <c r="O13" s="109">
        <v>57</v>
      </c>
      <c r="P13" s="87">
        <f t="shared" si="4"/>
        <v>246</v>
      </c>
      <c r="Q13" s="88">
        <f t="shared" si="0"/>
        <v>307.5</v>
      </c>
      <c r="R13" s="112">
        <f t="shared" si="5"/>
        <v>51.25</v>
      </c>
      <c r="S13" s="43" t="s">
        <v>18</v>
      </c>
      <c r="T13" s="377"/>
      <c r="U13" s="377"/>
      <c r="V13" s="377"/>
      <c r="W13" s="20" t="s">
        <v>22</v>
      </c>
      <c r="X13" s="388">
        <f>COUNTIF(H7:H45,"&gt;49")-COUNTIF(H7:H45,"&gt;59")</f>
        <v>8</v>
      </c>
      <c r="Y13" s="21">
        <f>COUNTIF('XII-V1'!I7:I45,"&gt;49")-COUNTIF('XII-V1'!I7:I45,"&gt;59")</f>
        <v>15</v>
      </c>
      <c r="Z13" s="22">
        <f>COUNTIF('XII-V1'!O7:O45,"&gt;49")-COUNTIF('XII-V1'!O7:O45,"&gt;59")</f>
        <v>8</v>
      </c>
      <c r="AA13" s="9"/>
      <c r="AB13" s="23" t="s">
        <v>25</v>
      </c>
      <c r="AC13" s="64">
        <f>COUNTIF('XII-V1'!J7:J45,"&gt;34")-COUNTIF('XII-V1'!J7:J45,"&gt;39")</f>
        <v>13</v>
      </c>
      <c r="AD13" s="48">
        <f>COUNTIF('XII-V1'!K7:K45,"&gt;34")-COUNTIF('XII-V1'!K7:K45,"&gt;39")</f>
        <v>17</v>
      </c>
      <c r="AE13" s="9"/>
      <c r="AF13" s="20" t="s">
        <v>72</v>
      </c>
      <c r="AG13" s="21">
        <f>COUNTIF('XII-V1'!L7:L45,"&lt;15")</f>
        <v>0</v>
      </c>
      <c r="AH13" s="22">
        <f>COUNTIF('XII-V1'!M7:M45,"&lt;15")</f>
        <v>0</v>
      </c>
      <c r="AI13" s="47"/>
    </row>
    <row r="14" spans="1:35" ht="29.25" customHeight="1">
      <c r="A14" s="3"/>
      <c r="C14" s="39">
        <v>8</v>
      </c>
      <c r="D14" s="296" t="s">
        <v>122</v>
      </c>
      <c r="E14" s="297" t="s">
        <v>142</v>
      </c>
      <c r="F14" s="42">
        <f t="shared" si="1"/>
        <v>0</v>
      </c>
      <c r="G14" s="43">
        <f t="shared" si="2"/>
        <v>2</v>
      </c>
      <c r="H14" s="35" t="s">
        <v>13</v>
      </c>
      <c r="I14" s="36">
        <v>54</v>
      </c>
      <c r="J14" s="36">
        <v>35</v>
      </c>
      <c r="K14" s="36">
        <v>37</v>
      </c>
      <c r="L14" s="36"/>
      <c r="M14" s="36">
        <v>20</v>
      </c>
      <c r="N14" s="108">
        <f t="shared" si="3"/>
        <v>20</v>
      </c>
      <c r="O14" s="109" t="s">
        <v>13</v>
      </c>
      <c r="P14" s="87">
        <f t="shared" si="4"/>
        <v>146</v>
      </c>
      <c r="Q14" s="88">
        <f t="shared" si="0"/>
        <v>182.5</v>
      </c>
      <c r="R14" s="112">
        <f t="shared" si="5"/>
        <v>30.416666666666668</v>
      </c>
      <c r="S14" s="43" t="s">
        <v>18</v>
      </c>
      <c r="T14" s="377"/>
      <c r="U14" s="377"/>
      <c r="V14" s="377"/>
      <c r="W14" s="20" t="s">
        <v>26</v>
      </c>
      <c r="X14" s="388">
        <f>COUNTIF(H7:H45,"&gt;44")-COUNTIF(H7:H45,"&gt;49")</f>
        <v>3</v>
      </c>
      <c r="Y14" s="21">
        <f>COUNTIF('XII-V1'!I7:I45,"&gt;44")-COUNTIF('XII-V1'!I7:I45,"&gt;49")</f>
        <v>1</v>
      </c>
      <c r="Z14" s="22">
        <f>COUNTIF('XII-V1'!O7:O45,"&gt;44")-COUNTIF('XII-V1'!O7:O45,"&gt;49")</f>
        <v>4</v>
      </c>
      <c r="AA14" s="9"/>
      <c r="AB14" s="23" t="s">
        <v>27</v>
      </c>
      <c r="AC14" s="64">
        <f>COUNTIF('XII-V1'!J7:J45,"&gt;29")-COUNTIF('XII-V1'!J7:J45,"&gt;34")</f>
        <v>3</v>
      </c>
      <c r="AD14" s="48">
        <f>COUNTIF('XII-V1'!K7:K45,"&gt;29")-COUNTIF('XII-V1'!K7:K45,"&gt;34")</f>
        <v>0</v>
      </c>
      <c r="AE14" s="9"/>
      <c r="AF14" s="52" t="s">
        <v>31</v>
      </c>
      <c r="AG14" s="54">
        <f t="shared" ref="AG14:AH17" si="6">L46</f>
        <v>0</v>
      </c>
      <c r="AH14" s="55">
        <f t="shared" si="6"/>
        <v>1</v>
      </c>
      <c r="AI14" s="47"/>
    </row>
    <row r="15" spans="1:35" ht="29.25" customHeight="1">
      <c r="A15" s="3"/>
      <c r="C15" s="39">
        <v>9</v>
      </c>
      <c r="D15" s="296" t="s">
        <v>122</v>
      </c>
      <c r="E15" s="298" t="s">
        <v>158</v>
      </c>
      <c r="F15" s="42">
        <f t="shared" si="1"/>
        <v>0</v>
      </c>
      <c r="G15" s="43">
        <f t="shared" si="2"/>
        <v>0</v>
      </c>
      <c r="H15" s="35">
        <v>56</v>
      </c>
      <c r="I15" s="36">
        <v>63</v>
      </c>
      <c r="J15" s="36">
        <v>44</v>
      </c>
      <c r="K15" s="36">
        <v>35</v>
      </c>
      <c r="L15" s="36"/>
      <c r="M15" s="36">
        <v>26</v>
      </c>
      <c r="N15" s="108">
        <f t="shared" si="3"/>
        <v>26</v>
      </c>
      <c r="O15" s="109">
        <v>56</v>
      </c>
      <c r="P15" s="87">
        <f t="shared" si="4"/>
        <v>280</v>
      </c>
      <c r="Q15" s="88">
        <f t="shared" si="0"/>
        <v>350</v>
      </c>
      <c r="R15" s="112">
        <f t="shared" si="5"/>
        <v>58.333333333333336</v>
      </c>
      <c r="S15" s="43" t="s">
        <v>18</v>
      </c>
      <c r="T15" s="377"/>
      <c r="U15" s="377"/>
      <c r="V15" s="377"/>
      <c r="W15" s="20" t="s">
        <v>28</v>
      </c>
      <c r="X15" s="388">
        <f>COUNTIF(H7:H45,"&gt;39")-COUNTIF(H7:H45,"&gt;44")</f>
        <v>2</v>
      </c>
      <c r="Y15" s="21">
        <f>COUNTIF('XII-V1'!I7:I45,"&gt;39")-COUNTIF('XII-V1'!I7:I45,"&gt;44")</f>
        <v>2</v>
      </c>
      <c r="Z15" s="22">
        <f>COUNTIF('XII-V1'!O7:O45,"&gt;39")-COUNTIF('XII-V1'!O7:O45,"&gt;44")</f>
        <v>2</v>
      </c>
      <c r="AA15" s="9"/>
      <c r="AB15" s="49" t="s">
        <v>29</v>
      </c>
      <c r="AC15" s="114">
        <f>COUNTIF('XII-V1'!J7:J45,"&lt;30")</f>
        <v>3</v>
      </c>
      <c r="AD15" s="51">
        <f>COUNTIF('XII-V1'!K7:K45,"&lt;30")</f>
        <v>6</v>
      </c>
      <c r="AE15" s="115"/>
      <c r="AF15" s="52" t="s">
        <v>32</v>
      </c>
      <c r="AG15" s="54" t="e">
        <f>L47</f>
        <v>#DIV/0!</v>
      </c>
      <c r="AH15" s="55">
        <f t="shared" si="6"/>
        <v>24.891891891891891</v>
      </c>
      <c r="AI15" s="47"/>
    </row>
    <row r="16" spans="1:35" ht="29.25" customHeight="1">
      <c r="A16" s="3"/>
      <c r="B16" s="99"/>
      <c r="C16" s="39">
        <v>10</v>
      </c>
      <c r="D16" s="296" t="s">
        <v>122</v>
      </c>
      <c r="E16" s="298" t="s">
        <v>157</v>
      </c>
      <c r="F16" s="42">
        <f t="shared" si="1"/>
        <v>0</v>
      </c>
      <c r="G16" s="43">
        <f t="shared" si="2"/>
        <v>0</v>
      </c>
      <c r="H16" s="35"/>
      <c r="I16" s="36"/>
      <c r="J16" s="36"/>
      <c r="K16" s="36"/>
      <c r="L16" s="36"/>
      <c r="M16" s="36"/>
      <c r="N16" s="108">
        <f t="shared" si="3"/>
        <v>0</v>
      </c>
      <c r="O16" s="109"/>
      <c r="P16" s="87">
        <f t="shared" si="4"/>
        <v>0</v>
      </c>
      <c r="Q16" s="88">
        <f t="shared" si="0"/>
        <v>0</v>
      </c>
      <c r="R16" s="112">
        <f t="shared" si="5"/>
        <v>0</v>
      </c>
      <c r="S16" s="43" t="s">
        <v>18</v>
      </c>
      <c r="T16" s="377"/>
      <c r="U16" s="377"/>
      <c r="V16" s="377"/>
      <c r="W16" s="436" t="s">
        <v>30</v>
      </c>
      <c r="X16" s="21">
        <f>COUNTIF(H7:H45,"&lt;40")</f>
        <v>6</v>
      </c>
      <c r="Y16" s="21">
        <f>COUNTIF('XII-V1'!I7:I45,"&lt;40")</f>
        <v>0</v>
      </c>
      <c r="Z16" s="22">
        <f>COUNTIF('XII-V1'!O7:O45,"&lt;40")</f>
        <v>5</v>
      </c>
      <c r="AA16" s="9"/>
      <c r="AB16" s="52" t="s">
        <v>31</v>
      </c>
      <c r="AC16" s="54">
        <f t="shared" ref="AC16:AD19" si="7">J46</f>
        <v>0</v>
      </c>
      <c r="AD16" s="55">
        <f t="shared" si="7"/>
        <v>1</v>
      </c>
      <c r="AE16" s="115"/>
      <c r="AF16" s="52" t="s">
        <v>33</v>
      </c>
      <c r="AG16" s="54">
        <f t="shared" si="6"/>
        <v>0</v>
      </c>
      <c r="AH16" s="55">
        <f t="shared" si="6"/>
        <v>33</v>
      </c>
      <c r="AI16" s="47"/>
    </row>
    <row r="17" spans="1:35" ht="29.25" customHeight="1">
      <c r="A17" s="3"/>
      <c r="C17" s="39">
        <v>11</v>
      </c>
      <c r="D17" s="296" t="s">
        <v>122</v>
      </c>
      <c r="E17" s="297" t="s">
        <v>143</v>
      </c>
      <c r="F17" s="42">
        <f t="shared" si="1"/>
        <v>1</v>
      </c>
      <c r="G17" s="43">
        <f t="shared" si="2"/>
        <v>0</v>
      </c>
      <c r="H17" s="35">
        <v>45</v>
      </c>
      <c r="I17" s="36">
        <v>62</v>
      </c>
      <c r="J17" s="36">
        <v>38</v>
      </c>
      <c r="K17" s="36">
        <v>38</v>
      </c>
      <c r="L17" s="36"/>
      <c r="M17" s="36">
        <v>15</v>
      </c>
      <c r="N17" s="108">
        <f t="shared" si="3"/>
        <v>15</v>
      </c>
      <c r="O17" s="109">
        <v>45</v>
      </c>
      <c r="P17" s="87">
        <f t="shared" si="4"/>
        <v>243</v>
      </c>
      <c r="Q17" s="88">
        <f t="shared" si="0"/>
        <v>303.75</v>
      </c>
      <c r="R17" s="112">
        <f t="shared" si="5"/>
        <v>50.625</v>
      </c>
      <c r="S17" s="43" t="s">
        <v>18</v>
      </c>
      <c r="T17" s="377"/>
      <c r="U17" s="377"/>
      <c r="V17" s="377"/>
      <c r="W17" s="52" t="s">
        <v>31</v>
      </c>
      <c r="X17" s="54">
        <f t="shared" ref="X17:Y21" si="8">H46</f>
        <v>3</v>
      </c>
      <c r="Y17" s="54">
        <f t="shared" ref="Y17" si="9">I46</f>
        <v>0</v>
      </c>
      <c r="Z17" s="54">
        <f>O46</f>
        <v>3</v>
      </c>
      <c r="AA17" s="9"/>
      <c r="AB17" s="52" t="s">
        <v>32</v>
      </c>
      <c r="AC17" s="54">
        <f t="shared" si="7"/>
        <v>39.815789473684212</v>
      </c>
      <c r="AD17" s="55">
        <f t="shared" si="7"/>
        <v>39.378378378378379</v>
      </c>
      <c r="AE17" s="115"/>
      <c r="AF17" s="52" t="s">
        <v>34</v>
      </c>
      <c r="AG17" s="54">
        <f t="shared" si="6"/>
        <v>0</v>
      </c>
      <c r="AH17" s="55">
        <f t="shared" si="6"/>
        <v>15</v>
      </c>
      <c r="AI17" s="47"/>
    </row>
    <row r="18" spans="1:35" ht="29.25" customHeight="1" thickBot="1">
      <c r="A18" s="3"/>
      <c r="C18" s="39">
        <v>12</v>
      </c>
      <c r="D18" s="296" t="s">
        <v>122</v>
      </c>
      <c r="E18" s="297" t="s">
        <v>144</v>
      </c>
      <c r="F18" s="42">
        <f t="shared" si="1"/>
        <v>2</v>
      </c>
      <c r="G18" s="43">
        <f t="shared" si="2"/>
        <v>0</v>
      </c>
      <c r="H18" s="35">
        <v>52</v>
      </c>
      <c r="I18" s="36">
        <v>42</v>
      </c>
      <c r="J18" s="36">
        <v>40</v>
      </c>
      <c r="K18" s="36">
        <v>29</v>
      </c>
      <c r="L18" s="36"/>
      <c r="M18" s="36">
        <v>22</v>
      </c>
      <c r="N18" s="108">
        <f t="shared" si="3"/>
        <v>22</v>
      </c>
      <c r="O18" s="109">
        <v>52</v>
      </c>
      <c r="P18" s="87">
        <f t="shared" si="4"/>
        <v>237</v>
      </c>
      <c r="Q18" s="88">
        <f t="shared" si="0"/>
        <v>296.25</v>
      </c>
      <c r="R18" s="112">
        <f t="shared" si="5"/>
        <v>49.375</v>
      </c>
      <c r="S18" s="43" t="s">
        <v>18</v>
      </c>
      <c r="T18" s="377"/>
      <c r="U18" s="377"/>
      <c r="V18" s="377"/>
      <c r="W18" s="52" t="s">
        <v>32</v>
      </c>
      <c r="X18" s="54">
        <f t="shared" si="8"/>
        <v>55.657142857142858</v>
      </c>
      <c r="Y18" s="54">
        <f t="shared" si="8"/>
        <v>58.39473684210526</v>
      </c>
      <c r="Z18" s="54">
        <f t="shared" ref="Z18:Z21" si="10">O47</f>
        <v>56.8</v>
      </c>
      <c r="AA18" s="9"/>
      <c r="AB18" s="52" t="s">
        <v>33</v>
      </c>
      <c r="AC18" s="54">
        <f t="shared" si="7"/>
        <v>54</v>
      </c>
      <c r="AD18" s="55">
        <f t="shared" si="7"/>
        <v>57</v>
      </c>
      <c r="AE18" s="56"/>
      <c r="AF18" s="57" t="s">
        <v>35</v>
      </c>
      <c r="AG18" s="59">
        <f>K114</f>
        <v>0</v>
      </c>
      <c r="AH18" s="60">
        <f>L114</f>
        <v>2</v>
      </c>
      <c r="AI18" s="47"/>
    </row>
    <row r="19" spans="1:35" ht="29.25" customHeight="1">
      <c r="A19" s="3"/>
      <c r="C19" s="39">
        <v>13</v>
      </c>
      <c r="D19" s="296" t="s">
        <v>122</v>
      </c>
      <c r="E19" s="297" t="s">
        <v>151</v>
      </c>
      <c r="F19" s="42">
        <f t="shared" si="1"/>
        <v>2</v>
      </c>
      <c r="G19" s="43">
        <f t="shared" si="2"/>
        <v>0</v>
      </c>
      <c r="H19" s="35">
        <v>36</v>
      </c>
      <c r="I19" s="36">
        <v>50</v>
      </c>
      <c r="J19" s="36">
        <v>37</v>
      </c>
      <c r="K19" s="36">
        <v>35</v>
      </c>
      <c r="L19" s="36"/>
      <c r="M19" s="36">
        <v>23</v>
      </c>
      <c r="N19" s="108">
        <f t="shared" si="3"/>
        <v>23</v>
      </c>
      <c r="O19" s="109">
        <v>36</v>
      </c>
      <c r="P19" s="87">
        <f t="shared" si="4"/>
        <v>217</v>
      </c>
      <c r="Q19" s="88">
        <f t="shared" si="0"/>
        <v>271.25</v>
      </c>
      <c r="R19" s="112">
        <f t="shared" si="5"/>
        <v>45.208333333333336</v>
      </c>
      <c r="S19" s="43" t="s">
        <v>18</v>
      </c>
      <c r="T19" s="377"/>
      <c r="U19" s="377"/>
      <c r="V19" s="377"/>
      <c r="W19" s="52" t="s">
        <v>33</v>
      </c>
      <c r="X19" s="54">
        <f t="shared" si="8"/>
        <v>81</v>
      </c>
      <c r="Y19" s="54">
        <f t="shared" si="8"/>
        <v>74</v>
      </c>
      <c r="Z19" s="54">
        <f t="shared" si="10"/>
        <v>81</v>
      </c>
      <c r="AA19" s="9"/>
      <c r="AB19" s="52" t="s">
        <v>34</v>
      </c>
      <c r="AC19" s="54">
        <f t="shared" si="7"/>
        <v>21</v>
      </c>
      <c r="AD19" s="55">
        <f t="shared" si="7"/>
        <v>20</v>
      </c>
      <c r="AE19" s="56"/>
      <c r="AF19" s="56"/>
      <c r="AG19" s="56"/>
      <c r="AH19" s="9"/>
      <c r="AI19" s="47"/>
    </row>
    <row r="20" spans="1:35" ht="29.25" customHeight="1" thickBot="1">
      <c r="A20" s="3"/>
      <c r="C20" s="39">
        <v>14</v>
      </c>
      <c r="D20" s="299" t="s">
        <v>122</v>
      </c>
      <c r="E20" s="298" t="s">
        <v>159</v>
      </c>
      <c r="F20" s="42">
        <f t="shared" si="1"/>
        <v>0</v>
      </c>
      <c r="G20" s="43">
        <f t="shared" si="2"/>
        <v>0</v>
      </c>
      <c r="H20" s="35">
        <v>47</v>
      </c>
      <c r="I20" s="36">
        <v>61</v>
      </c>
      <c r="J20" s="36">
        <v>37</v>
      </c>
      <c r="K20" s="36">
        <v>40</v>
      </c>
      <c r="L20" s="36"/>
      <c r="M20" s="36">
        <v>33</v>
      </c>
      <c r="N20" s="108">
        <f t="shared" si="3"/>
        <v>33</v>
      </c>
      <c r="O20" s="109">
        <v>47</v>
      </c>
      <c r="P20" s="87">
        <f t="shared" si="4"/>
        <v>265</v>
      </c>
      <c r="Q20" s="88">
        <f t="shared" si="0"/>
        <v>331.25</v>
      </c>
      <c r="R20" s="112">
        <f t="shared" si="5"/>
        <v>55.208333333333336</v>
      </c>
      <c r="S20" s="43" t="s">
        <v>18</v>
      </c>
      <c r="T20" s="377"/>
      <c r="U20" s="377"/>
      <c r="V20" s="377"/>
      <c r="W20" s="52" t="s">
        <v>34</v>
      </c>
      <c r="X20" s="54">
        <f t="shared" si="8"/>
        <v>7</v>
      </c>
      <c r="Y20" s="54">
        <f t="shared" si="8"/>
        <v>40</v>
      </c>
      <c r="Z20" s="54">
        <f t="shared" si="10"/>
        <v>24</v>
      </c>
      <c r="AA20" s="9"/>
      <c r="AB20" s="57" t="s">
        <v>35</v>
      </c>
      <c r="AC20" s="59">
        <f>I114</f>
        <v>6</v>
      </c>
      <c r="AD20" s="60">
        <f>J114</f>
        <v>6</v>
      </c>
      <c r="AE20" s="56"/>
      <c r="AF20" s="12"/>
      <c r="AG20" s="12"/>
      <c r="AH20" s="12"/>
      <c r="AI20" s="4"/>
    </row>
    <row r="21" spans="1:35" ht="29.25" customHeight="1" thickBot="1">
      <c r="A21" s="3"/>
      <c r="C21" s="39">
        <v>15</v>
      </c>
      <c r="D21" s="296" t="s">
        <v>122</v>
      </c>
      <c r="E21" s="297" t="s">
        <v>145</v>
      </c>
      <c r="F21" s="42">
        <f t="shared" si="1"/>
        <v>4</v>
      </c>
      <c r="G21" s="43">
        <f t="shared" si="2"/>
        <v>0</v>
      </c>
      <c r="H21" s="35">
        <v>40</v>
      </c>
      <c r="I21" s="36">
        <v>40</v>
      </c>
      <c r="J21" s="36">
        <v>32</v>
      </c>
      <c r="K21" s="36">
        <v>37</v>
      </c>
      <c r="L21" s="36"/>
      <c r="M21" s="36">
        <v>18</v>
      </c>
      <c r="N21" s="108">
        <f t="shared" si="3"/>
        <v>18</v>
      </c>
      <c r="O21" s="109">
        <v>40</v>
      </c>
      <c r="P21" s="87">
        <f t="shared" si="4"/>
        <v>207</v>
      </c>
      <c r="Q21" s="88">
        <f t="shared" si="0"/>
        <v>258.75</v>
      </c>
      <c r="R21" s="112">
        <f t="shared" si="5"/>
        <v>43.125</v>
      </c>
      <c r="S21" s="43" t="s">
        <v>18</v>
      </c>
      <c r="T21" s="378"/>
      <c r="U21" s="378"/>
      <c r="V21" s="378"/>
      <c r="W21" s="57" t="s">
        <v>35</v>
      </c>
      <c r="X21" s="54">
        <f t="shared" si="8"/>
        <v>7</v>
      </c>
      <c r="Y21" s="59">
        <f>H114</f>
        <v>2</v>
      </c>
      <c r="Z21" s="54">
        <f t="shared" si="10"/>
        <v>7</v>
      </c>
      <c r="AA21" s="56"/>
      <c r="AB21" s="12"/>
      <c r="AC21" s="12"/>
      <c r="AD21" s="12"/>
      <c r="AE21" s="56"/>
      <c r="AF21" s="12"/>
      <c r="AG21" s="12"/>
      <c r="AH21" s="12"/>
      <c r="AI21" s="4"/>
    </row>
    <row r="22" spans="1:35" ht="29.25" customHeight="1" thickBot="1">
      <c r="A22" s="3"/>
      <c r="B22" s="3"/>
      <c r="C22" s="39">
        <v>16</v>
      </c>
      <c r="D22" s="296" t="s">
        <v>122</v>
      </c>
      <c r="E22" s="297" t="s">
        <v>146</v>
      </c>
      <c r="F22" s="42">
        <f t="shared" si="1"/>
        <v>0</v>
      </c>
      <c r="G22" s="43">
        <f t="shared" si="2"/>
        <v>0</v>
      </c>
      <c r="H22" s="35">
        <v>81</v>
      </c>
      <c r="I22" s="36">
        <v>52</v>
      </c>
      <c r="J22" s="36">
        <v>48</v>
      </c>
      <c r="K22" s="36">
        <v>45</v>
      </c>
      <c r="L22" s="36"/>
      <c r="M22" s="36">
        <v>29</v>
      </c>
      <c r="N22" s="108">
        <f t="shared" si="3"/>
        <v>29</v>
      </c>
      <c r="O22" s="109">
        <v>81</v>
      </c>
      <c r="P22" s="87">
        <f t="shared" si="4"/>
        <v>336</v>
      </c>
      <c r="Q22" s="88">
        <f t="shared" si="0"/>
        <v>420</v>
      </c>
      <c r="R22" s="112">
        <f t="shared" si="5"/>
        <v>70</v>
      </c>
      <c r="S22" s="43" t="s">
        <v>18</v>
      </c>
      <c r="T22" s="379"/>
      <c r="U22" s="379"/>
      <c r="V22" s="379"/>
      <c r="W22" s="12"/>
      <c r="X22" s="12"/>
      <c r="Y22" s="12"/>
      <c r="Z22" s="12"/>
      <c r="AA22" s="56"/>
      <c r="AB22" s="12"/>
      <c r="AC22" s="12"/>
      <c r="AD22" s="12"/>
      <c r="AE22" s="56"/>
      <c r="AF22" s="12"/>
      <c r="AG22" s="12"/>
      <c r="AH22" s="12"/>
      <c r="AI22" s="4"/>
    </row>
    <row r="23" spans="1:35" ht="29.25" customHeight="1">
      <c r="A23" s="3"/>
      <c r="B23" s="3"/>
      <c r="C23" s="39">
        <v>17</v>
      </c>
      <c r="D23" s="296" t="s">
        <v>122</v>
      </c>
      <c r="E23" s="297" t="s">
        <v>147</v>
      </c>
      <c r="F23" s="42">
        <f t="shared" si="1"/>
        <v>2</v>
      </c>
      <c r="G23" s="43">
        <f t="shared" si="2"/>
        <v>0</v>
      </c>
      <c r="H23" s="35">
        <v>33</v>
      </c>
      <c r="I23" s="36">
        <v>53</v>
      </c>
      <c r="J23" s="36">
        <v>41</v>
      </c>
      <c r="K23" s="36">
        <v>39</v>
      </c>
      <c r="L23" s="36"/>
      <c r="M23" s="36">
        <v>23</v>
      </c>
      <c r="N23" s="108">
        <f t="shared" si="3"/>
        <v>23</v>
      </c>
      <c r="O23" s="109">
        <v>33</v>
      </c>
      <c r="P23" s="87">
        <f t="shared" si="4"/>
        <v>222</v>
      </c>
      <c r="Q23" s="88">
        <f t="shared" si="0"/>
        <v>277.5</v>
      </c>
      <c r="R23" s="112">
        <f t="shared" si="5"/>
        <v>46.25</v>
      </c>
      <c r="S23" s="43" t="s">
        <v>18</v>
      </c>
      <c r="T23" s="379"/>
      <c r="U23" s="379"/>
      <c r="V23" s="379"/>
      <c r="W23" s="10" t="s">
        <v>36</v>
      </c>
      <c r="X23" s="61" t="s">
        <v>35</v>
      </c>
      <c r="Y23" s="61" t="s">
        <v>37</v>
      </c>
      <c r="Z23" s="62" t="s">
        <v>32</v>
      </c>
      <c r="AA23" s="56"/>
      <c r="AB23" s="63"/>
      <c r="AC23" s="61" t="s">
        <v>35</v>
      </c>
      <c r="AD23" s="62" t="s">
        <v>37</v>
      </c>
      <c r="AE23" s="56"/>
      <c r="AF23" s="475" t="s">
        <v>1</v>
      </c>
      <c r="AG23" s="476"/>
      <c r="AH23" s="62" t="s">
        <v>15</v>
      </c>
      <c r="AI23" s="4"/>
    </row>
    <row r="24" spans="1:35" ht="29.25" customHeight="1">
      <c r="A24" s="3"/>
      <c r="B24" s="3"/>
      <c r="C24" s="39">
        <v>18</v>
      </c>
      <c r="D24" s="300" t="s">
        <v>122</v>
      </c>
      <c r="E24" s="298" t="s">
        <v>160</v>
      </c>
      <c r="F24" s="42">
        <f t="shared" si="1"/>
        <v>0</v>
      </c>
      <c r="G24" s="43">
        <f t="shared" si="2"/>
        <v>0</v>
      </c>
      <c r="H24" s="35">
        <v>64</v>
      </c>
      <c r="I24" s="36">
        <v>65</v>
      </c>
      <c r="J24" s="36">
        <v>36</v>
      </c>
      <c r="K24" s="36">
        <v>53</v>
      </c>
      <c r="L24" s="36"/>
      <c r="M24" s="36">
        <v>27</v>
      </c>
      <c r="N24" s="108">
        <f t="shared" si="3"/>
        <v>27</v>
      </c>
      <c r="O24" s="109">
        <v>64</v>
      </c>
      <c r="P24" s="87">
        <f t="shared" si="4"/>
        <v>309</v>
      </c>
      <c r="Q24" s="88">
        <f t="shared" si="0"/>
        <v>386.25</v>
      </c>
      <c r="R24" s="112">
        <f t="shared" si="5"/>
        <v>64.375</v>
      </c>
      <c r="S24" s="43" t="s">
        <v>18</v>
      </c>
      <c r="T24" s="379"/>
      <c r="U24" s="379"/>
      <c r="V24" s="379"/>
      <c r="W24" s="23" t="s">
        <v>2</v>
      </c>
      <c r="X24" s="64">
        <f>G114</f>
        <v>8</v>
      </c>
      <c r="Y24" s="64">
        <f>H46</f>
        <v>3</v>
      </c>
      <c r="Z24" s="48">
        <f>X18</f>
        <v>55.657142857142858</v>
      </c>
      <c r="AA24" s="56"/>
      <c r="AB24" s="23" t="s">
        <v>38</v>
      </c>
      <c r="AC24" s="65">
        <f>COUNTIF('XII-V1'!F7:F45,"1")</f>
        <v>5</v>
      </c>
      <c r="AD24" s="66">
        <f>COUNTIF('XII-V1'!G7:G45,"1")</f>
        <v>2</v>
      </c>
      <c r="AE24" s="56"/>
      <c r="AF24" s="459" t="s">
        <v>39</v>
      </c>
      <c r="AG24" s="463"/>
      <c r="AH24" s="66">
        <f>COUNTIF('XII-V1'!Q7:Q45,"&gt;=570")</f>
        <v>0</v>
      </c>
      <c r="AI24" s="4"/>
    </row>
    <row r="25" spans="1:35" ht="29.25" customHeight="1">
      <c r="A25" s="3"/>
      <c r="B25" s="3"/>
      <c r="C25" s="39">
        <v>19</v>
      </c>
      <c r="D25" s="296" t="s">
        <v>122</v>
      </c>
      <c r="E25" s="297" t="s">
        <v>148</v>
      </c>
      <c r="F25" s="42">
        <f t="shared" si="1"/>
        <v>3</v>
      </c>
      <c r="G25" s="43">
        <f t="shared" si="2"/>
        <v>0</v>
      </c>
      <c r="H25" s="35">
        <v>37</v>
      </c>
      <c r="I25" s="36">
        <v>51</v>
      </c>
      <c r="J25" s="36">
        <v>26</v>
      </c>
      <c r="K25" s="36">
        <v>35</v>
      </c>
      <c r="L25" s="36"/>
      <c r="M25" s="36">
        <v>18</v>
      </c>
      <c r="N25" s="108">
        <f t="shared" si="3"/>
        <v>18</v>
      </c>
      <c r="O25" s="109">
        <v>37</v>
      </c>
      <c r="P25" s="87">
        <f t="shared" si="4"/>
        <v>204</v>
      </c>
      <c r="Q25" s="88">
        <f t="shared" si="0"/>
        <v>255</v>
      </c>
      <c r="R25" s="112">
        <f t="shared" si="5"/>
        <v>42.5</v>
      </c>
      <c r="S25" s="43" t="s">
        <v>18</v>
      </c>
      <c r="T25" s="379"/>
      <c r="U25" s="379"/>
      <c r="V25" s="379"/>
      <c r="W25" s="23" t="s">
        <v>3</v>
      </c>
      <c r="X25" s="64">
        <f>H114</f>
        <v>2</v>
      </c>
      <c r="Y25" s="64">
        <f>I46</f>
        <v>0</v>
      </c>
      <c r="Z25" s="48">
        <f>Y18</f>
        <v>58.39473684210526</v>
      </c>
      <c r="AA25" s="56"/>
      <c r="AB25" s="23" t="s">
        <v>40</v>
      </c>
      <c r="AC25" s="65">
        <f>COUNTIF('XII-V1'!F7:F45,"2")</f>
        <v>6</v>
      </c>
      <c r="AD25" s="66">
        <f>COUNTIF('XII-V1'!G7:G45,"2")</f>
        <v>3</v>
      </c>
      <c r="AE25" s="56"/>
      <c r="AF25" s="459" t="s">
        <v>41</v>
      </c>
      <c r="AG25" s="463"/>
      <c r="AH25" s="48">
        <f>COUNTIF('XII-V1'!Q7:Q45,"&gt;559")-COUNTIF('XII-V1'!Q7:Q45,"&gt;569")</f>
        <v>0</v>
      </c>
      <c r="AI25" s="4"/>
    </row>
    <row r="26" spans="1:35" ht="29.25" customHeight="1">
      <c r="A26" s="3"/>
      <c r="B26" s="3"/>
      <c r="C26" s="39">
        <v>20</v>
      </c>
      <c r="D26" s="296" t="s">
        <v>122</v>
      </c>
      <c r="E26" s="298" t="s">
        <v>161</v>
      </c>
      <c r="F26" s="42">
        <f t="shared" si="1"/>
        <v>0</v>
      </c>
      <c r="G26" s="43">
        <f t="shared" si="2"/>
        <v>0</v>
      </c>
      <c r="H26" s="35">
        <v>73</v>
      </c>
      <c r="I26" s="36">
        <v>52</v>
      </c>
      <c r="J26" s="36">
        <v>46</v>
      </c>
      <c r="K26" s="36">
        <v>51</v>
      </c>
      <c r="L26" s="36"/>
      <c r="M26" s="36">
        <v>30</v>
      </c>
      <c r="N26" s="108">
        <f t="shared" si="3"/>
        <v>30</v>
      </c>
      <c r="O26" s="109">
        <v>73</v>
      </c>
      <c r="P26" s="87">
        <f t="shared" si="4"/>
        <v>325</v>
      </c>
      <c r="Q26" s="88">
        <f t="shared" si="0"/>
        <v>406.25</v>
      </c>
      <c r="R26" s="112">
        <f t="shared" si="5"/>
        <v>67.708333333333329</v>
      </c>
      <c r="S26" s="43" t="s">
        <v>18</v>
      </c>
      <c r="T26" s="379"/>
      <c r="U26" s="379"/>
      <c r="V26" s="379"/>
      <c r="W26" s="23" t="s">
        <v>5</v>
      </c>
      <c r="X26" s="64">
        <f>I114</f>
        <v>6</v>
      </c>
      <c r="Y26" s="64">
        <f>J46</f>
        <v>0</v>
      </c>
      <c r="Z26" s="48">
        <f>AC17</f>
        <v>39.815789473684212</v>
      </c>
      <c r="AA26" s="56"/>
      <c r="AB26" s="23" t="s">
        <v>42</v>
      </c>
      <c r="AC26" s="65">
        <f>COUNTIF('XII-V1'!F7:F45,"3")</f>
        <v>1</v>
      </c>
      <c r="AD26" s="66">
        <f>COUNTIF('XII-V1'!G7:G45,"3")</f>
        <v>0</v>
      </c>
      <c r="AE26" s="56"/>
      <c r="AF26" s="459" t="s">
        <v>43</v>
      </c>
      <c r="AG26" s="463"/>
      <c r="AH26" s="48">
        <f>COUNTIF('XII-V1'!Q7:Q45,"&gt;549")-COUNTIF('XII-V1'!Q7:Q45,"&gt;559")</f>
        <v>0</v>
      </c>
      <c r="AI26" s="4"/>
    </row>
    <row r="27" spans="1:35" ht="29.25" customHeight="1">
      <c r="A27" s="3"/>
      <c r="B27" s="3"/>
      <c r="C27" s="39">
        <v>21</v>
      </c>
      <c r="D27" s="299" t="s">
        <v>122</v>
      </c>
      <c r="E27" s="297" t="s">
        <v>123</v>
      </c>
      <c r="F27" s="42">
        <f t="shared" si="1"/>
        <v>0</v>
      </c>
      <c r="G27" s="43">
        <f t="shared" si="2"/>
        <v>0</v>
      </c>
      <c r="H27" s="35">
        <v>46</v>
      </c>
      <c r="I27" s="36">
        <v>50</v>
      </c>
      <c r="J27" s="36">
        <v>37</v>
      </c>
      <c r="K27" s="36">
        <v>39</v>
      </c>
      <c r="L27" s="36"/>
      <c r="M27" s="36">
        <v>21</v>
      </c>
      <c r="N27" s="108">
        <f t="shared" si="3"/>
        <v>21</v>
      </c>
      <c r="O27" s="109">
        <v>46</v>
      </c>
      <c r="P27" s="87">
        <f t="shared" si="4"/>
        <v>239</v>
      </c>
      <c r="Q27" s="88">
        <f t="shared" si="0"/>
        <v>298.75</v>
      </c>
      <c r="R27" s="112">
        <f t="shared" si="5"/>
        <v>49.791666666666664</v>
      </c>
      <c r="S27" s="43" t="s">
        <v>18</v>
      </c>
      <c r="T27" s="379"/>
      <c r="U27" s="379"/>
      <c r="V27" s="379"/>
      <c r="W27" s="23" t="s">
        <v>6</v>
      </c>
      <c r="X27" s="64">
        <f>J114</f>
        <v>6</v>
      </c>
      <c r="Y27" s="64">
        <f>K46</f>
        <v>1</v>
      </c>
      <c r="Z27" s="48">
        <f>AD17</f>
        <v>39.378378378378379</v>
      </c>
      <c r="AA27" s="56"/>
      <c r="AB27" s="23" t="s">
        <v>44</v>
      </c>
      <c r="AC27" s="65">
        <f>COUNTIF('XII-V1'!F7:F45,"4")</f>
        <v>3</v>
      </c>
      <c r="AD27" s="66">
        <f>COUNTIF('XII-V1'!G7:G45,"4")</f>
        <v>0</v>
      </c>
      <c r="AE27" s="56"/>
      <c r="AF27" s="459" t="s">
        <v>45</v>
      </c>
      <c r="AG27" s="463"/>
      <c r="AH27" s="48">
        <f>COUNTIF('XII-V1'!Q7:Q45,"&gt;539")-COUNTIF('XII-V1'!Q7:Q45,"&gt;549")</f>
        <v>0</v>
      </c>
      <c r="AI27" s="4"/>
    </row>
    <row r="28" spans="1:35" ht="29.25" customHeight="1">
      <c r="A28" s="3"/>
      <c r="B28" s="3"/>
      <c r="C28" s="39">
        <v>22</v>
      </c>
      <c r="D28" s="302" t="s">
        <v>122</v>
      </c>
      <c r="E28" s="303" t="s">
        <v>124</v>
      </c>
      <c r="F28" s="42">
        <f t="shared" si="1"/>
        <v>0</v>
      </c>
      <c r="G28" s="43">
        <f t="shared" si="2"/>
        <v>0</v>
      </c>
      <c r="H28" s="35">
        <v>68</v>
      </c>
      <c r="I28" s="36">
        <v>69</v>
      </c>
      <c r="J28" s="36">
        <v>49</v>
      </c>
      <c r="K28" s="36">
        <v>50</v>
      </c>
      <c r="L28" s="36"/>
      <c r="M28" s="36">
        <v>31</v>
      </c>
      <c r="N28" s="108">
        <f t="shared" si="3"/>
        <v>31</v>
      </c>
      <c r="O28" s="109">
        <v>68</v>
      </c>
      <c r="P28" s="87">
        <f t="shared" si="4"/>
        <v>335</v>
      </c>
      <c r="Q28" s="88">
        <f t="shared" si="0"/>
        <v>418.75</v>
      </c>
      <c r="R28" s="112">
        <f t="shared" si="5"/>
        <v>69.791666666666671</v>
      </c>
      <c r="S28" s="43" t="s">
        <v>18</v>
      </c>
      <c r="T28" s="379"/>
      <c r="U28" s="379"/>
      <c r="V28" s="379"/>
      <c r="W28" s="23" t="s">
        <v>73</v>
      </c>
      <c r="X28" s="64">
        <f>K114</f>
        <v>0</v>
      </c>
      <c r="Y28" s="64">
        <f>L46</f>
        <v>0</v>
      </c>
      <c r="Z28" s="48">
        <f>AD18</f>
        <v>57</v>
      </c>
      <c r="AA28" s="56"/>
      <c r="AB28" s="23" t="s">
        <v>46</v>
      </c>
      <c r="AC28" s="65">
        <f>COUNTIF('XII-V1'!F7:F45,"5")</f>
        <v>0</v>
      </c>
      <c r="AD28" s="66">
        <f>COUNTIF('XII-V1'!G7:G45,"5")</f>
        <v>0</v>
      </c>
      <c r="AE28" s="56"/>
      <c r="AF28" s="459" t="s">
        <v>47</v>
      </c>
      <c r="AG28" s="463"/>
      <c r="AH28" s="48">
        <f>COUNTIF('XII-V1'!Q7:Q45,"&gt;529")-COUNTIF('XII-V1'!Q7:Q45,"&gt;539")</f>
        <v>0</v>
      </c>
      <c r="AI28" s="4"/>
    </row>
    <row r="29" spans="1:35" ht="29.25" customHeight="1">
      <c r="A29" s="3"/>
      <c r="B29" s="3"/>
      <c r="C29" s="39">
        <v>23</v>
      </c>
      <c r="D29" s="296" t="s">
        <v>122</v>
      </c>
      <c r="E29" s="297" t="s">
        <v>125</v>
      </c>
      <c r="F29" s="42">
        <f t="shared" si="1"/>
        <v>0</v>
      </c>
      <c r="G29" s="43">
        <f t="shared" si="2"/>
        <v>0</v>
      </c>
      <c r="H29" s="35">
        <v>60</v>
      </c>
      <c r="I29" s="36">
        <v>61</v>
      </c>
      <c r="J29" s="36">
        <v>44</v>
      </c>
      <c r="K29" s="36">
        <v>35</v>
      </c>
      <c r="L29" s="36"/>
      <c r="M29" s="36">
        <v>24</v>
      </c>
      <c r="N29" s="108">
        <f t="shared" si="3"/>
        <v>24</v>
      </c>
      <c r="O29" s="109">
        <v>60</v>
      </c>
      <c r="P29" s="87">
        <f t="shared" si="4"/>
        <v>284</v>
      </c>
      <c r="Q29" s="88">
        <f t="shared" si="0"/>
        <v>355</v>
      </c>
      <c r="R29" s="112">
        <f t="shared" si="5"/>
        <v>59.166666666666664</v>
      </c>
      <c r="S29" s="43" t="s">
        <v>18</v>
      </c>
      <c r="T29" s="379"/>
      <c r="U29" s="379"/>
      <c r="V29" s="379"/>
      <c r="W29" s="23" t="s">
        <v>66</v>
      </c>
      <c r="X29" s="64">
        <f>L114</f>
        <v>2</v>
      </c>
      <c r="Y29" s="64">
        <f>M46</f>
        <v>1</v>
      </c>
      <c r="Z29" s="48">
        <f>AH15</f>
        <v>24.891891891891891</v>
      </c>
      <c r="AA29" s="56"/>
      <c r="AB29" s="23" t="s">
        <v>48</v>
      </c>
      <c r="AC29" s="65">
        <f>COUNTIF('XII-V1'!F7:F45,"6")</f>
        <v>0</v>
      </c>
      <c r="AD29" s="66">
        <f>COUNTIF('XII-V1'!G7:G45,"6")</f>
        <v>0</v>
      </c>
      <c r="AE29" s="56"/>
      <c r="AF29" s="459" t="s">
        <v>49</v>
      </c>
      <c r="AG29" s="463"/>
      <c r="AH29" s="48">
        <f>COUNTIF('XII-V1'!Q7:Q45,"&gt;499")-COUNTIF('XII-V1'!Q7:Q45,"&gt;529")</f>
        <v>0</v>
      </c>
      <c r="AI29" s="4"/>
    </row>
    <row r="30" spans="1:35" ht="29.25" customHeight="1" thickBot="1">
      <c r="A30" s="3"/>
      <c r="B30" s="3"/>
      <c r="C30" s="39">
        <v>24</v>
      </c>
      <c r="D30" s="296" t="s">
        <v>122</v>
      </c>
      <c r="E30" s="298" t="s">
        <v>126</v>
      </c>
      <c r="F30" s="42">
        <f t="shared" si="1"/>
        <v>0</v>
      </c>
      <c r="G30" s="43">
        <f t="shared" si="2"/>
        <v>0</v>
      </c>
      <c r="H30" s="35">
        <v>67</v>
      </c>
      <c r="I30" s="36">
        <v>73</v>
      </c>
      <c r="J30" s="36">
        <v>41</v>
      </c>
      <c r="K30" s="36">
        <v>56</v>
      </c>
      <c r="L30" s="36"/>
      <c r="M30" s="36">
        <v>24</v>
      </c>
      <c r="N30" s="108">
        <f t="shared" si="3"/>
        <v>24</v>
      </c>
      <c r="O30" s="109">
        <v>67</v>
      </c>
      <c r="P30" s="87">
        <f t="shared" si="4"/>
        <v>328</v>
      </c>
      <c r="Q30" s="88">
        <f t="shared" si="0"/>
        <v>410</v>
      </c>
      <c r="R30" s="112">
        <f t="shared" si="5"/>
        <v>68.333333333333329</v>
      </c>
      <c r="S30" s="43" t="s">
        <v>18</v>
      </c>
      <c r="T30" s="379"/>
      <c r="U30" s="379"/>
      <c r="V30" s="379"/>
      <c r="W30" s="67" t="s">
        <v>4</v>
      </c>
      <c r="X30" s="68">
        <f>N114</f>
        <v>7</v>
      </c>
      <c r="Y30" s="68">
        <f>O46</f>
        <v>3</v>
      </c>
      <c r="Z30" s="69">
        <f>Z18</f>
        <v>56.8</v>
      </c>
      <c r="AA30" s="56"/>
      <c r="AB30" s="67" t="s">
        <v>50</v>
      </c>
      <c r="AC30" s="70">
        <f>COUNTIF('XII-V1'!F7:F45,"7")</f>
        <v>0</v>
      </c>
      <c r="AD30" s="71">
        <f>COUNTIF('XII-V1'!G7:G45,"7")</f>
        <v>0</v>
      </c>
      <c r="AE30" s="56"/>
      <c r="AF30" s="459" t="s">
        <v>51</v>
      </c>
      <c r="AG30" s="463"/>
      <c r="AH30" s="48">
        <f>COUNTIF('XII-V1'!Q7:Q45,"&gt;449")-COUNTIF('XII-V1'!Q7:Q45,"&gt;499")</f>
        <v>1</v>
      </c>
      <c r="AI30" s="4"/>
    </row>
    <row r="31" spans="1:35" ht="29.25" customHeight="1">
      <c r="A31" s="3"/>
      <c r="B31" s="3"/>
      <c r="C31" s="39">
        <v>25</v>
      </c>
      <c r="D31" s="304" t="s">
        <v>122</v>
      </c>
      <c r="E31" s="297" t="s">
        <v>127</v>
      </c>
      <c r="F31" s="42">
        <f t="shared" si="1"/>
        <v>0</v>
      </c>
      <c r="G31" s="43">
        <f t="shared" si="2"/>
        <v>0</v>
      </c>
      <c r="H31" s="35">
        <v>60</v>
      </c>
      <c r="I31" s="36">
        <v>74</v>
      </c>
      <c r="J31" s="36">
        <v>43</v>
      </c>
      <c r="K31" s="36">
        <v>49</v>
      </c>
      <c r="L31" s="36"/>
      <c r="M31" s="36">
        <v>26</v>
      </c>
      <c r="N31" s="108">
        <f t="shared" si="3"/>
        <v>26</v>
      </c>
      <c r="O31" s="109">
        <v>60</v>
      </c>
      <c r="P31" s="87">
        <f t="shared" si="4"/>
        <v>312</v>
      </c>
      <c r="Q31" s="88">
        <f t="shared" si="0"/>
        <v>390</v>
      </c>
      <c r="R31" s="112">
        <f t="shared" si="5"/>
        <v>65</v>
      </c>
      <c r="S31" s="43" t="s">
        <v>18</v>
      </c>
      <c r="T31" s="379"/>
      <c r="U31" s="379"/>
      <c r="V31" s="379"/>
      <c r="W31" s="56"/>
      <c r="X31" s="56"/>
      <c r="Y31" s="56"/>
      <c r="Z31" s="56"/>
      <c r="AA31" s="56"/>
      <c r="AB31" s="461" t="s">
        <v>52</v>
      </c>
      <c r="AC31" s="462"/>
      <c r="AD31" s="72">
        <f>MAX(S7:S45)</f>
        <v>0</v>
      </c>
      <c r="AE31" s="458"/>
      <c r="AF31" s="459" t="s">
        <v>53</v>
      </c>
      <c r="AG31" s="463"/>
      <c r="AH31" s="48">
        <f>COUNTIF('XII-V1'!Q7:Q45,"&gt;399")-COUNTIF('XII-V1'!Q7:Q45,"&gt;449")</f>
        <v>8</v>
      </c>
      <c r="AI31" s="4"/>
    </row>
    <row r="32" spans="1:35" ht="29.25" customHeight="1">
      <c r="A32" s="3"/>
      <c r="B32" s="3"/>
      <c r="C32" s="39">
        <v>26</v>
      </c>
      <c r="D32" s="299" t="s">
        <v>122</v>
      </c>
      <c r="E32" s="298" t="s">
        <v>128</v>
      </c>
      <c r="F32" s="42">
        <f t="shared" si="1"/>
        <v>0</v>
      </c>
      <c r="G32" s="43">
        <f t="shared" si="2"/>
        <v>0</v>
      </c>
      <c r="H32" s="35">
        <v>76</v>
      </c>
      <c r="I32" s="36">
        <v>53</v>
      </c>
      <c r="J32" s="36">
        <v>46</v>
      </c>
      <c r="K32" s="36">
        <v>40</v>
      </c>
      <c r="L32" s="36"/>
      <c r="M32" s="36">
        <v>27</v>
      </c>
      <c r="N32" s="108">
        <f t="shared" si="3"/>
        <v>27</v>
      </c>
      <c r="O32" s="109">
        <v>76</v>
      </c>
      <c r="P32" s="87">
        <f t="shared" si="4"/>
        <v>318</v>
      </c>
      <c r="Q32" s="88">
        <f t="shared" si="0"/>
        <v>397.5</v>
      </c>
      <c r="R32" s="112">
        <f t="shared" si="5"/>
        <v>66.25</v>
      </c>
      <c r="S32" s="43" t="s">
        <v>18</v>
      </c>
      <c r="T32" s="379"/>
      <c r="U32" s="379"/>
      <c r="V32" s="379"/>
      <c r="W32" s="56"/>
      <c r="X32" s="56"/>
      <c r="Y32" s="56"/>
      <c r="Z32" s="56"/>
      <c r="AA32" s="56"/>
      <c r="AB32" s="459" t="s">
        <v>54</v>
      </c>
      <c r="AC32" s="460"/>
      <c r="AD32" s="66">
        <f>SUM(AC24:AC30)</f>
        <v>15</v>
      </c>
      <c r="AE32" s="458"/>
      <c r="AF32" s="459" t="s">
        <v>55</v>
      </c>
      <c r="AG32" s="463"/>
      <c r="AH32" s="48">
        <f>COUNTIF('XII-V1'!Q7:Q45,"&gt;349")-COUNTIF('XII-V1'!Q7:Q45,"&gt;399")</f>
        <v>6</v>
      </c>
      <c r="AI32" s="75"/>
    </row>
    <row r="33" spans="1:35" ht="29.25" customHeight="1">
      <c r="A33" s="3"/>
      <c r="B33" s="3"/>
      <c r="C33" s="39">
        <v>27</v>
      </c>
      <c r="D33" s="304" t="s">
        <v>122</v>
      </c>
      <c r="E33" s="298" t="s">
        <v>129</v>
      </c>
      <c r="F33" s="42">
        <f t="shared" si="1"/>
        <v>0</v>
      </c>
      <c r="G33" s="43">
        <f t="shared" si="2"/>
        <v>0</v>
      </c>
      <c r="H33" s="35">
        <v>80</v>
      </c>
      <c r="I33" s="36">
        <v>66</v>
      </c>
      <c r="J33" s="36">
        <v>48</v>
      </c>
      <c r="K33" s="36">
        <v>57</v>
      </c>
      <c r="L33" s="36"/>
      <c r="M33" s="36">
        <v>29</v>
      </c>
      <c r="N33" s="108">
        <f t="shared" si="3"/>
        <v>29</v>
      </c>
      <c r="O33" s="109">
        <v>80</v>
      </c>
      <c r="P33" s="87">
        <f t="shared" si="4"/>
        <v>360</v>
      </c>
      <c r="Q33" s="88">
        <f t="shared" si="0"/>
        <v>450</v>
      </c>
      <c r="R33" s="112">
        <f t="shared" si="5"/>
        <v>75</v>
      </c>
      <c r="S33" s="43" t="s">
        <v>18</v>
      </c>
      <c r="T33" s="379"/>
      <c r="U33" s="379"/>
      <c r="V33" s="379"/>
      <c r="W33" s="12"/>
      <c r="X33" s="12"/>
      <c r="Y33" s="12"/>
      <c r="Z33" s="12"/>
      <c r="AA33" s="76"/>
      <c r="AB33" s="459" t="s">
        <v>56</v>
      </c>
      <c r="AC33" s="460"/>
      <c r="AD33" s="48">
        <f>MAX(C7:C45)-(AD31+AD32)</f>
        <v>24</v>
      </c>
      <c r="AE33" s="76"/>
      <c r="AF33" s="459" t="s">
        <v>57</v>
      </c>
      <c r="AG33" s="463"/>
      <c r="AH33" s="48">
        <f>COUNTIF('XII-V1'!Q7:Q45,"&gt;299")-COUNTIF('XII-V1'!Q7:Q45,"&gt;349")</f>
        <v>10</v>
      </c>
      <c r="AI33" s="3"/>
    </row>
    <row r="34" spans="1:35" ht="29.25" customHeight="1" thickBot="1">
      <c r="A34" s="3"/>
      <c r="B34" s="3"/>
      <c r="C34" s="39">
        <v>28</v>
      </c>
      <c r="D34" s="299" t="s">
        <v>122</v>
      </c>
      <c r="E34" s="297" t="s">
        <v>152</v>
      </c>
      <c r="F34" s="42">
        <f t="shared" si="1"/>
        <v>1</v>
      </c>
      <c r="G34" s="43">
        <f t="shared" si="2"/>
        <v>0</v>
      </c>
      <c r="H34" s="35">
        <v>57</v>
      </c>
      <c r="I34" s="36">
        <v>50</v>
      </c>
      <c r="J34" s="36">
        <v>36</v>
      </c>
      <c r="K34" s="36">
        <v>39</v>
      </c>
      <c r="L34" s="36"/>
      <c r="M34" s="36">
        <v>15</v>
      </c>
      <c r="N34" s="108">
        <f t="shared" si="3"/>
        <v>15</v>
      </c>
      <c r="O34" s="109">
        <v>57</v>
      </c>
      <c r="P34" s="87">
        <f t="shared" si="4"/>
        <v>254</v>
      </c>
      <c r="Q34" s="88">
        <f t="shared" si="0"/>
        <v>317.5</v>
      </c>
      <c r="R34" s="112">
        <f t="shared" si="5"/>
        <v>52.916666666666664</v>
      </c>
      <c r="S34" s="43" t="s">
        <v>18</v>
      </c>
      <c r="T34" s="379"/>
      <c r="U34" s="379"/>
      <c r="V34" s="379"/>
      <c r="W34" s="12"/>
      <c r="X34" s="12"/>
      <c r="Y34" s="12"/>
      <c r="Z34" s="12"/>
      <c r="AA34" s="12"/>
      <c r="AB34" s="464" t="s">
        <v>58</v>
      </c>
      <c r="AC34" s="465"/>
      <c r="AD34" s="77">
        <f>SUM(AD31:AD33)</f>
        <v>39</v>
      </c>
      <c r="AE34" s="12"/>
      <c r="AF34" s="466" t="s">
        <v>59</v>
      </c>
      <c r="AG34" s="467"/>
      <c r="AH34" s="71">
        <f>COUNTIF('XII-V1'!Q7:Q45,"&lt;300")</f>
        <v>14</v>
      </c>
    </row>
    <row r="35" spans="1:35" ht="29.25" customHeight="1">
      <c r="A35" s="3"/>
      <c r="B35" s="3"/>
      <c r="C35" s="39">
        <v>29</v>
      </c>
      <c r="D35" s="304" t="s">
        <v>122</v>
      </c>
      <c r="E35" s="297" t="s">
        <v>130</v>
      </c>
      <c r="F35" s="42">
        <f t="shared" ref="F35:F45" si="11">COUNTIF(H35,"&lt;45")+COUNTIF(I36,"&lt;45")+COUNTIF(J35,"&lt;35")+COUNTIF(K35,"&lt;35")+COUNTIF(L35,"&lt;18")+COUNTIF(M35,"&lt;18")+COUNTIF(O35,"&lt;45")</f>
        <v>0</v>
      </c>
      <c r="G35" s="43">
        <f t="shared" ref="G35:G45" si="12">COUNTIF(H35,"AB")+COUNTIF(I36,"AB")+COUNTIF(J35,"AB")+COUNTIF(K35,"AB")+COUNTIF(L35,"AB")+COUNTIF(M35,"AB")+COUNTIF(O35,"AB")</f>
        <v>0</v>
      </c>
      <c r="H35" s="35">
        <v>56</v>
      </c>
      <c r="I35" s="305">
        <v>67</v>
      </c>
      <c r="J35" s="36">
        <v>45</v>
      </c>
      <c r="K35" s="36">
        <v>39</v>
      </c>
      <c r="L35" s="36"/>
      <c r="M35" s="36">
        <v>24</v>
      </c>
      <c r="N35" s="108">
        <f t="shared" si="3"/>
        <v>24</v>
      </c>
      <c r="O35" s="109">
        <v>56</v>
      </c>
      <c r="P35" s="87">
        <f t="shared" ref="P35:P45" si="13">SUM(H35,I36,J35,K35,N35,O35)</f>
        <v>274</v>
      </c>
      <c r="Q35" s="88">
        <f t="shared" si="0"/>
        <v>342.5</v>
      </c>
      <c r="R35" s="112">
        <f t="shared" si="5"/>
        <v>57.083333333333336</v>
      </c>
      <c r="S35" s="43" t="s">
        <v>18</v>
      </c>
      <c r="T35" s="379"/>
      <c r="U35" s="379"/>
      <c r="V35" s="379"/>
      <c r="AA35" s="5"/>
      <c r="AB35" s="5"/>
      <c r="AC35" s="5"/>
      <c r="AE35" s="5"/>
      <c r="AF35" s="5"/>
      <c r="AG35" s="78"/>
      <c r="AH35" s="3"/>
      <c r="AI35" s="3"/>
    </row>
    <row r="36" spans="1:35" ht="29.25" customHeight="1">
      <c r="A36" s="3"/>
      <c r="B36" s="3"/>
      <c r="C36" s="39">
        <v>30</v>
      </c>
      <c r="D36" s="304" t="s">
        <v>122</v>
      </c>
      <c r="E36" s="297" t="s">
        <v>149</v>
      </c>
      <c r="F36" s="42">
        <f t="shared" si="11"/>
        <v>4</v>
      </c>
      <c r="G36" s="43">
        <f t="shared" si="12"/>
        <v>0</v>
      </c>
      <c r="H36" s="35">
        <v>37</v>
      </c>
      <c r="I36" s="36">
        <v>54</v>
      </c>
      <c r="J36" s="36">
        <v>31</v>
      </c>
      <c r="K36" s="36">
        <v>20</v>
      </c>
      <c r="L36" s="36"/>
      <c r="M36" s="36">
        <v>23</v>
      </c>
      <c r="N36" s="108">
        <f t="shared" si="3"/>
        <v>23</v>
      </c>
      <c r="O36" s="109">
        <v>37</v>
      </c>
      <c r="P36" s="87">
        <f t="shared" si="13"/>
        <v>202</v>
      </c>
      <c r="Q36" s="88">
        <f t="shared" si="0"/>
        <v>252.5</v>
      </c>
      <c r="R36" s="112">
        <f t="shared" si="5"/>
        <v>42.083333333333336</v>
      </c>
      <c r="S36" s="43" t="s">
        <v>18</v>
      </c>
      <c r="T36" s="379"/>
      <c r="U36" s="379"/>
      <c r="V36" s="379"/>
      <c r="AA36" s="5"/>
      <c r="AB36" s="5"/>
      <c r="AC36" s="5"/>
      <c r="AE36" s="5"/>
      <c r="AF36" s="5"/>
      <c r="AG36" s="78"/>
      <c r="AH36" s="3"/>
      <c r="AI36" s="3"/>
    </row>
    <row r="37" spans="1:35" ht="29.25" customHeight="1">
      <c r="A37" s="3"/>
      <c r="B37" s="3"/>
      <c r="C37" s="39">
        <v>31</v>
      </c>
      <c r="D37" s="299" t="s">
        <v>122</v>
      </c>
      <c r="E37" s="301" t="s">
        <v>131</v>
      </c>
      <c r="F37" s="42">
        <f t="shared" si="11"/>
        <v>2</v>
      </c>
      <c r="G37" s="43">
        <f t="shared" si="12"/>
        <v>0</v>
      </c>
      <c r="H37" s="35">
        <v>40</v>
      </c>
      <c r="I37" s="36">
        <v>54</v>
      </c>
      <c r="J37" s="36">
        <v>39</v>
      </c>
      <c r="K37" s="36">
        <v>36</v>
      </c>
      <c r="L37" s="36"/>
      <c r="M37" s="36">
        <v>30</v>
      </c>
      <c r="N37" s="108">
        <f t="shared" si="3"/>
        <v>30</v>
      </c>
      <c r="O37" s="109">
        <v>40</v>
      </c>
      <c r="P37" s="87">
        <f t="shared" si="13"/>
        <v>255</v>
      </c>
      <c r="Q37" s="88">
        <f t="shared" si="0"/>
        <v>318.75</v>
      </c>
      <c r="R37" s="112">
        <f t="shared" si="5"/>
        <v>53.125</v>
      </c>
      <c r="S37" s="43" t="s">
        <v>18</v>
      </c>
      <c r="T37" s="379"/>
      <c r="U37" s="379"/>
      <c r="V37" s="379"/>
      <c r="W37" s="468" t="s">
        <v>60</v>
      </c>
      <c r="X37" s="468"/>
      <c r="Y37" s="468"/>
      <c r="Z37" s="468"/>
      <c r="AA37" s="79"/>
      <c r="AB37" s="79"/>
      <c r="AC37" s="79"/>
      <c r="AD37" s="79"/>
      <c r="AE37" s="79"/>
      <c r="AF37" s="468" t="s">
        <v>61</v>
      </c>
      <c r="AG37" s="468"/>
      <c r="AH37" s="468"/>
      <c r="AI37" s="3"/>
    </row>
    <row r="38" spans="1:35" ht="29.25" customHeight="1">
      <c r="A38" s="3"/>
      <c r="B38" s="3"/>
      <c r="C38" s="39">
        <v>32</v>
      </c>
      <c r="D38" s="304" t="s">
        <v>122</v>
      </c>
      <c r="E38" s="297" t="s">
        <v>132</v>
      </c>
      <c r="F38" s="42">
        <f t="shared" si="11"/>
        <v>0</v>
      </c>
      <c r="G38" s="43">
        <f t="shared" si="12"/>
        <v>0</v>
      </c>
      <c r="H38" s="35">
        <v>75</v>
      </c>
      <c r="I38" s="36">
        <v>70</v>
      </c>
      <c r="J38" s="36">
        <v>49</v>
      </c>
      <c r="K38" s="36">
        <v>54</v>
      </c>
      <c r="L38" s="36"/>
      <c r="M38" s="36">
        <v>27</v>
      </c>
      <c r="N38" s="108">
        <f t="shared" si="3"/>
        <v>27</v>
      </c>
      <c r="O38" s="109">
        <v>75</v>
      </c>
      <c r="P38" s="87">
        <f t="shared" si="13"/>
        <v>343</v>
      </c>
      <c r="Q38" s="88">
        <f t="shared" si="0"/>
        <v>428.75</v>
      </c>
      <c r="R38" s="112">
        <f t="shared" si="5"/>
        <v>71.458333333333329</v>
      </c>
      <c r="S38" s="43" t="s">
        <v>18</v>
      </c>
      <c r="T38" s="379"/>
      <c r="U38" s="379"/>
      <c r="V38" s="379"/>
      <c r="AA38" s="5"/>
      <c r="AB38" s="5"/>
      <c r="AC38" s="5"/>
      <c r="AE38" s="5"/>
      <c r="AF38" s="5"/>
      <c r="AG38" s="78"/>
      <c r="AH38" s="3"/>
      <c r="AI38" s="3"/>
    </row>
    <row r="39" spans="1:35" ht="29.25" customHeight="1">
      <c r="A39" s="3"/>
      <c r="B39" s="3"/>
      <c r="C39" s="39">
        <v>33</v>
      </c>
      <c r="D39" s="304" t="s">
        <v>122</v>
      </c>
      <c r="E39" s="297" t="s">
        <v>133</v>
      </c>
      <c r="F39" s="42">
        <f t="shared" si="11"/>
        <v>0</v>
      </c>
      <c r="G39" s="43">
        <f t="shared" si="12"/>
        <v>0</v>
      </c>
      <c r="H39" s="35">
        <v>53</v>
      </c>
      <c r="I39" s="36">
        <v>63</v>
      </c>
      <c r="J39" s="36">
        <v>37</v>
      </c>
      <c r="K39" s="36">
        <v>36</v>
      </c>
      <c r="L39" s="36"/>
      <c r="M39" s="36">
        <v>26</v>
      </c>
      <c r="N39" s="108">
        <f t="shared" si="3"/>
        <v>26</v>
      </c>
      <c r="O39" s="109">
        <v>53</v>
      </c>
      <c r="P39" s="87">
        <f t="shared" si="13"/>
        <v>266</v>
      </c>
      <c r="Q39" s="88">
        <f t="shared" si="0"/>
        <v>332.5</v>
      </c>
      <c r="R39" s="112">
        <f t="shared" si="5"/>
        <v>55.416666666666664</v>
      </c>
      <c r="S39" s="43" t="s">
        <v>18</v>
      </c>
      <c r="T39" s="379"/>
      <c r="U39" s="379"/>
      <c r="V39" s="379"/>
      <c r="AA39" s="5"/>
      <c r="AB39" s="5"/>
      <c r="AC39" s="5"/>
      <c r="AH39" s="3"/>
      <c r="AI39" s="3"/>
    </row>
    <row r="40" spans="1:35" ht="29.25" customHeight="1">
      <c r="A40" s="3"/>
      <c r="B40" s="3"/>
      <c r="C40" s="39">
        <v>34</v>
      </c>
      <c r="D40" s="304" t="s">
        <v>122</v>
      </c>
      <c r="E40" s="297" t="s">
        <v>134</v>
      </c>
      <c r="F40" s="42">
        <f t="shared" si="11"/>
        <v>0</v>
      </c>
      <c r="G40" s="43">
        <f t="shared" si="12"/>
        <v>0</v>
      </c>
      <c r="H40" s="35">
        <v>78</v>
      </c>
      <c r="I40" s="36">
        <v>61</v>
      </c>
      <c r="J40" s="36">
        <v>45</v>
      </c>
      <c r="K40" s="36">
        <v>50</v>
      </c>
      <c r="L40" s="36"/>
      <c r="M40" s="36">
        <v>32</v>
      </c>
      <c r="N40" s="108">
        <f t="shared" si="3"/>
        <v>32</v>
      </c>
      <c r="O40" s="109">
        <v>78</v>
      </c>
      <c r="P40" s="87">
        <f t="shared" si="13"/>
        <v>329</v>
      </c>
      <c r="Q40" s="88">
        <f t="shared" si="0"/>
        <v>411.25</v>
      </c>
      <c r="R40" s="112">
        <f t="shared" si="5"/>
        <v>68.541666666666671</v>
      </c>
      <c r="S40" s="43" t="s">
        <v>18</v>
      </c>
      <c r="T40" s="379"/>
      <c r="U40" s="379"/>
      <c r="V40" s="379"/>
      <c r="AA40" s="5"/>
      <c r="AH40" s="3"/>
      <c r="AI40" s="3"/>
    </row>
    <row r="41" spans="1:35" ht="29.25" customHeight="1">
      <c r="A41" s="3"/>
      <c r="B41" s="3"/>
      <c r="C41" s="39">
        <v>35</v>
      </c>
      <c r="D41" s="299" t="s">
        <v>122</v>
      </c>
      <c r="E41" s="297" t="s">
        <v>135</v>
      </c>
      <c r="F41" s="42">
        <f t="shared" si="11"/>
        <v>1</v>
      </c>
      <c r="G41" s="43">
        <f t="shared" si="12"/>
        <v>0</v>
      </c>
      <c r="H41" s="35">
        <v>7</v>
      </c>
      <c r="I41" s="36">
        <v>46</v>
      </c>
      <c r="J41" s="36">
        <v>37</v>
      </c>
      <c r="K41" s="36">
        <v>35</v>
      </c>
      <c r="L41" s="36"/>
      <c r="M41" s="36">
        <v>19</v>
      </c>
      <c r="N41" s="108">
        <f t="shared" si="3"/>
        <v>19</v>
      </c>
      <c r="O41" s="109">
        <v>47</v>
      </c>
      <c r="P41" s="87">
        <f t="shared" si="13"/>
        <v>211</v>
      </c>
      <c r="Q41" s="88">
        <f t="shared" si="0"/>
        <v>263.75</v>
      </c>
      <c r="R41" s="112">
        <f t="shared" si="5"/>
        <v>43.958333333333336</v>
      </c>
      <c r="S41" s="43" t="s">
        <v>18</v>
      </c>
      <c r="T41" s="379"/>
      <c r="U41" s="379"/>
      <c r="V41" s="379"/>
      <c r="AA41" s="5"/>
      <c r="AH41" s="3"/>
      <c r="AI41" s="3"/>
    </row>
    <row r="42" spans="1:35" ht="29.25" customHeight="1">
      <c r="A42" s="3"/>
      <c r="B42" s="3"/>
      <c r="C42" s="39">
        <v>36</v>
      </c>
      <c r="D42" s="304" t="s">
        <v>122</v>
      </c>
      <c r="E42" s="297" t="s">
        <v>136</v>
      </c>
      <c r="F42" s="42">
        <f t="shared" si="11"/>
        <v>0</v>
      </c>
      <c r="G42" s="43">
        <f t="shared" si="12"/>
        <v>0</v>
      </c>
      <c r="H42" s="35">
        <v>81</v>
      </c>
      <c r="I42" s="36">
        <v>66</v>
      </c>
      <c r="J42" s="36">
        <v>46</v>
      </c>
      <c r="K42" s="36">
        <v>38</v>
      </c>
      <c r="L42" s="36"/>
      <c r="M42" s="36">
        <v>28</v>
      </c>
      <c r="N42" s="108">
        <f t="shared" si="3"/>
        <v>28</v>
      </c>
      <c r="O42" s="109">
        <v>81</v>
      </c>
      <c r="P42" s="87">
        <f t="shared" si="13"/>
        <v>328</v>
      </c>
      <c r="Q42" s="88">
        <f t="shared" si="0"/>
        <v>410</v>
      </c>
      <c r="R42" s="112">
        <f t="shared" si="5"/>
        <v>68.333333333333329</v>
      </c>
      <c r="S42" s="43" t="s">
        <v>18</v>
      </c>
      <c r="T42" s="379"/>
      <c r="U42" s="379"/>
      <c r="V42" s="379"/>
      <c r="AA42" s="5"/>
      <c r="AH42" s="3"/>
      <c r="AI42" s="3"/>
    </row>
    <row r="43" spans="1:35" ht="29.25" customHeight="1">
      <c r="A43" s="3"/>
      <c r="B43" s="3"/>
      <c r="C43" s="39">
        <v>37</v>
      </c>
      <c r="D43" s="304" t="s">
        <v>122</v>
      </c>
      <c r="E43" s="297" t="s">
        <v>137</v>
      </c>
      <c r="F43" s="42">
        <f t="shared" si="11"/>
        <v>2</v>
      </c>
      <c r="G43" s="43">
        <f t="shared" si="12"/>
        <v>0</v>
      </c>
      <c r="H43" s="35">
        <v>56</v>
      </c>
      <c r="I43" s="36">
        <v>54</v>
      </c>
      <c r="J43" s="36">
        <v>30</v>
      </c>
      <c r="K43" s="36">
        <v>25</v>
      </c>
      <c r="L43" s="36"/>
      <c r="M43" s="36">
        <v>19</v>
      </c>
      <c r="N43" s="108">
        <f t="shared" si="3"/>
        <v>19</v>
      </c>
      <c r="O43" s="109">
        <v>56</v>
      </c>
      <c r="P43" s="87">
        <f t="shared" si="13"/>
        <v>253</v>
      </c>
      <c r="Q43" s="88">
        <f t="shared" si="0"/>
        <v>316.25</v>
      </c>
      <c r="R43" s="112">
        <f t="shared" si="5"/>
        <v>52.708333333333336</v>
      </c>
      <c r="S43" s="43" t="s">
        <v>18</v>
      </c>
      <c r="T43" s="379"/>
      <c r="U43" s="379"/>
      <c r="V43" s="379"/>
      <c r="AA43" s="5"/>
      <c r="AH43" s="3"/>
      <c r="AI43" s="3"/>
    </row>
    <row r="44" spans="1:35" ht="29.25" customHeight="1">
      <c r="A44" s="3"/>
      <c r="B44" s="3"/>
      <c r="C44" s="39">
        <v>38</v>
      </c>
      <c r="D44" s="304" t="s">
        <v>122</v>
      </c>
      <c r="E44" s="297" t="s">
        <v>138</v>
      </c>
      <c r="F44" s="42">
        <f t="shared" si="11"/>
        <v>0</v>
      </c>
      <c r="G44" s="43">
        <f t="shared" si="12"/>
        <v>0</v>
      </c>
      <c r="H44" s="35">
        <v>63</v>
      </c>
      <c r="I44" s="36">
        <v>67</v>
      </c>
      <c r="J44" s="36">
        <v>37</v>
      </c>
      <c r="K44" s="36">
        <v>43</v>
      </c>
      <c r="L44" s="36"/>
      <c r="M44" s="36">
        <v>28</v>
      </c>
      <c r="N44" s="108">
        <f t="shared" si="3"/>
        <v>28</v>
      </c>
      <c r="O44" s="109">
        <v>63</v>
      </c>
      <c r="P44" s="87">
        <f t="shared" si="13"/>
        <v>286</v>
      </c>
      <c r="Q44" s="88">
        <f t="shared" si="0"/>
        <v>357.5</v>
      </c>
      <c r="R44" s="112">
        <f t="shared" si="5"/>
        <v>59.583333333333336</v>
      </c>
      <c r="S44" s="43" t="s">
        <v>18</v>
      </c>
      <c r="T44" s="379"/>
      <c r="U44" s="379"/>
      <c r="V44" s="379"/>
      <c r="AA44" s="5"/>
      <c r="AH44" s="3"/>
      <c r="AI44" s="3"/>
    </row>
    <row r="45" spans="1:35" ht="29.25" customHeight="1" thickBot="1">
      <c r="A45" s="3"/>
      <c r="B45" s="3"/>
      <c r="C45" s="39">
        <v>39</v>
      </c>
      <c r="D45" s="304" t="s">
        <v>122</v>
      </c>
      <c r="E45" s="297" t="s">
        <v>139</v>
      </c>
      <c r="F45" s="42">
        <f t="shared" si="11"/>
        <v>1</v>
      </c>
      <c r="G45" s="43">
        <f t="shared" si="12"/>
        <v>1</v>
      </c>
      <c r="H45" s="35">
        <v>61</v>
      </c>
      <c r="I45" s="36">
        <v>52</v>
      </c>
      <c r="J45" s="36">
        <v>46</v>
      </c>
      <c r="K45" s="36">
        <v>43</v>
      </c>
      <c r="L45" s="36"/>
      <c r="M45" s="36" t="s">
        <v>13</v>
      </c>
      <c r="N45" s="108">
        <f t="shared" si="3"/>
        <v>0</v>
      </c>
      <c r="O45" s="109">
        <v>61</v>
      </c>
      <c r="P45" s="87">
        <f t="shared" si="13"/>
        <v>211</v>
      </c>
      <c r="Q45" s="88">
        <f t="shared" si="0"/>
        <v>263.75</v>
      </c>
      <c r="R45" s="112">
        <f t="shared" si="5"/>
        <v>43.958333333333336</v>
      </c>
      <c r="S45" s="43" t="s">
        <v>18</v>
      </c>
      <c r="T45" s="379"/>
      <c r="U45" s="379"/>
      <c r="V45" s="379"/>
      <c r="AA45" s="5"/>
      <c r="AH45" s="3"/>
      <c r="AI45" s="3"/>
    </row>
    <row r="46" spans="1:35" ht="42.75" customHeight="1">
      <c r="A46" s="3"/>
      <c r="C46" s="511" t="s">
        <v>56</v>
      </c>
      <c r="D46" s="512"/>
      <c r="E46" s="512"/>
      <c r="F46" s="512"/>
      <c r="G46" s="513"/>
      <c r="H46" s="80">
        <f>COUNTIF(H7:H45,"AB")</f>
        <v>3</v>
      </c>
      <c r="I46" s="80">
        <f t="shared" ref="I46:Q46" si="14">COUNTIF(I7:I45,"AB")</f>
        <v>0</v>
      </c>
      <c r="J46" s="80">
        <f t="shared" si="14"/>
        <v>0</v>
      </c>
      <c r="K46" s="80">
        <f t="shared" si="14"/>
        <v>1</v>
      </c>
      <c r="L46" s="80">
        <f t="shared" si="14"/>
        <v>0</v>
      </c>
      <c r="M46" s="80">
        <f t="shared" si="14"/>
        <v>1</v>
      </c>
      <c r="N46" s="80">
        <f t="shared" si="14"/>
        <v>0</v>
      </c>
      <c r="O46" s="80">
        <f t="shared" si="14"/>
        <v>3</v>
      </c>
      <c r="P46" s="80">
        <f t="shared" si="14"/>
        <v>0</v>
      </c>
      <c r="Q46" s="80">
        <f t="shared" si="14"/>
        <v>0</v>
      </c>
      <c r="R46" s="116"/>
      <c r="S46" s="84"/>
      <c r="T46" s="380"/>
      <c r="U46" s="380"/>
      <c r="V46" s="380"/>
      <c r="AA46" s="5"/>
      <c r="AH46" s="3"/>
      <c r="AI46" s="3"/>
    </row>
    <row r="47" spans="1:35" ht="42.75" customHeight="1">
      <c r="A47" s="3"/>
      <c r="C47" s="452" t="s">
        <v>32</v>
      </c>
      <c r="D47" s="453"/>
      <c r="E47" s="453"/>
      <c r="F47" s="453"/>
      <c r="G47" s="454"/>
      <c r="H47" s="85">
        <f>AVERAGE(H7:H45)</f>
        <v>55.657142857142858</v>
      </c>
      <c r="I47" s="85">
        <f t="shared" ref="I47:Q47" si="15">AVERAGE(I7:I45)</f>
        <v>58.39473684210526</v>
      </c>
      <c r="J47" s="85">
        <f t="shared" si="15"/>
        <v>39.815789473684212</v>
      </c>
      <c r="K47" s="85">
        <f t="shared" si="15"/>
        <v>39.378378378378379</v>
      </c>
      <c r="L47" s="85" t="e">
        <f t="shared" si="15"/>
        <v>#DIV/0!</v>
      </c>
      <c r="M47" s="85">
        <f t="shared" si="15"/>
        <v>24.891891891891891</v>
      </c>
      <c r="N47" s="85">
        <f t="shared" si="15"/>
        <v>23.615384615384617</v>
      </c>
      <c r="O47" s="85">
        <f t="shared" si="15"/>
        <v>56.8</v>
      </c>
      <c r="P47" s="85">
        <f t="shared" si="15"/>
        <v>255.87179487179486</v>
      </c>
      <c r="Q47" s="85">
        <f t="shared" si="15"/>
        <v>319.83974358974359</v>
      </c>
      <c r="R47" s="117"/>
      <c r="S47" s="89"/>
      <c r="T47" s="380"/>
      <c r="U47" s="380"/>
      <c r="V47" s="380"/>
      <c r="AA47" s="5"/>
      <c r="AH47" s="3"/>
      <c r="AI47" s="3"/>
    </row>
    <row r="48" spans="1:35" ht="42.75" customHeight="1">
      <c r="A48" s="3"/>
      <c r="C48" s="452" t="s">
        <v>33</v>
      </c>
      <c r="D48" s="453"/>
      <c r="E48" s="453"/>
      <c r="F48" s="453"/>
      <c r="G48" s="454"/>
      <c r="H48" s="85">
        <f>MAX(H7:H45)</f>
        <v>81</v>
      </c>
      <c r="I48" s="85">
        <f t="shared" ref="I48:Q48" si="16">MAX(I7:I45)</f>
        <v>74</v>
      </c>
      <c r="J48" s="85">
        <f t="shared" si="16"/>
        <v>54</v>
      </c>
      <c r="K48" s="85">
        <f t="shared" si="16"/>
        <v>57</v>
      </c>
      <c r="L48" s="85">
        <f t="shared" si="16"/>
        <v>0</v>
      </c>
      <c r="M48" s="85">
        <f t="shared" si="16"/>
        <v>33</v>
      </c>
      <c r="N48" s="85">
        <f t="shared" si="16"/>
        <v>33</v>
      </c>
      <c r="O48" s="85">
        <f t="shared" si="16"/>
        <v>81</v>
      </c>
      <c r="P48" s="85">
        <f t="shared" si="16"/>
        <v>360</v>
      </c>
      <c r="Q48" s="85">
        <f t="shared" si="16"/>
        <v>450</v>
      </c>
      <c r="R48" s="117"/>
      <c r="S48" s="89"/>
      <c r="T48" s="380"/>
      <c r="U48" s="380"/>
      <c r="V48" s="380"/>
      <c r="AA48" s="5"/>
      <c r="AH48" s="3"/>
      <c r="AI48" s="3"/>
    </row>
    <row r="49" spans="1:35" ht="41.25" customHeight="1">
      <c r="A49" s="3"/>
      <c r="C49" s="452" t="s">
        <v>34</v>
      </c>
      <c r="D49" s="453"/>
      <c r="E49" s="453"/>
      <c r="F49" s="453"/>
      <c r="G49" s="454"/>
      <c r="H49" s="85">
        <f>MIN(H7:H45)</f>
        <v>7</v>
      </c>
      <c r="I49" s="85">
        <f t="shared" ref="I49:Q49" si="17">MIN(I7:I45)</f>
        <v>40</v>
      </c>
      <c r="J49" s="85">
        <f t="shared" si="17"/>
        <v>21</v>
      </c>
      <c r="K49" s="85">
        <f t="shared" si="17"/>
        <v>20</v>
      </c>
      <c r="L49" s="85">
        <f t="shared" si="17"/>
        <v>0</v>
      </c>
      <c r="M49" s="85">
        <f t="shared" si="17"/>
        <v>15</v>
      </c>
      <c r="N49" s="85">
        <f t="shared" si="17"/>
        <v>0</v>
      </c>
      <c r="O49" s="85">
        <f t="shared" si="17"/>
        <v>24</v>
      </c>
      <c r="P49" s="85">
        <f t="shared" si="17"/>
        <v>0</v>
      </c>
      <c r="Q49" s="85">
        <f t="shared" si="17"/>
        <v>0</v>
      </c>
      <c r="R49" s="117"/>
      <c r="S49" s="89"/>
      <c r="T49" s="380"/>
      <c r="U49" s="380"/>
      <c r="V49" s="380"/>
    </row>
    <row r="50" spans="1:35" ht="29.25" customHeight="1" thickBot="1">
      <c r="A50" s="3"/>
      <c r="C50" s="455" t="s">
        <v>62</v>
      </c>
      <c r="D50" s="456"/>
      <c r="E50" s="456"/>
      <c r="F50" s="456"/>
      <c r="G50" s="514"/>
      <c r="H50" s="85">
        <f>COUNTIF(H7:H39,"&lt;45")</f>
        <v>7</v>
      </c>
      <c r="I50" s="85">
        <f t="shared" ref="I50:Q50" si="18">COUNTIF(I7:I39,"&lt;45")</f>
        <v>2</v>
      </c>
      <c r="J50" s="85">
        <f>COUNTIF(J7:J39,"&lt;35")</f>
        <v>5</v>
      </c>
      <c r="K50" s="85">
        <f>COUNTIF(K7:K39,"&lt;35")</f>
        <v>5</v>
      </c>
      <c r="L50" s="85">
        <f>COUNTIF(L7:L39,"&lt;18")</f>
        <v>0</v>
      </c>
      <c r="M50" s="85">
        <f>COUNTIF(M7:M39,"&lt;18")</f>
        <v>2</v>
      </c>
      <c r="N50" s="85">
        <f>COUNTIF(N7:N39,"&lt;18")</f>
        <v>3</v>
      </c>
      <c r="O50" s="85">
        <f>COUNTIF(O7:O39,"&lt;45")</f>
        <v>7</v>
      </c>
      <c r="P50" s="85">
        <f t="shared" si="18"/>
        <v>1</v>
      </c>
      <c r="Q50" s="85">
        <f t="shared" si="18"/>
        <v>1</v>
      </c>
      <c r="R50" s="406"/>
      <c r="S50" s="407"/>
      <c r="T50" s="3"/>
      <c r="U50" s="3"/>
      <c r="V50" s="3"/>
      <c r="AA50" s="5"/>
      <c r="AB50" s="5"/>
      <c r="AC50" s="5"/>
      <c r="AH50" s="3"/>
      <c r="AI50" s="3"/>
    </row>
    <row r="51" spans="1:35" ht="29.25" customHeight="1">
      <c r="A51" s="75"/>
      <c r="S51" s="75"/>
      <c r="T51" s="75"/>
      <c r="U51" s="75"/>
      <c r="V51" s="75"/>
      <c r="W51" s="75"/>
      <c r="X51" s="75"/>
      <c r="Y51" s="75"/>
      <c r="Z51" s="75"/>
      <c r="AA51" s="75"/>
      <c r="AB51" s="75"/>
      <c r="AC51" s="75"/>
      <c r="AD51" s="75"/>
      <c r="AE51" s="75"/>
      <c r="AF51" s="75"/>
      <c r="AG51" s="75"/>
      <c r="AH51" s="75"/>
      <c r="AI51" s="75"/>
    </row>
    <row r="52" spans="1:35" ht="29.25" customHeight="1">
      <c r="A52" s="75"/>
      <c r="S52" s="75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</row>
    <row r="53" spans="1:35" ht="29.25" customHeight="1">
      <c r="A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</row>
    <row r="54" spans="1:35" ht="29.25" customHeight="1">
      <c r="A54" s="75"/>
      <c r="C54" s="1"/>
      <c r="S54" s="75"/>
      <c r="T54" s="75"/>
      <c r="U54" s="75"/>
      <c r="V54" s="75"/>
      <c r="W54" s="75"/>
      <c r="X54" s="75"/>
      <c r="Y54" s="75"/>
      <c r="Z54" s="75"/>
      <c r="AA54" s="75"/>
      <c r="AB54" s="75"/>
      <c r="AC54" s="75"/>
      <c r="AD54" s="75"/>
      <c r="AE54" s="75"/>
      <c r="AF54" s="75"/>
      <c r="AG54" s="75"/>
      <c r="AH54" s="75"/>
      <c r="AI54" s="75"/>
    </row>
    <row r="55" spans="1:35" ht="29.25" customHeight="1">
      <c r="A55" s="96"/>
      <c r="B55" s="458" t="s">
        <v>60</v>
      </c>
      <c r="C55" s="458"/>
      <c r="D55" s="458"/>
      <c r="E55" s="458"/>
      <c r="F55" s="458"/>
      <c r="G55" s="73"/>
      <c r="H55" s="73"/>
      <c r="I55" s="56"/>
      <c r="J55" s="458" t="s">
        <v>61</v>
      </c>
      <c r="K55" s="458"/>
      <c r="L55" s="458"/>
      <c r="M55" s="458"/>
      <c r="N55" s="458"/>
      <c r="O55" s="458"/>
      <c r="P55" s="458"/>
      <c r="Q55" s="458"/>
      <c r="R55" s="458"/>
      <c r="S55" s="96"/>
      <c r="T55" s="96"/>
      <c r="U55" s="96"/>
      <c r="V55" s="96"/>
      <c r="AI55" s="96"/>
    </row>
    <row r="56" spans="1:35" ht="18.75" customHeight="1">
      <c r="B56" s="14"/>
      <c r="C56" s="98"/>
      <c r="D56" s="14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3"/>
      <c r="T56" s="3"/>
      <c r="U56" s="3"/>
      <c r="V56" s="3"/>
      <c r="AI56" s="3"/>
    </row>
    <row r="57" spans="1:35" ht="15.75" customHeight="1">
      <c r="A57" s="5"/>
      <c r="B57" s="14"/>
      <c r="C57" s="98"/>
      <c r="D57" s="14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5"/>
      <c r="T57" s="5"/>
      <c r="U57" s="5"/>
      <c r="V57" s="5"/>
      <c r="AI57" s="5"/>
    </row>
    <row r="58" spans="1:35" ht="15.75" customHeight="1">
      <c r="A58" s="5"/>
      <c r="B58" s="14"/>
      <c r="C58" s="98"/>
      <c r="D58" s="14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5"/>
      <c r="T58" s="5"/>
      <c r="U58" s="5"/>
      <c r="V58" s="5"/>
      <c r="AI58" s="5"/>
    </row>
    <row r="59" spans="1:35" ht="15.75" customHeight="1">
      <c r="A59" s="5"/>
      <c r="B59" s="14"/>
      <c r="C59" s="98"/>
      <c r="D59" s="14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5"/>
      <c r="T59" s="5"/>
      <c r="U59" s="5"/>
      <c r="V59" s="5"/>
      <c r="AI59" s="5"/>
    </row>
    <row r="60" spans="1:35" ht="15.75" customHeight="1">
      <c r="A60" s="5"/>
      <c r="B60" s="14"/>
      <c r="C60" s="98"/>
      <c r="D60" s="14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5"/>
      <c r="T60" s="5"/>
      <c r="U60" s="5"/>
      <c r="V60" s="5"/>
      <c r="AI60" s="5"/>
    </row>
    <row r="61" spans="1:35" ht="15.75" customHeight="1" thickBot="1">
      <c r="A61" s="5"/>
      <c r="B61" s="14"/>
      <c r="C61" s="98"/>
      <c r="D61" s="14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5"/>
      <c r="T61" s="5"/>
      <c r="U61" s="5"/>
      <c r="V61" s="5"/>
      <c r="AI61" s="5"/>
    </row>
    <row r="62" spans="1:35" ht="15.75" customHeight="1" thickBot="1">
      <c r="A62" s="5"/>
      <c r="B62" s="14"/>
      <c r="C62" s="479" t="s">
        <v>162</v>
      </c>
      <c r="D62" s="480"/>
      <c r="E62" s="479" t="s">
        <v>163</v>
      </c>
      <c r="F62" s="480"/>
      <c r="G62" s="480"/>
      <c r="H62" s="480"/>
      <c r="I62" s="480"/>
      <c r="J62" s="480"/>
      <c r="K62" s="480"/>
      <c r="L62" s="480"/>
      <c r="M62" s="480"/>
      <c r="N62" s="480"/>
      <c r="O62" s="480"/>
      <c r="P62" s="480" t="s">
        <v>447</v>
      </c>
      <c r="Q62" s="480"/>
      <c r="R62" s="480" t="s">
        <v>448</v>
      </c>
      <c r="S62" s="481"/>
      <c r="T62" s="5"/>
      <c r="U62" s="5"/>
      <c r="V62" s="5"/>
      <c r="AI62" s="5"/>
    </row>
    <row r="63" spans="1:35" ht="15.75" customHeight="1">
      <c r="A63" s="5"/>
      <c r="B63" s="14"/>
      <c r="C63" s="482" t="s">
        <v>8</v>
      </c>
      <c r="D63" s="486" t="s">
        <v>10</v>
      </c>
      <c r="E63" s="486" t="s">
        <v>11</v>
      </c>
      <c r="F63" s="489" t="s">
        <v>12</v>
      </c>
      <c r="G63" s="469" t="s">
        <v>13</v>
      </c>
      <c r="H63" s="15" t="s">
        <v>14</v>
      </c>
      <c r="I63" s="16" t="s">
        <v>3</v>
      </c>
      <c r="J63" s="16" t="s">
        <v>5</v>
      </c>
      <c r="K63" s="16" t="s">
        <v>6</v>
      </c>
      <c r="L63" s="16" t="s">
        <v>65</v>
      </c>
      <c r="M63" s="16" t="s">
        <v>66</v>
      </c>
      <c r="N63" s="17" t="s">
        <v>67</v>
      </c>
      <c r="O63" s="16" t="s">
        <v>4</v>
      </c>
      <c r="P63" s="18" t="s">
        <v>15</v>
      </c>
      <c r="Q63" s="105" t="s">
        <v>15</v>
      </c>
      <c r="R63" s="499" t="s">
        <v>16</v>
      </c>
      <c r="S63" s="500" t="s">
        <v>17</v>
      </c>
      <c r="T63" s="5"/>
      <c r="U63" s="5"/>
      <c r="V63" s="5"/>
      <c r="AI63" s="5"/>
    </row>
    <row r="64" spans="1:35" ht="15.75" customHeight="1" thickBot="1">
      <c r="A64" s="5"/>
      <c r="B64" s="14"/>
      <c r="C64" s="483"/>
      <c r="D64" s="487"/>
      <c r="E64" s="488"/>
      <c r="F64" s="488"/>
      <c r="G64" s="470"/>
      <c r="H64" s="26">
        <v>90</v>
      </c>
      <c r="I64" s="27">
        <v>90</v>
      </c>
      <c r="J64" s="27">
        <v>70</v>
      </c>
      <c r="K64" s="27">
        <v>70</v>
      </c>
      <c r="L64" s="27">
        <v>35</v>
      </c>
      <c r="M64" s="27">
        <v>35</v>
      </c>
      <c r="N64" s="27">
        <v>70</v>
      </c>
      <c r="O64" s="27">
        <v>90</v>
      </c>
      <c r="P64" s="28">
        <f>SUM(H64,I64,O64,J64,K64,N64)</f>
        <v>480</v>
      </c>
      <c r="Q64" s="106">
        <f t="shared" ref="Q64:Q102" si="19">P64*600/480</f>
        <v>600</v>
      </c>
      <c r="R64" s="483"/>
      <c r="S64" s="501"/>
      <c r="T64" s="5"/>
      <c r="U64" s="5"/>
      <c r="V64" s="5"/>
      <c r="AI64" s="5"/>
    </row>
    <row r="65" spans="1:35" ht="15.75" customHeight="1">
      <c r="A65" s="5"/>
      <c r="B65" s="14"/>
      <c r="C65" s="30">
        <v>1</v>
      </c>
      <c r="D65" s="296" t="s">
        <v>122</v>
      </c>
      <c r="E65" s="297" t="s">
        <v>150</v>
      </c>
      <c r="F65" s="33">
        <f t="shared" ref="F65:F91" si="20">COUNTIF(H65,"&lt;45")+COUNTIF(I65,"&lt;45")+COUNTIF(J65,"&lt;35")+COUNTIF(K65,"&lt;35")+COUNTIF(L65,"&lt;18")+COUNTIF(M65,"&lt;18")+COUNTIF(O65,"&lt;45")</f>
        <v>4</v>
      </c>
      <c r="G65" s="34">
        <f t="shared" ref="G65:G91" si="21">COUNTIF(H65,"AB")+COUNTIF(I65,"AB")+COUNTIF(J65,"AB")+COUNTIF(K65,"AB")+COUNTIF(L65,"AB")+COUNTIF(M65,"AB")+COUNTIF(O65,"AB")</f>
        <v>0</v>
      </c>
      <c r="H65" s="35">
        <v>24</v>
      </c>
      <c r="I65" s="36">
        <v>61</v>
      </c>
      <c r="J65" s="36">
        <v>21</v>
      </c>
      <c r="K65" s="36">
        <v>24</v>
      </c>
      <c r="L65" s="36"/>
      <c r="M65" s="36">
        <v>24</v>
      </c>
      <c r="N65" s="108">
        <f t="shared" ref="N65:N102" si="22">SUM(L65:M65)</f>
        <v>24</v>
      </c>
      <c r="O65" s="109">
        <v>24</v>
      </c>
      <c r="P65" s="110">
        <f t="shared" ref="P65:P91" si="23">SUM(H65,I65,J65,K65,N65,O65)</f>
        <v>178</v>
      </c>
      <c r="Q65" s="111">
        <f t="shared" si="19"/>
        <v>222.5</v>
      </c>
      <c r="R65" s="112">
        <f t="shared" ref="R65:R102" si="24">Q65/6</f>
        <v>37.083333333333336</v>
      </c>
      <c r="S65" s="34" t="s">
        <v>18</v>
      </c>
      <c r="T65" s="5"/>
      <c r="U65" s="5"/>
      <c r="V65" s="5"/>
      <c r="AI65" s="5"/>
    </row>
    <row r="66" spans="1:35" ht="15.75" customHeight="1">
      <c r="A66" s="5"/>
      <c r="B66" s="14"/>
      <c r="C66" s="39">
        <v>2</v>
      </c>
      <c r="D66" s="296" t="s">
        <v>122</v>
      </c>
      <c r="E66" s="298" t="s">
        <v>153</v>
      </c>
      <c r="F66" s="42">
        <f t="shared" si="20"/>
        <v>0</v>
      </c>
      <c r="G66" s="43">
        <f t="shared" si="21"/>
        <v>1</v>
      </c>
      <c r="H66" s="35">
        <v>67</v>
      </c>
      <c r="I66" s="36">
        <v>68</v>
      </c>
      <c r="J66" s="36">
        <v>38</v>
      </c>
      <c r="K66" s="36" t="s">
        <v>13</v>
      </c>
      <c r="L66" s="36"/>
      <c r="M66" s="36">
        <v>28</v>
      </c>
      <c r="N66" s="108">
        <f t="shared" si="22"/>
        <v>28</v>
      </c>
      <c r="O66" s="109">
        <v>67</v>
      </c>
      <c r="P66" s="87">
        <f t="shared" si="23"/>
        <v>268</v>
      </c>
      <c r="Q66" s="88">
        <f t="shared" si="19"/>
        <v>335</v>
      </c>
      <c r="R66" s="112">
        <f t="shared" si="24"/>
        <v>55.833333333333336</v>
      </c>
      <c r="S66" s="43" t="s">
        <v>18</v>
      </c>
      <c r="T66" s="5"/>
      <c r="U66" s="5"/>
      <c r="V66" s="5"/>
      <c r="AI66" s="5"/>
    </row>
    <row r="67" spans="1:35" ht="15.75" customHeight="1">
      <c r="A67" s="5"/>
      <c r="B67" s="14"/>
      <c r="C67" s="39">
        <v>3</v>
      </c>
      <c r="D67" s="296" t="s">
        <v>122</v>
      </c>
      <c r="E67" s="298" t="s">
        <v>154</v>
      </c>
      <c r="F67" s="42">
        <f t="shared" si="20"/>
        <v>0</v>
      </c>
      <c r="G67" s="43">
        <f t="shared" si="21"/>
        <v>0</v>
      </c>
      <c r="H67" s="35">
        <v>55</v>
      </c>
      <c r="I67" s="36">
        <v>60</v>
      </c>
      <c r="J67" s="36">
        <v>50</v>
      </c>
      <c r="K67" s="36">
        <v>35</v>
      </c>
      <c r="L67" s="36"/>
      <c r="M67" s="36">
        <v>22</v>
      </c>
      <c r="N67" s="108">
        <f t="shared" si="22"/>
        <v>22</v>
      </c>
      <c r="O67" s="109">
        <v>55</v>
      </c>
      <c r="P67" s="87">
        <f t="shared" si="23"/>
        <v>277</v>
      </c>
      <c r="Q67" s="88">
        <f t="shared" si="19"/>
        <v>346.25</v>
      </c>
      <c r="R67" s="112">
        <f t="shared" si="24"/>
        <v>57.708333333333336</v>
      </c>
      <c r="S67" s="43" t="s">
        <v>18</v>
      </c>
      <c r="T67" s="5"/>
      <c r="U67" s="5"/>
      <c r="V67" s="5"/>
      <c r="AI67" s="5"/>
    </row>
    <row r="68" spans="1:35" ht="18.75" customHeight="1">
      <c r="C68" s="30">
        <v>4</v>
      </c>
      <c r="D68" s="296" t="s">
        <v>122</v>
      </c>
      <c r="E68" s="297" t="s">
        <v>140</v>
      </c>
      <c r="F68" s="42">
        <f t="shared" si="20"/>
        <v>1</v>
      </c>
      <c r="G68" s="43">
        <f t="shared" si="21"/>
        <v>2</v>
      </c>
      <c r="H68" s="35" t="s">
        <v>13</v>
      </c>
      <c r="I68" s="36">
        <v>55</v>
      </c>
      <c r="J68" s="36">
        <v>35</v>
      </c>
      <c r="K68" s="36">
        <v>24</v>
      </c>
      <c r="L68" s="36"/>
      <c r="M68" s="36">
        <v>29</v>
      </c>
      <c r="N68" s="108">
        <f t="shared" si="22"/>
        <v>29</v>
      </c>
      <c r="O68" s="109" t="s">
        <v>13</v>
      </c>
      <c r="P68" s="87">
        <f t="shared" si="23"/>
        <v>143</v>
      </c>
      <c r="Q68" s="88">
        <f t="shared" si="19"/>
        <v>178.75</v>
      </c>
      <c r="R68" s="112">
        <f t="shared" si="24"/>
        <v>29.791666666666668</v>
      </c>
      <c r="S68" s="43" t="s">
        <v>18</v>
      </c>
      <c r="T68" s="3"/>
      <c r="U68" s="3"/>
      <c r="V68" s="3"/>
      <c r="AI68" s="3"/>
    </row>
    <row r="69" spans="1:35" ht="18.75" customHeight="1">
      <c r="C69" s="39">
        <v>5</v>
      </c>
      <c r="D69" s="296" t="s">
        <v>122</v>
      </c>
      <c r="E69" s="298" t="s">
        <v>155</v>
      </c>
      <c r="F69" s="42">
        <f t="shared" si="20"/>
        <v>0</v>
      </c>
      <c r="G69" s="43">
        <f t="shared" si="21"/>
        <v>2</v>
      </c>
      <c r="H69" s="35" t="s">
        <v>13</v>
      </c>
      <c r="I69" s="36">
        <v>61</v>
      </c>
      <c r="J69" s="36">
        <v>41</v>
      </c>
      <c r="K69" s="36">
        <v>38</v>
      </c>
      <c r="L69" s="36"/>
      <c r="M69" s="36">
        <v>28</v>
      </c>
      <c r="N69" s="108">
        <f t="shared" si="22"/>
        <v>28</v>
      </c>
      <c r="O69" s="109" t="s">
        <v>13</v>
      </c>
      <c r="P69" s="87">
        <f t="shared" si="23"/>
        <v>168</v>
      </c>
      <c r="Q69" s="88">
        <f t="shared" si="19"/>
        <v>210</v>
      </c>
      <c r="R69" s="112">
        <f t="shared" si="24"/>
        <v>35</v>
      </c>
      <c r="S69" s="43" t="s">
        <v>18</v>
      </c>
      <c r="T69" s="3"/>
      <c r="U69" s="3"/>
      <c r="V69" s="3"/>
      <c r="AI69" s="3"/>
    </row>
    <row r="70" spans="1:35" ht="18.75" customHeight="1">
      <c r="C70" s="39">
        <v>6</v>
      </c>
      <c r="D70" s="296" t="s">
        <v>122</v>
      </c>
      <c r="E70" s="298" t="s">
        <v>156</v>
      </c>
      <c r="F70" s="42">
        <f t="shared" si="20"/>
        <v>0</v>
      </c>
      <c r="G70" s="43">
        <f t="shared" si="21"/>
        <v>0</v>
      </c>
      <c r="H70" s="35">
        <v>60</v>
      </c>
      <c r="I70" s="36">
        <v>65</v>
      </c>
      <c r="J70" s="36">
        <v>54</v>
      </c>
      <c r="K70" s="36">
        <v>49</v>
      </c>
      <c r="L70" s="36"/>
      <c r="M70" s="36">
        <v>32</v>
      </c>
      <c r="N70" s="108">
        <f t="shared" si="22"/>
        <v>32</v>
      </c>
      <c r="O70" s="109">
        <v>60</v>
      </c>
      <c r="P70" s="87">
        <f t="shared" si="23"/>
        <v>320</v>
      </c>
      <c r="Q70" s="88">
        <f t="shared" si="19"/>
        <v>400</v>
      </c>
      <c r="R70" s="112">
        <f t="shared" si="24"/>
        <v>66.666666666666671</v>
      </c>
      <c r="S70" s="43" t="s">
        <v>18</v>
      </c>
      <c r="T70" s="3"/>
      <c r="U70" s="3"/>
      <c r="V70" s="3"/>
      <c r="AI70" s="3"/>
    </row>
    <row r="71" spans="1:35" ht="18.75" customHeight="1">
      <c r="C71" s="30">
        <v>7</v>
      </c>
      <c r="D71" s="296" t="s">
        <v>122</v>
      </c>
      <c r="E71" s="297" t="s">
        <v>141</v>
      </c>
      <c r="F71" s="42">
        <f t="shared" si="20"/>
        <v>2</v>
      </c>
      <c r="G71" s="43">
        <f t="shared" si="21"/>
        <v>0</v>
      </c>
      <c r="H71" s="35">
        <v>57</v>
      </c>
      <c r="I71" s="36">
        <v>54</v>
      </c>
      <c r="J71" s="36">
        <v>28</v>
      </c>
      <c r="K71" s="36">
        <v>29</v>
      </c>
      <c r="L71" s="36"/>
      <c r="M71" s="36">
        <v>21</v>
      </c>
      <c r="N71" s="108">
        <f t="shared" si="22"/>
        <v>21</v>
      </c>
      <c r="O71" s="109">
        <v>57</v>
      </c>
      <c r="P71" s="87">
        <f t="shared" si="23"/>
        <v>246</v>
      </c>
      <c r="Q71" s="88">
        <f t="shared" si="19"/>
        <v>307.5</v>
      </c>
      <c r="R71" s="112">
        <f t="shared" si="24"/>
        <v>51.25</v>
      </c>
      <c r="S71" s="43" t="s">
        <v>18</v>
      </c>
      <c r="T71" s="3"/>
      <c r="U71" s="3"/>
      <c r="V71" s="3"/>
      <c r="AI71" s="3"/>
    </row>
    <row r="72" spans="1:35" ht="18.75" customHeight="1">
      <c r="C72" s="39">
        <v>8</v>
      </c>
      <c r="D72" s="296" t="s">
        <v>122</v>
      </c>
      <c r="E72" s="297" t="s">
        <v>142</v>
      </c>
      <c r="F72" s="42">
        <f t="shared" si="20"/>
        <v>0</v>
      </c>
      <c r="G72" s="43">
        <f t="shared" si="21"/>
        <v>2</v>
      </c>
      <c r="H72" s="35" t="s">
        <v>13</v>
      </c>
      <c r="I72" s="36">
        <v>54</v>
      </c>
      <c r="J72" s="36">
        <v>35</v>
      </c>
      <c r="K72" s="36">
        <v>37</v>
      </c>
      <c r="L72" s="36"/>
      <c r="M72" s="36">
        <v>20</v>
      </c>
      <c r="N72" s="108">
        <f t="shared" si="22"/>
        <v>20</v>
      </c>
      <c r="O72" s="109" t="s">
        <v>13</v>
      </c>
      <c r="P72" s="87">
        <f t="shared" si="23"/>
        <v>146</v>
      </c>
      <c r="Q72" s="88">
        <f t="shared" si="19"/>
        <v>182.5</v>
      </c>
      <c r="R72" s="112">
        <f t="shared" si="24"/>
        <v>30.416666666666668</v>
      </c>
      <c r="S72" s="43" t="s">
        <v>18</v>
      </c>
      <c r="T72" s="3"/>
      <c r="U72" s="3"/>
      <c r="V72" s="3"/>
      <c r="AI72" s="3"/>
    </row>
    <row r="73" spans="1:35" ht="18.75" customHeight="1">
      <c r="C73" s="39">
        <v>9</v>
      </c>
      <c r="D73" s="296" t="s">
        <v>122</v>
      </c>
      <c r="E73" s="298" t="s">
        <v>158</v>
      </c>
      <c r="F73" s="42">
        <f t="shared" si="20"/>
        <v>0</v>
      </c>
      <c r="G73" s="43">
        <f t="shared" si="21"/>
        <v>0</v>
      </c>
      <c r="H73" s="35">
        <v>56</v>
      </c>
      <c r="I73" s="36">
        <v>63</v>
      </c>
      <c r="J73" s="36">
        <v>44</v>
      </c>
      <c r="K73" s="36">
        <v>35</v>
      </c>
      <c r="L73" s="36"/>
      <c r="M73" s="36">
        <v>26</v>
      </c>
      <c r="N73" s="108">
        <f t="shared" si="22"/>
        <v>26</v>
      </c>
      <c r="O73" s="109">
        <v>56</v>
      </c>
      <c r="P73" s="87">
        <f t="shared" si="23"/>
        <v>280</v>
      </c>
      <c r="Q73" s="88">
        <f t="shared" si="19"/>
        <v>350</v>
      </c>
      <c r="R73" s="112">
        <f t="shared" si="24"/>
        <v>58.333333333333336</v>
      </c>
      <c r="S73" s="43" t="s">
        <v>18</v>
      </c>
      <c r="T73" s="3"/>
      <c r="U73" s="3"/>
      <c r="V73" s="3"/>
      <c r="AI73" s="3"/>
    </row>
    <row r="74" spans="1:35" ht="18.75" customHeight="1">
      <c r="C74" s="30">
        <v>10</v>
      </c>
      <c r="D74" s="296" t="s">
        <v>122</v>
      </c>
      <c r="E74" s="297" t="s">
        <v>143</v>
      </c>
      <c r="F74" s="42">
        <f t="shared" si="20"/>
        <v>1</v>
      </c>
      <c r="G74" s="43">
        <f t="shared" si="21"/>
        <v>0</v>
      </c>
      <c r="H74" s="35">
        <v>45</v>
      </c>
      <c r="I74" s="36">
        <v>62</v>
      </c>
      <c r="J74" s="36">
        <v>38</v>
      </c>
      <c r="K74" s="36">
        <v>38</v>
      </c>
      <c r="L74" s="36"/>
      <c r="M74" s="36">
        <v>15</v>
      </c>
      <c r="N74" s="108">
        <f t="shared" si="22"/>
        <v>15</v>
      </c>
      <c r="O74" s="109">
        <v>45</v>
      </c>
      <c r="P74" s="87">
        <f t="shared" si="23"/>
        <v>243</v>
      </c>
      <c r="Q74" s="88">
        <f t="shared" si="19"/>
        <v>303.75</v>
      </c>
      <c r="R74" s="112">
        <f t="shared" si="24"/>
        <v>50.625</v>
      </c>
      <c r="S74" s="43" t="s">
        <v>18</v>
      </c>
      <c r="T74" s="3"/>
      <c r="U74" s="3"/>
      <c r="V74" s="3"/>
      <c r="AI74" s="3"/>
    </row>
    <row r="75" spans="1:35" ht="18.75" customHeight="1">
      <c r="C75" s="39">
        <v>11</v>
      </c>
      <c r="D75" s="296" t="s">
        <v>122</v>
      </c>
      <c r="E75" s="297" t="s">
        <v>144</v>
      </c>
      <c r="F75" s="42">
        <f t="shared" si="20"/>
        <v>2</v>
      </c>
      <c r="G75" s="43">
        <f t="shared" si="21"/>
        <v>0</v>
      </c>
      <c r="H75" s="35">
        <v>52</v>
      </c>
      <c r="I75" s="36">
        <v>42</v>
      </c>
      <c r="J75" s="36">
        <v>40</v>
      </c>
      <c r="K75" s="36">
        <v>29</v>
      </c>
      <c r="L75" s="36"/>
      <c r="M75" s="36">
        <v>22</v>
      </c>
      <c r="N75" s="108">
        <f t="shared" si="22"/>
        <v>22</v>
      </c>
      <c r="O75" s="109">
        <v>52</v>
      </c>
      <c r="P75" s="87">
        <f t="shared" si="23"/>
        <v>237</v>
      </c>
      <c r="Q75" s="88">
        <f t="shared" si="19"/>
        <v>296.25</v>
      </c>
      <c r="R75" s="112">
        <f t="shared" si="24"/>
        <v>49.375</v>
      </c>
      <c r="S75" s="43" t="s">
        <v>18</v>
      </c>
      <c r="T75" s="3"/>
      <c r="U75" s="3"/>
      <c r="V75" s="3"/>
      <c r="AI75" s="3"/>
    </row>
    <row r="76" spans="1:35" ht="18.75" customHeight="1">
      <c r="C76" s="39">
        <v>12</v>
      </c>
      <c r="D76" s="296" t="s">
        <v>122</v>
      </c>
      <c r="E76" s="297" t="s">
        <v>151</v>
      </c>
      <c r="F76" s="42">
        <f t="shared" si="20"/>
        <v>2</v>
      </c>
      <c r="G76" s="43">
        <f t="shared" si="21"/>
        <v>0</v>
      </c>
      <c r="H76" s="35">
        <v>36</v>
      </c>
      <c r="I76" s="36">
        <v>50</v>
      </c>
      <c r="J76" s="36">
        <v>37</v>
      </c>
      <c r="K76" s="36">
        <v>35</v>
      </c>
      <c r="L76" s="36"/>
      <c r="M76" s="36">
        <v>23</v>
      </c>
      <c r="N76" s="108">
        <f t="shared" si="22"/>
        <v>23</v>
      </c>
      <c r="O76" s="109">
        <v>36</v>
      </c>
      <c r="P76" s="87">
        <f t="shared" si="23"/>
        <v>217</v>
      </c>
      <c r="Q76" s="88">
        <f t="shared" si="19"/>
        <v>271.25</v>
      </c>
      <c r="R76" s="112">
        <f t="shared" si="24"/>
        <v>45.208333333333336</v>
      </c>
      <c r="S76" s="43" t="s">
        <v>18</v>
      </c>
      <c r="T76" s="3"/>
      <c r="U76" s="3"/>
      <c r="V76" s="3"/>
      <c r="AI76" s="3"/>
    </row>
    <row r="77" spans="1:35" ht="18.75" customHeight="1">
      <c r="C77" s="30">
        <v>13</v>
      </c>
      <c r="D77" s="299" t="s">
        <v>122</v>
      </c>
      <c r="E77" s="298" t="s">
        <v>159</v>
      </c>
      <c r="F77" s="42">
        <f t="shared" si="20"/>
        <v>0</v>
      </c>
      <c r="G77" s="43">
        <f t="shared" si="21"/>
        <v>0</v>
      </c>
      <c r="H77" s="35">
        <v>47</v>
      </c>
      <c r="I77" s="36">
        <v>61</v>
      </c>
      <c r="J77" s="36">
        <v>37</v>
      </c>
      <c r="K77" s="36">
        <v>40</v>
      </c>
      <c r="L77" s="36"/>
      <c r="M77" s="36">
        <v>33</v>
      </c>
      <c r="N77" s="108">
        <f t="shared" si="22"/>
        <v>33</v>
      </c>
      <c r="O77" s="109">
        <v>47</v>
      </c>
      <c r="P77" s="87">
        <f t="shared" si="23"/>
        <v>265</v>
      </c>
      <c r="Q77" s="88">
        <f t="shared" si="19"/>
        <v>331.25</v>
      </c>
      <c r="R77" s="112">
        <f t="shared" si="24"/>
        <v>55.208333333333336</v>
      </c>
      <c r="S77" s="43" t="s">
        <v>18</v>
      </c>
      <c r="T77" s="3"/>
      <c r="U77" s="3"/>
      <c r="V77" s="3"/>
      <c r="AI77" s="3"/>
    </row>
    <row r="78" spans="1:35" ht="18.75" customHeight="1">
      <c r="C78" s="39">
        <v>14</v>
      </c>
      <c r="D78" s="296" t="s">
        <v>122</v>
      </c>
      <c r="E78" s="297" t="s">
        <v>145</v>
      </c>
      <c r="F78" s="42">
        <f t="shared" si="20"/>
        <v>4</v>
      </c>
      <c r="G78" s="43">
        <f t="shared" si="21"/>
        <v>0</v>
      </c>
      <c r="H78" s="35">
        <v>40</v>
      </c>
      <c r="I78" s="36">
        <v>40</v>
      </c>
      <c r="J78" s="36">
        <v>32</v>
      </c>
      <c r="K78" s="36">
        <v>37</v>
      </c>
      <c r="L78" s="36"/>
      <c r="M78" s="36">
        <v>18</v>
      </c>
      <c r="N78" s="108">
        <f t="shared" si="22"/>
        <v>18</v>
      </c>
      <c r="O78" s="109">
        <v>40</v>
      </c>
      <c r="P78" s="87">
        <f t="shared" si="23"/>
        <v>207</v>
      </c>
      <c r="Q78" s="88">
        <f t="shared" si="19"/>
        <v>258.75</v>
      </c>
      <c r="R78" s="112">
        <f t="shared" si="24"/>
        <v>43.125</v>
      </c>
      <c r="S78" s="43" t="s">
        <v>18</v>
      </c>
      <c r="T78" s="3"/>
      <c r="U78" s="3"/>
      <c r="V78" s="3"/>
      <c r="AI78" s="3"/>
    </row>
    <row r="79" spans="1:35" ht="18.75" customHeight="1">
      <c r="C79" s="39">
        <v>15</v>
      </c>
      <c r="D79" s="296" t="s">
        <v>122</v>
      </c>
      <c r="E79" s="297" t="s">
        <v>146</v>
      </c>
      <c r="F79" s="42">
        <f t="shared" si="20"/>
        <v>0</v>
      </c>
      <c r="G79" s="43">
        <f t="shared" si="21"/>
        <v>0</v>
      </c>
      <c r="H79" s="35">
        <v>81</v>
      </c>
      <c r="I79" s="36">
        <v>52</v>
      </c>
      <c r="J79" s="36">
        <v>48</v>
      </c>
      <c r="K79" s="36">
        <v>45</v>
      </c>
      <c r="L79" s="36"/>
      <c r="M79" s="36">
        <v>29</v>
      </c>
      <c r="N79" s="108">
        <f t="shared" si="22"/>
        <v>29</v>
      </c>
      <c r="O79" s="109">
        <v>81</v>
      </c>
      <c r="P79" s="87">
        <f t="shared" si="23"/>
        <v>336</v>
      </c>
      <c r="Q79" s="88">
        <f t="shared" si="19"/>
        <v>420</v>
      </c>
      <c r="R79" s="112">
        <f t="shared" si="24"/>
        <v>70</v>
      </c>
      <c r="S79" s="43" t="s">
        <v>18</v>
      </c>
      <c r="T79" s="3"/>
      <c r="U79" s="3"/>
      <c r="V79" s="3"/>
      <c r="AI79" s="3"/>
    </row>
    <row r="80" spans="1:35" ht="18.75" customHeight="1">
      <c r="C80" s="30">
        <v>16</v>
      </c>
      <c r="D80" s="296" t="s">
        <v>122</v>
      </c>
      <c r="E80" s="297" t="s">
        <v>147</v>
      </c>
      <c r="F80" s="42">
        <f t="shared" si="20"/>
        <v>2</v>
      </c>
      <c r="G80" s="43">
        <f t="shared" si="21"/>
        <v>0</v>
      </c>
      <c r="H80" s="35">
        <v>33</v>
      </c>
      <c r="I80" s="36">
        <v>53</v>
      </c>
      <c r="J80" s="36">
        <v>41</v>
      </c>
      <c r="K80" s="36">
        <v>39</v>
      </c>
      <c r="L80" s="36"/>
      <c r="M80" s="36">
        <v>23</v>
      </c>
      <c r="N80" s="108">
        <f t="shared" si="22"/>
        <v>23</v>
      </c>
      <c r="O80" s="109">
        <v>33</v>
      </c>
      <c r="P80" s="87">
        <f t="shared" si="23"/>
        <v>222</v>
      </c>
      <c r="Q80" s="88">
        <f t="shared" si="19"/>
        <v>277.5</v>
      </c>
      <c r="R80" s="112">
        <f t="shared" si="24"/>
        <v>46.25</v>
      </c>
      <c r="S80" s="43" t="s">
        <v>18</v>
      </c>
      <c r="T80" s="3"/>
      <c r="U80" s="3"/>
      <c r="V80" s="3"/>
      <c r="AI80" s="99"/>
    </row>
    <row r="81" spans="3:35" ht="18.75" customHeight="1">
      <c r="C81" s="39">
        <v>17</v>
      </c>
      <c r="D81" s="300" t="s">
        <v>122</v>
      </c>
      <c r="E81" s="298" t="s">
        <v>160</v>
      </c>
      <c r="F81" s="42">
        <f t="shared" si="20"/>
        <v>0</v>
      </c>
      <c r="G81" s="43">
        <f t="shared" si="21"/>
        <v>0</v>
      </c>
      <c r="H81" s="35">
        <v>64</v>
      </c>
      <c r="I81" s="36">
        <v>65</v>
      </c>
      <c r="J81" s="36">
        <v>36</v>
      </c>
      <c r="K81" s="36">
        <v>53</v>
      </c>
      <c r="L81" s="36"/>
      <c r="M81" s="36">
        <v>27</v>
      </c>
      <c r="N81" s="108">
        <f t="shared" si="22"/>
        <v>27</v>
      </c>
      <c r="O81" s="109">
        <v>64</v>
      </c>
      <c r="P81" s="87">
        <f t="shared" si="23"/>
        <v>309</v>
      </c>
      <c r="Q81" s="88">
        <f t="shared" si="19"/>
        <v>386.25</v>
      </c>
      <c r="R81" s="112">
        <f t="shared" si="24"/>
        <v>64.375</v>
      </c>
      <c r="S81" s="43" t="s">
        <v>18</v>
      </c>
      <c r="T81" s="3"/>
      <c r="U81" s="3"/>
      <c r="V81" s="3"/>
      <c r="AI81" s="3"/>
    </row>
    <row r="82" spans="3:35" ht="18.75" customHeight="1">
      <c r="C82" s="39">
        <v>18</v>
      </c>
      <c r="D82" s="296" t="s">
        <v>122</v>
      </c>
      <c r="E82" s="297" t="s">
        <v>148</v>
      </c>
      <c r="F82" s="42">
        <f t="shared" si="20"/>
        <v>3</v>
      </c>
      <c r="G82" s="43">
        <f t="shared" si="21"/>
        <v>0</v>
      </c>
      <c r="H82" s="35">
        <v>37</v>
      </c>
      <c r="I82" s="36">
        <v>51</v>
      </c>
      <c r="J82" s="36">
        <v>26</v>
      </c>
      <c r="K82" s="36">
        <v>35</v>
      </c>
      <c r="L82" s="36"/>
      <c r="M82" s="36">
        <v>18</v>
      </c>
      <c r="N82" s="108">
        <f t="shared" si="22"/>
        <v>18</v>
      </c>
      <c r="O82" s="109">
        <v>37</v>
      </c>
      <c r="P82" s="87">
        <f t="shared" si="23"/>
        <v>204</v>
      </c>
      <c r="Q82" s="88">
        <f t="shared" si="19"/>
        <v>255</v>
      </c>
      <c r="R82" s="112">
        <f t="shared" si="24"/>
        <v>42.5</v>
      </c>
      <c r="S82" s="43" t="s">
        <v>18</v>
      </c>
      <c r="T82" s="3"/>
      <c r="U82" s="3"/>
      <c r="V82" s="3"/>
      <c r="AI82" s="3"/>
    </row>
    <row r="83" spans="3:35" ht="18.75" customHeight="1">
      <c r="C83" s="30">
        <v>19</v>
      </c>
      <c r="D83" s="296" t="s">
        <v>122</v>
      </c>
      <c r="E83" s="298" t="s">
        <v>161</v>
      </c>
      <c r="F83" s="42">
        <f t="shared" si="20"/>
        <v>0</v>
      </c>
      <c r="G83" s="43">
        <f t="shared" si="21"/>
        <v>0</v>
      </c>
      <c r="H83" s="35">
        <v>73</v>
      </c>
      <c r="I83" s="36">
        <v>52</v>
      </c>
      <c r="J83" s="36">
        <v>46</v>
      </c>
      <c r="K83" s="36">
        <v>51</v>
      </c>
      <c r="L83" s="36"/>
      <c r="M83" s="36">
        <v>30</v>
      </c>
      <c r="N83" s="108">
        <f t="shared" si="22"/>
        <v>30</v>
      </c>
      <c r="O83" s="109">
        <v>73</v>
      </c>
      <c r="P83" s="87">
        <f t="shared" si="23"/>
        <v>325</v>
      </c>
      <c r="Q83" s="88">
        <f t="shared" si="19"/>
        <v>406.25</v>
      </c>
      <c r="R83" s="112">
        <f t="shared" si="24"/>
        <v>67.708333333333329</v>
      </c>
      <c r="S83" s="43" t="s">
        <v>18</v>
      </c>
      <c r="T83" s="3"/>
      <c r="U83" s="3"/>
      <c r="V83" s="3"/>
      <c r="AI83" s="3"/>
    </row>
    <row r="84" spans="3:35" ht="18.75" customHeight="1">
      <c r="C84" s="39">
        <v>20</v>
      </c>
      <c r="D84" s="299" t="s">
        <v>122</v>
      </c>
      <c r="E84" s="297" t="s">
        <v>123</v>
      </c>
      <c r="F84" s="42">
        <f t="shared" si="20"/>
        <v>0</v>
      </c>
      <c r="G84" s="43">
        <f t="shared" si="21"/>
        <v>0</v>
      </c>
      <c r="H84" s="35">
        <v>46</v>
      </c>
      <c r="I84" s="36">
        <v>50</v>
      </c>
      <c r="J84" s="36">
        <v>37</v>
      </c>
      <c r="K84" s="36">
        <v>39</v>
      </c>
      <c r="L84" s="36"/>
      <c r="M84" s="36">
        <v>21</v>
      </c>
      <c r="N84" s="108">
        <f t="shared" si="22"/>
        <v>21</v>
      </c>
      <c r="O84" s="109">
        <v>46</v>
      </c>
      <c r="P84" s="87">
        <f t="shared" si="23"/>
        <v>239</v>
      </c>
      <c r="Q84" s="88">
        <f t="shared" si="19"/>
        <v>298.75</v>
      </c>
      <c r="R84" s="112">
        <f t="shared" si="24"/>
        <v>49.791666666666664</v>
      </c>
      <c r="S84" s="43" t="s">
        <v>18</v>
      </c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</row>
    <row r="85" spans="3:35" ht="18.75" customHeight="1">
      <c r="C85" s="39">
        <v>21</v>
      </c>
      <c r="D85" s="302" t="s">
        <v>122</v>
      </c>
      <c r="E85" s="303" t="s">
        <v>124</v>
      </c>
      <c r="F85" s="42">
        <f t="shared" si="20"/>
        <v>0</v>
      </c>
      <c r="G85" s="43">
        <f t="shared" si="21"/>
        <v>0</v>
      </c>
      <c r="H85" s="35">
        <v>68</v>
      </c>
      <c r="I85" s="36">
        <v>69</v>
      </c>
      <c r="J85" s="36">
        <v>49</v>
      </c>
      <c r="K85" s="36">
        <v>50</v>
      </c>
      <c r="L85" s="36"/>
      <c r="M85" s="36">
        <v>31</v>
      </c>
      <c r="N85" s="108">
        <f t="shared" si="22"/>
        <v>31</v>
      </c>
      <c r="O85" s="109">
        <v>68</v>
      </c>
      <c r="P85" s="87">
        <f t="shared" si="23"/>
        <v>335</v>
      </c>
      <c r="Q85" s="88">
        <f t="shared" si="19"/>
        <v>418.75</v>
      </c>
      <c r="R85" s="112">
        <f t="shared" si="24"/>
        <v>69.791666666666671</v>
      </c>
      <c r="S85" s="43" t="s">
        <v>18</v>
      </c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</row>
    <row r="86" spans="3:35" ht="18.75" customHeight="1">
      <c r="C86" s="30">
        <v>22</v>
      </c>
      <c r="D86" s="296" t="s">
        <v>122</v>
      </c>
      <c r="E86" s="297" t="s">
        <v>125</v>
      </c>
      <c r="F86" s="42">
        <f t="shared" si="20"/>
        <v>0</v>
      </c>
      <c r="G86" s="43">
        <f t="shared" si="21"/>
        <v>0</v>
      </c>
      <c r="H86" s="35">
        <v>60</v>
      </c>
      <c r="I86" s="36">
        <v>61</v>
      </c>
      <c r="J86" s="36">
        <v>44</v>
      </c>
      <c r="K86" s="36">
        <v>35</v>
      </c>
      <c r="L86" s="36"/>
      <c r="M86" s="36">
        <v>24</v>
      </c>
      <c r="N86" s="108">
        <f t="shared" si="22"/>
        <v>24</v>
      </c>
      <c r="O86" s="109">
        <v>60</v>
      </c>
      <c r="P86" s="87">
        <f t="shared" si="23"/>
        <v>284</v>
      </c>
      <c r="Q86" s="88">
        <f t="shared" si="19"/>
        <v>355</v>
      </c>
      <c r="R86" s="112">
        <f t="shared" si="24"/>
        <v>59.166666666666664</v>
      </c>
      <c r="S86" s="43" t="s">
        <v>18</v>
      </c>
      <c r="T86" s="3"/>
      <c r="U86" s="3"/>
      <c r="V86" s="3"/>
      <c r="W86" s="3"/>
      <c r="X86" s="3"/>
      <c r="Y86" s="3"/>
      <c r="Z86" s="3"/>
      <c r="AA86" s="100"/>
      <c r="AB86" s="3"/>
      <c r="AC86" s="3"/>
      <c r="AD86" s="3"/>
      <c r="AE86" s="3"/>
      <c r="AF86" s="3"/>
      <c r="AG86" s="3"/>
      <c r="AH86" s="5"/>
      <c r="AI86" s="3"/>
    </row>
    <row r="87" spans="3:35" ht="18.75" customHeight="1">
      <c r="C87" s="39">
        <v>23</v>
      </c>
      <c r="D87" s="296" t="s">
        <v>122</v>
      </c>
      <c r="E87" s="298" t="s">
        <v>126</v>
      </c>
      <c r="F87" s="42">
        <f t="shared" si="20"/>
        <v>0</v>
      </c>
      <c r="G87" s="43">
        <f t="shared" si="21"/>
        <v>0</v>
      </c>
      <c r="H87" s="35">
        <v>67</v>
      </c>
      <c r="I87" s="36">
        <v>73</v>
      </c>
      <c r="J87" s="36">
        <v>41</v>
      </c>
      <c r="K87" s="36">
        <v>56</v>
      </c>
      <c r="L87" s="36"/>
      <c r="M87" s="36">
        <v>24</v>
      </c>
      <c r="N87" s="108">
        <f t="shared" si="22"/>
        <v>24</v>
      </c>
      <c r="O87" s="109">
        <v>67</v>
      </c>
      <c r="P87" s="87">
        <f t="shared" si="23"/>
        <v>328</v>
      </c>
      <c r="Q87" s="88">
        <f t="shared" si="19"/>
        <v>410</v>
      </c>
      <c r="R87" s="112">
        <f t="shared" si="24"/>
        <v>68.333333333333329</v>
      </c>
      <c r="S87" s="43" t="s">
        <v>18</v>
      </c>
      <c r="T87" s="3"/>
      <c r="U87" s="3"/>
      <c r="V87" s="3"/>
      <c r="W87" s="3"/>
      <c r="X87" s="3"/>
      <c r="Y87" s="3"/>
      <c r="Z87" s="3"/>
      <c r="AA87" s="100"/>
      <c r="AB87" s="3"/>
      <c r="AC87" s="3"/>
      <c r="AD87" s="3"/>
      <c r="AE87" s="3"/>
      <c r="AF87" s="3"/>
      <c r="AG87" s="3"/>
      <c r="AH87" s="14"/>
      <c r="AI87" s="3"/>
    </row>
    <row r="88" spans="3:35" ht="18.75" customHeight="1">
      <c r="C88" s="39">
        <v>24</v>
      </c>
      <c r="D88" s="304" t="s">
        <v>122</v>
      </c>
      <c r="E88" s="297" t="s">
        <v>127</v>
      </c>
      <c r="F88" s="42">
        <f t="shared" si="20"/>
        <v>0</v>
      </c>
      <c r="G88" s="43">
        <f t="shared" si="21"/>
        <v>0</v>
      </c>
      <c r="H88" s="35">
        <v>60</v>
      </c>
      <c r="I88" s="36">
        <v>74</v>
      </c>
      <c r="J88" s="36">
        <v>43</v>
      </c>
      <c r="K88" s="36">
        <v>49</v>
      </c>
      <c r="L88" s="36"/>
      <c r="M88" s="36">
        <v>26</v>
      </c>
      <c r="N88" s="108">
        <f t="shared" si="22"/>
        <v>26</v>
      </c>
      <c r="O88" s="109">
        <v>60</v>
      </c>
      <c r="P88" s="87">
        <f t="shared" si="23"/>
        <v>312</v>
      </c>
      <c r="Q88" s="88">
        <f t="shared" si="19"/>
        <v>390</v>
      </c>
      <c r="R88" s="112">
        <f t="shared" si="24"/>
        <v>65</v>
      </c>
      <c r="S88" s="43" t="s">
        <v>18</v>
      </c>
      <c r="T88" s="3"/>
      <c r="U88" s="3"/>
      <c r="V88" s="3"/>
      <c r="W88" s="3"/>
      <c r="X88" s="3"/>
      <c r="Y88" s="3"/>
      <c r="Z88" s="3"/>
      <c r="AA88" s="100"/>
      <c r="AB88" s="3"/>
      <c r="AC88" s="3"/>
      <c r="AD88" s="3"/>
      <c r="AE88" s="3"/>
      <c r="AF88" s="3"/>
      <c r="AG88" s="3"/>
      <c r="AH88" s="14"/>
      <c r="AI88" s="3"/>
    </row>
    <row r="89" spans="3:35" ht="18.75" customHeight="1">
      <c r="C89" s="30">
        <v>25</v>
      </c>
      <c r="D89" s="299" t="s">
        <v>122</v>
      </c>
      <c r="E89" s="298" t="s">
        <v>128</v>
      </c>
      <c r="F89" s="42">
        <f t="shared" si="20"/>
        <v>0</v>
      </c>
      <c r="G89" s="43">
        <f t="shared" si="21"/>
        <v>0</v>
      </c>
      <c r="H89" s="35">
        <v>76</v>
      </c>
      <c r="I89" s="36">
        <v>53</v>
      </c>
      <c r="J89" s="36">
        <v>46</v>
      </c>
      <c r="K89" s="36">
        <v>40</v>
      </c>
      <c r="L89" s="36"/>
      <c r="M89" s="36">
        <v>27</v>
      </c>
      <c r="N89" s="108">
        <f t="shared" si="22"/>
        <v>27</v>
      </c>
      <c r="O89" s="109">
        <v>76</v>
      </c>
      <c r="P89" s="87">
        <f t="shared" si="23"/>
        <v>318</v>
      </c>
      <c r="Q89" s="88">
        <f t="shared" si="19"/>
        <v>397.5</v>
      </c>
      <c r="R89" s="112">
        <f t="shared" si="24"/>
        <v>66.25</v>
      </c>
      <c r="S89" s="43" t="s">
        <v>18</v>
      </c>
      <c r="T89" s="3"/>
      <c r="U89" s="3"/>
      <c r="V89" s="3"/>
      <c r="W89" s="3"/>
      <c r="X89" s="3"/>
      <c r="Y89" s="3"/>
      <c r="Z89" s="3"/>
      <c r="AA89" s="100"/>
      <c r="AB89" s="3"/>
      <c r="AC89" s="3"/>
      <c r="AD89" s="3"/>
      <c r="AE89" s="3"/>
      <c r="AF89" s="3"/>
      <c r="AG89" s="3"/>
      <c r="AH89" s="3"/>
      <c r="AI89" s="3"/>
    </row>
    <row r="90" spans="3:35" ht="18.75" customHeight="1">
      <c r="C90" s="39">
        <v>26</v>
      </c>
      <c r="D90" s="304" t="s">
        <v>122</v>
      </c>
      <c r="E90" s="298" t="s">
        <v>129</v>
      </c>
      <c r="F90" s="42">
        <f t="shared" si="20"/>
        <v>0</v>
      </c>
      <c r="G90" s="43">
        <f t="shared" si="21"/>
        <v>0</v>
      </c>
      <c r="H90" s="35">
        <v>80</v>
      </c>
      <c r="I90" s="36">
        <v>66</v>
      </c>
      <c r="J90" s="36">
        <v>48</v>
      </c>
      <c r="K90" s="36">
        <v>57</v>
      </c>
      <c r="L90" s="36"/>
      <c r="M90" s="36">
        <v>29</v>
      </c>
      <c r="N90" s="108">
        <f t="shared" si="22"/>
        <v>29</v>
      </c>
      <c r="O90" s="109">
        <v>80</v>
      </c>
      <c r="P90" s="87">
        <f t="shared" si="23"/>
        <v>360</v>
      </c>
      <c r="Q90" s="88">
        <f t="shared" si="19"/>
        <v>450</v>
      </c>
      <c r="R90" s="112">
        <f t="shared" si="24"/>
        <v>75</v>
      </c>
      <c r="S90" s="43" t="s">
        <v>18</v>
      </c>
      <c r="T90" s="3"/>
      <c r="U90" s="3"/>
      <c r="V90" s="3"/>
      <c r="W90" s="3"/>
      <c r="X90" s="3"/>
      <c r="Y90" s="3"/>
      <c r="Z90" s="3"/>
      <c r="AA90" s="100"/>
      <c r="AB90" s="3"/>
      <c r="AC90" s="3"/>
      <c r="AD90" s="3"/>
      <c r="AE90" s="3"/>
      <c r="AF90" s="3"/>
      <c r="AG90" s="3"/>
      <c r="AH90" s="3"/>
      <c r="AI90" s="3"/>
    </row>
    <row r="91" spans="3:35" ht="18.75" customHeight="1">
      <c r="C91" s="39">
        <v>27</v>
      </c>
      <c r="D91" s="299" t="s">
        <v>122</v>
      </c>
      <c r="E91" s="297" t="s">
        <v>152</v>
      </c>
      <c r="F91" s="42">
        <f t="shared" si="20"/>
        <v>1</v>
      </c>
      <c r="G91" s="43">
        <f t="shared" si="21"/>
        <v>0</v>
      </c>
      <c r="H91" s="35">
        <v>57</v>
      </c>
      <c r="I91" s="36">
        <v>50</v>
      </c>
      <c r="J91" s="36">
        <v>36</v>
      </c>
      <c r="K91" s="36">
        <v>39</v>
      </c>
      <c r="L91" s="36"/>
      <c r="M91" s="36">
        <v>15</v>
      </c>
      <c r="N91" s="108">
        <f t="shared" si="22"/>
        <v>15</v>
      </c>
      <c r="O91" s="109">
        <v>57</v>
      </c>
      <c r="P91" s="87">
        <f t="shared" si="23"/>
        <v>254</v>
      </c>
      <c r="Q91" s="88">
        <f t="shared" si="19"/>
        <v>317.5</v>
      </c>
      <c r="R91" s="112">
        <f t="shared" si="24"/>
        <v>52.916666666666664</v>
      </c>
      <c r="S91" s="43" t="s">
        <v>18</v>
      </c>
      <c r="T91" s="3"/>
      <c r="U91" s="3"/>
      <c r="V91" s="3"/>
      <c r="W91" s="3"/>
      <c r="X91" s="3"/>
      <c r="Y91" s="3"/>
      <c r="Z91" s="3"/>
      <c r="AA91" s="100"/>
      <c r="AB91" s="3"/>
      <c r="AC91" s="3"/>
      <c r="AD91" s="3"/>
      <c r="AE91" s="3"/>
      <c r="AF91" s="3"/>
      <c r="AG91" s="3"/>
      <c r="AH91" s="3"/>
      <c r="AI91" s="3"/>
    </row>
    <row r="92" spans="3:35" ht="18.75" customHeight="1">
      <c r="C92" s="30">
        <v>28</v>
      </c>
      <c r="D92" s="304" t="s">
        <v>122</v>
      </c>
      <c r="E92" s="297" t="s">
        <v>130</v>
      </c>
      <c r="F92" s="42">
        <f t="shared" ref="F92:F102" si="25">COUNTIF(H92,"&lt;45")+COUNTIF(I93,"&lt;45")+COUNTIF(J92,"&lt;35")+COUNTIF(K92,"&lt;35")+COUNTIF(L92,"&lt;18")+COUNTIF(M92,"&lt;18")+COUNTIF(O92,"&lt;45")</f>
        <v>0</v>
      </c>
      <c r="G92" s="43">
        <f t="shared" ref="G92:G102" si="26">COUNTIF(H92,"AB")+COUNTIF(I93,"AB")+COUNTIF(J92,"AB")+COUNTIF(K92,"AB")+COUNTIF(L92,"AB")+COUNTIF(M92,"AB")+COUNTIF(O92,"AB")</f>
        <v>0</v>
      </c>
      <c r="H92" s="35">
        <v>56</v>
      </c>
      <c r="I92" s="305">
        <v>67</v>
      </c>
      <c r="J92" s="36">
        <v>45</v>
      </c>
      <c r="K92" s="36">
        <v>39</v>
      </c>
      <c r="L92" s="36"/>
      <c r="M92" s="36">
        <v>24</v>
      </c>
      <c r="N92" s="108">
        <f t="shared" si="22"/>
        <v>24</v>
      </c>
      <c r="O92" s="109">
        <v>56</v>
      </c>
      <c r="P92" s="87">
        <f t="shared" ref="P92:P102" si="27">SUM(H92,I93,J92,K92,N92,O92)</f>
        <v>274</v>
      </c>
      <c r="Q92" s="88">
        <f t="shared" si="19"/>
        <v>342.5</v>
      </c>
      <c r="R92" s="112">
        <f t="shared" si="24"/>
        <v>57.083333333333336</v>
      </c>
      <c r="S92" s="43" t="s">
        <v>18</v>
      </c>
      <c r="T92" s="3"/>
      <c r="U92" s="3"/>
      <c r="V92" s="3"/>
      <c r="W92" s="3"/>
      <c r="X92" s="3"/>
      <c r="Y92" s="3"/>
      <c r="Z92" s="3"/>
      <c r="AA92" s="100"/>
      <c r="AB92" s="3"/>
      <c r="AC92" s="3"/>
      <c r="AD92" s="3"/>
      <c r="AE92" s="3"/>
      <c r="AF92" s="3"/>
      <c r="AG92" s="3"/>
      <c r="AH92" s="3"/>
      <c r="AI92" s="3"/>
    </row>
    <row r="93" spans="3:35" ht="18.75" customHeight="1">
      <c r="C93" s="39">
        <v>29</v>
      </c>
      <c r="D93" s="304" t="s">
        <v>122</v>
      </c>
      <c r="E93" s="297" t="s">
        <v>149</v>
      </c>
      <c r="F93" s="42">
        <f t="shared" si="25"/>
        <v>4</v>
      </c>
      <c r="G93" s="43">
        <f t="shared" si="26"/>
        <v>0</v>
      </c>
      <c r="H93" s="35">
        <v>37</v>
      </c>
      <c r="I93" s="36">
        <v>54</v>
      </c>
      <c r="J93" s="36">
        <v>31</v>
      </c>
      <c r="K93" s="36">
        <v>20</v>
      </c>
      <c r="L93" s="36"/>
      <c r="M93" s="36">
        <v>23</v>
      </c>
      <c r="N93" s="108">
        <f t="shared" si="22"/>
        <v>23</v>
      </c>
      <c r="O93" s="109">
        <v>37</v>
      </c>
      <c r="P93" s="87">
        <f t="shared" si="27"/>
        <v>202</v>
      </c>
      <c r="Q93" s="88">
        <f t="shared" si="19"/>
        <v>252.5</v>
      </c>
      <c r="R93" s="112">
        <f t="shared" si="24"/>
        <v>42.083333333333336</v>
      </c>
      <c r="S93" s="43" t="s">
        <v>18</v>
      </c>
      <c r="T93" s="3"/>
      <c r="U93" s="3"/>
      <c r="V93" s="3"/>
      <c r="W93" s="3"/>
      <c r="X93" s="3"/>
      <c r="Y93" s="3"/>
      <c r="Z93" s="3"/>
      <c r="AA93" s="100"/>
      <c r="AB93" s="3"/>
      <c r="AC93" s="3"/>
      <c r="AD93" s="3"/>
      <c r="AE93" s="3"/>
      <c r="AF93" s="3"/>
      <c r="AG93" s="3"/>
      <c r="AH93" s="3"/>
      <c r="AI93" s="3"/>
    </row>
    <row r="94" spans="3:35" ht="18.75" customHeight="1">
      <c r="C94" s="39">
        <v>30</v>
      </c>
      <c r="D94" s="299" t="s">
        <v>122</v>
      </c>
      <c r="E94" s="301" t="s">
        <v>131</v>
      </c>
      <c r="F94" s="42">
        <f t="shared" si="25"/>
        <v>2</v>
      </c>
      <c r="G94" s="43">
        <f t="shared" si="26"/>
        <v>0</v>
      </c>
      <c r="H94" s="35">
        <v>40</v>
      </c>
      <c r="I94" s="36">
        <v>54</v>
      </c>
      <c r="J94" s="36">
        <v>39</v>
      </c>
      <c r="K94" s="36">
        <v>36</v>
      </c>
      <c r="L94" s="36"/>
      <c r="M94" s="36">
        <v>30</v>
      </c>
      <c r="N94" s="108">
        <f t="shared" si="22"/>
        <v>30</v>
      </c>
      <c r="O94" s="109">
        <v>40</v>
      </c>
      <c r="P94" s="87">
        <f t="shared" si="27"/>
        <v>255</v>
      </c>
      <c r="Q94" s="88">
        <f t="shared" si="19"/>
        <v>318.75</v>
      </c>
      <c r="R94" s="112">
        <f t="shared" si="24"/>
        <v>53.125</v>
      </c>
      <c r="S94" s="43" t="s">
        <v>18</v>
      </c>
      <c r="T94" s="3"/>
      <c r="U94" s="3"/>
      <c r="V94" s="3"/>
      <c r="W94" s="3"/>
      <c r="X94" s="3"/>
      <c r="Y94" s="3"/>
      <c r="Z94" s="3"/>
      <c r="AA94" s="100"/>
      <c r="AB94" s="3"/>
      <c r="AC94" s="3"/>
      <c r="AD94" s="3"/>
      <c r="AE94" s="3"/>
      <c r="AF94" s="3"/>
      <c r="AG94" s="3"/>
      <c r="AH94" s="3"/>
      <c r="AI94" s="3"/>
    </row>
    <row r="95" spans="3:35" ht="18.75" customHeight="1">
      <c r="C95" s="30">
        <v>31</v>
      </c>
      <c r="D95" s="304" t="s">
        <v>122</v>
      </c>
      <c r="E95" s="297" t="s">
        <v>132</v>
      </c>
      <c r="F95" s="42">
        <f t="shared" si="25"/>
        <v>0</v>
      </c>
      <c r="G95" s="43">
        <f t="shared" si="26"/>
        <v>0</v>
      </c>
      <c r="H95" s="35">
        <v>75</v>
      </c>
      <c r="I95" s="36">
        <v>70</v>
      </c>
      <c r="J95" s="36">
        <v>49</v>
      </c>
      <c r="K95" s="36">
        <v>54</v>
      </c>
      <c r="L95" s="36"/>
      <c r="M95" s="36">
        <v>27</v>
      </c>
      <c r="N95" s="108">
        <f t="shared" si="22"/>
        <v>27</v>
      </c>
      <c r="O95" s="109">
        <v>75</v>
      </c>
      <c r="P95" s="87">
        <f t="shared" si="27"/>
        <v>343</v>
      </c>
      <c r="Q95" s="88">
        <f t="shared" si="19"/>
        <v>428.75</v>
      </c>
      <c r="R95" s="112">
        <f t="shared" si="24"/>
        <v>71.458333333333329</v>
      </c>
      <c r="S95" s="43" t="s">
        <v>18</v>
      </c>
      <c r="T95" s="3"/>
      <c r="U95" s="3"/>
      <c r="V95" s="3"/>
      <c r="W95" s="3"/>
      <c r="X95" s="3"/>
      <c r="Y95" s="3"/>
      <c r="Z95" s="3"/>
      <c r="AA95" s="100"/>
      <c r="AB95" s="3"/>
      <c r="AC95" s="3"/>
      <c r="AD95" s="3"/>
      <c r="AE95" s="3"/>
      <c r="AF95" s="3"/>
      <c r="AG95" s="3"/>
      <c r="AH95" s="3"/>
      <c r="AI95" s="3"/>
    </row>
    <row r="96" spans="3:35" ht="18.75" customHeight="1">
      <c r="C96" s="39">
        <v>32</v>
      </c>
      <c r="D96" s="304" t="s">
        <v>122</v>
      </c>
      <c r="E96" s="297" t="s">
        <v>133</v>
      </c>
      <c r="F96" s="42">
        <f t="shared" si="25"/>
        <v>0</v>
      </c>
      <c r="G96" s="43">
        <f t="shared" si="26"/>
        <v>0</v>
      </c>
      <c r="H96" s="35">
        <v>53</v>
      </c>
      <c r="I96" s="36">
        <v>63</v>
      </c>
      <c r="J96" s="36">
        <v>37</v>
      </c>
      <c r="K96" s="36">
        <v>36</v>
      </c>
      <c r="L96" s="36"/>
      <c r="M96" s="36">
        <v>26</v>
      </c>
      <c r="N96" s="108">
        <f t="shared" si="22"/>
        <v>26</v>
      </c>
      <c r="O96" s="109">
        <v>53</v>
      </c>
      <c r="P96" s="87">
        <f t="shared" si="27"/>
        <v>266</v>
      </c>
      <c r="Q96" s="88">
        <f t="shared" si="19"/>
        <v>332.5</v>
      </c>
      <c r="R96" s="112">
        <f t="shared" si="24"/>
        <v>55.416666666666664</v>
      </c>
      <c r="S96" s="43" t="s">
        <v>18</v>
      </c>
      <c r="T96" s="3"/>
      <c r="U96" s="3"/>
      <c r="V96" s="3"/>
      <c r="W96" s="3"/>
      <c r="X96" s="3"/>
      <c r="Y96" s="3"/>
      <c r="Z96" s="3"/>
      <c r="AA96" s="101"/>
      <c r="AB96" s="3"/>
      <c r="AC96" s="3"/>
      <c r="AD96" s="3"/>
      <c r="AE96" s="3"/>
      <c r="AF96" s="3"/>
      <c r="AG96" s="3"/>
      <c r="AH96" s="3"/>
      <c r="AI96" s="3"/>
    </row>
    <row r="97" spans="3:35" ht="18.75" customHeight="1">
      <c r="C97" s="39">
        <v>33</v>
      </c>
      <c r="D97" s="304" t="s">
        <v>122</v>
      </c>
      <c r="E97" s="297" t="s">
        <v>134</v>
      </c>
      <c r="F97" s="42">
        <f t="shared" si="25"/>
        <v>0</v>
      </c>
      <c r="G97" s="43">
        <f t="shared" si="26"/>
        <v>0</v>
      </c>
      <c r="H97" s="35">
        <v>78</v>
      </c>
      <c r="I97" s="36">
        <v>61</v>
      </c>
      <c r="J97" s="36">
        <v>45</v>
      </c>
      <c r="K97" s="36">
        <v>50</v>
      </c>
      <c r="L97" s="36"/>
      <c r="M97" s="36">
        <v>32</v>
      </c>
      <c r="N97" s="108">
        <f t="shared" si="22"/>
        <v>32</v>
      </c>
      <c r="O97" s="109">
        <v>78</v>
      </c>
      <c r="P97" s="87">
        <f t="shared" si="27"/>
        <v>329</v>
      </c>
      <c r="Q97" s="88">
        <f t="shared" si="19"/>
        <v>411.25</v>
      </c>
      <c r="R97" s="112">
        <f t="shared" si="24"/>
        <v>68.541666666666671</v>
      </c>
      <c r="S97" s="43" t="s">
        <v>18</v>
      </c>
      <c r="T97" s="3"/>
      <c r="U97" s="3"/>
      <c r="V97" s="3"/>
      <c r="W97" s="3"/>
      <c r="X97" s="3"/>
      <c r="Y97" s="3"/>
      <c r="Z97" s="3"/>
      <c r="AA97" s="100"/>
      <c r="AB97" s="3"/>
      <c r="AC97" s="3"/>
      <c r="AD97" s="3"/>
      <c r="AE97" s="3"/>
      <c r="AF97" s="3"/>
      <c r="AG97" s="3"/>
      <c r="AH97" s="3"/>
      <c r="AI97" s="3"/>
    </row>
    <row r="98" spans="3:35" ht="18.75" customHeight="1">
      <c r="C98" s="30">
        <v>34</v>
      </c>
      <c r="D98" s="299" t="s">
        <v>122</v>
      </c>
      <c r="E98" s="297" t="s">
        <v>135</v>
      </c>
      <c r="F98" s="42">
        <f t="shared" si="25"/>
        <v>1</v>
      </c>
      <c r="G98" s="43">
        <f t="shared" si="26"/>
        <v>0</v>
      </c>
      <c r="H98" s="35">
        <v>7</v>
      </c>
      <c r="I98" s="36">
        <v>46</v>
      </c>
      <c r="J98" s="36">
        <v>37</v>
      </c>
      <c r="K98" s="36">
        <v>35</v>
      </c>
      <c r="L98" s="36"/>
      <c r="M98" s="36">
        <v>19</v>
      </c>
      <c r="N98" s="108">
        <f t="shared" si="22"/>
        <v>19</v>
      </c>
      <c r="O98" s="109">
        <v>47</v>
      </c>
      <c r="P98" s="87">
        <f t="shared" si="27"/>
        <v>211</v>
      </c>
      <c r="Q98" s="88">
        <f t="shared" si="19"/>
        <v>263.75</v>
      </c>
      <c r="R98" s="112">
        <f t="shared" si="24"/>
        <v>43.958333333333336</v>
      </c>
      <c r="S98" s="43" t="s">
        <v>18</v>
      </c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</row>
    <row r="99" spans="3:35" ht="18.75" customHeight="1">
      <c r="C99" s="39">
        <v>35</v>
      </c>
      <c r="D99" s="304" t="s">
        <v>122</v>
      </c>
      <c r="E99" s="297" t="s">
        <v>136</v>
      </c>
      <c r="F99" s="42">
        <f t="shared" si="25"/>
        <v>0</v>
      </c>
      <c r="G99" s="43">
        <f t="shared" si="26"/>
        <v>0</v>
      </c>
      <c r="H99" s="35">
        <v>81</v>
      </c>
      <c r="I99" s="36">
        <v>66</v>
      </c>
      <c r="J99" s="36">
        <v>46</v>
      </c>
      <c r="K99" s="36">
        <v>38</v>
      </c>
      <c r="L99" s="36"/>
      <c r="M99" s="36">
        <v>28</v>
      </c>
      <c r="N99" s="108">
        <f t="shared" si="22"/>
        <v>28</v>
      </c>
      <c r="O99" s="109">
        <v>81</v>
      </c>
      <c r="P99" s="87">
        <f t="shared" si="27"/>
        <v>328</v>
      </c>
      <c r="Q99" s="88">
        <f t="shared" si="19"/>
        <v>410</v>
      </c>
      <c r="R99" s="112">
        <f t="shared" si="24"/>
        <v>68.333333333333329</v>
      </c>
      <c r="S99" s="43" t="s">
        <v>18</v>
      </c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</row>
    <row r="100" spans="3:35" ht="18.75" customHeight="1">
      <c r="C100" s="39">
        <v>36</v>
      </c>
      <c r="D100" s="304" t="s">
        <v>122</v>
      </c>
      <c r="E100" s="297" t="s">
        <v>137</v>
      </c>
      <c r="F100" s="42">
        <f t="shared" si="25"/>
        <v>2</v>
      </c>
      <c r="G100" s="43">
        <f t="shared" si="26"/>
        <v>0</v>
      </c>
      <c r="H100" s="35">
        <v>56</v>
      </c>
      <c r="I100" s="36">
        <v>54</v>
      </c>
      <c r="J100" s="36">
        <v>30</v>
      </c>
      <c r="K100" s="36">
        <v>25</v>
      </c>
      <c r="L100" s="36"/>
      <c r="M100" s="36">
        <v>19</v>
      </c>
      <c r="N100" s="108">
        <f t="shared" si="22"/>
        <v>19</v>
      </c>
      <c r="O100" s="109">
        <v>56</v>
      </c>
      <c r="P100" s="87">
        <f t="shared" si="27"/>
        <v>253</v>
      </c>
      <c r="Q100" s="88">
        <f t="shared" si="19"/>
        <v>316.25</v>
      </c>
      <c r="R100" s="112">
        <f t="shared" si="24"/>
        <v>52.708333333333336</v>
      </c>
      <c r="S100" s="43" t="s">
        <v>18</v>
      </c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</row>
    <row r="101" spans="3:35" ht="18.75" customHeight="1">
      <c r="C101" s="30">
        <v>37</v>
      </c>
      <c r="D101" s="304" t="s">
        <v>122</v>
      </c>
      <c r="E101" s="297" t="s">
        <v>138</v>
      </c>
      <c r="F101" s="42">
        <f t="shared" si="25"/>
        <v>0</v>
      </c>
      <c r="G101" s="43">
        <f t="shared" si="26"/>
        <v>0</v>
      </c>
      <c r="H101" s="35">
        <v>63</v>
      </c>
      <c r="I101" s="36">
        <v>67</v>
      </c>
      <c r="J101" s="36">
        <v>37</v>
      </c>
      <c r="K101" s="36">
        <v>43</v>
      </c>
      <c r="L101" s="36"/>
      <c r="M101" s="36">
        <v>28</v>
      </c>
      <c r="N101" s="108">
        <f t="shared" si="22"/>
        <v>28</v>
      </c>
      <c r="O101" s="109">
        <v>63</v>
      </c>
      <c r="P101" s="87">
        <f t="shared" si="27"/>
        <v>286</v>
      </c>
      <c r="Q101" s="88">
        <f t="shared" si="19"/>
        <v>357.5</v>
      </c>
      <c r="R101" s="112">
        <f t="shared" si="24"/>
        <v>59.583333333333336</v>
      </c>
      <c r="S101" s="43" t="s">
        <v>18</v>
      </c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</row>
    <row r="102" spans="3:35" ht="18.75" customHeight="1" thickBot="1">
      <c r="C102" s="39">
        <v>38</v>
      </c>
      <c r="D102" s="304" t="s">
        <v>122</v>
      </c>
      <c r="E102" s="297" t="s">
        <v>139</v>
      </c>
      <c r="F102" s="42">
        <f t="shared" si="25"/>
        <v>1</v>
      </c>
      <c r="G102" s="43">
        <f t="shared" si="26"/>
        <v>1</v>
      </c>
      <c r="H102" s="35">
        <v>61</v>
      </c>
      <c r="I102" s="36">
        <v>52</v>
      </c>
      <c r="J102" s="36">
        <v>46</v>
      </c>
      <c r="K102" s="36">
        <v>43</v>
      </c>
      <c r="L102" s="36"/>
      <c r="M102" s="36" t="s">
        <v>13</v>
      </c>
      <c r="N102" s="108">
        <f t="shared" si="22"/>
        <v>0</v>
      </c>
      <c r="O102" s="109">
        <v>61</v>
      </c>
      <c r="P102" s="87">
        <f t="shared" si="27"/>
        <v>211</v>
      </c>
      <c r="Q102" s="88">
        <f t="shared" si="19"/>
        <v>263.75</v>
      </c>
      <c r="R102" s="112">
        <f t="shared" si="24"/>
        <v>43.958333333333336</v>
      </c>
      <c r="S102" s="43" t="s">
        <v>18</v>
      </c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</row>
    <row r="103" spans="3:35" ht="18.75" customHeight="1">
      <c r="C103" s="490" t="s">
        <v>56</v>
      </c>
      <c r="D103" s="491"/>
      <c r="E103" s="491"/>
      <c r="F103" s="491"/>
      <c r="G103" s="492"/>
      <c r="H103" s="80">
        <f>COUNTIF(H65:H102,"AB")</f>
        <v>3</v>
      </c>
      <c r="I103" s="80">
        <f t="shared" ref="I103:Q103" si="28">COUNTIF(I65:I102,"AB")</f>
        <v>0</v>
      </c>
      <c r="J103" s="80">
        <f t="shared" si="28"/>
        <v>0</v>
      </c>
      <c r="K103" s="80">
        <f t="shared" si="28"/>
        <v>1</v>
      </c>
      <c r="L103" s="80">
        <f t="shared" si="28"/>
        <v>0</v>
      </c>
      <c r="M103" s="80">
        <f t="shared" si="28"/>
        <v>1</v>
      </c>
      <c r="N103" s="80">
        <f t="shared" si="28"/>
        <v>0</v>
      </c>
      <c r="O103" s="80">
        <f t="shared" si="28"/>
        <v>3</v>
      </c>
      <c r="P103" s="80">
        <f t="shared" si="28"/>
        <v>0</v>
      </c>
      <c r="Q103" s="80">
        <f t="shared" si="28"/>
        <v>0</v>
      </c>
      <c r="R103" s="116"/>
      <c r="S103" s="84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</row>
    <row r="104" spans="3:35" ht="18.75" customHeight="1">
      <c r="C104" s="493" t="s">
        <v>32</v>
      </c>
      <c r="D104" s="494"/>
      <c r="E104" s="494"/>
      <c r="F104" s="494"/>
      <c r="G104" s="495"/>
      <c r="H104" s="85">
        <f>AVERAGE(H65:H102)</f>
        <v>55.657142857142858</v>
      </c>
      <c r="I104" s="85">
        <f t="shared" ref="I104:Q104" si="29">AVERAGE(I65:I102)</f>
        <v>58.39473684210526</v>
      </c>
      <c r="J104" s="85">
        <f t="shared" si="29"/>
        <v>39.815789473684212</v>
      </c>
      <c r="K104" s="85">
        <f t="shared" si="29"/>
        <v>39.378378378378379</v>
      </c>
      <c r="L104" s="85" t="e">
        <f t="shared" si="29"/>
        <v>#DIV/0!</v>
      </c>
      <c r="M104" s="85">
        <f t="shared" si="29"/>
        <v>24.891891891891891</v>
      </c>
      <c r="N104" s="85">
        <f t="shared" si="29"/>
        <v>24.236842105263158</v>
      </c>
      <c r="O104" s="85">
        <f t="shared" si="29"/>
        <v>56.8</v>
      </c>
      <c r="P104" s="85">
        <f t="shared" si="29"/>
        <v>262.60526315789474</v>
      </c>
      <c r="Q104" s="85">
        <f t="shared" si="29"/>
        <v>328.25657894736844</v>
      </c>
      <c r="R104" s="117"/>
      <c r="S104" s="89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</row>
    <row r="105" spans="3:35" ht="18.75" customHeight="1">
      <c r="C105" s="493" t="s">
        <v>33</v>
      </c>
      <c r="D105" s="494"/>
      <c r="E105" s="494"/>
      <c r="F105" s="494"/>
      <c r="G105" s="495"/>
      <c r="H105" s="85">
        <f>MAX(H65:H102)</f>
        <v>81</v>
      </c>
      <c r="I105" s="85">
        <f t="shared" ref="I105:Q105" si="30">MAX(I65:I102)</f>
        <v>74</v>
      </c>
      <c r="J105" s="85">
        <f t="shared" si="30"/>
        <v>54</v>
      </c>
      <c r="K105" s="85">
        <f t="shared" si="30"/>
        <v>57</v>
      </c>
      <c r="L105" s="85">
        <f t="shared" si="30"/>
        <v>0</v>
      </c>
      <c r="M105" s="85">
        <f t="shared" si="30"/>
        <v>33</v>
      </c>
      <c r="N105" s="85">
        <f t="shared" si="30"/>
        <v>33</v>
      </c>
      <c r="O105" s="85">
        <f t="shared" si="30"/>
        <v>81</v>
      </c>
      <c r="P105" s="85">
        <f t="shared" si="30"/>
        <v>360</v>
      </c>
      <c r="Q105" s="85">
        <f t="shared" si="30"/>
        <v>450</v>
      </c>
      <c r="R105" s="117"/>
      <c r="S105" s="89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</row>
    <row r="106" spans="3:35" ht="18.75" customHeight="1">
      <c r="C106" s="493" t="s">
        <v>34</v>
      </c>
      <c r="D106" s="494"/>
      <c r="E106" s="494"/>
      <c r="F106" s="494"/>
      <c r="G106" s="495"/>
      <c r="H106" s="85">
        <f>MIN(H65:H102)</f>
        <v>7</v>
      </c>
      <c r="I106" s="85">
        <f t="shared" ref="I106:Q106" si="31">MIN(I65:I102)</f>
        <v>40</v>
      </c>
      <c r="J106" s="85">
        <f t="shared" si="31"/>
        <v>21</v>
      </c>
      <c r="K106" s="85">
        <f t="shared" si="31"/>
        <v>20</v>
      </c>
      <c r="L106" s="85">
        <f t="shared" si="31"/>
        <v>0</v>
      </c>
      <c r="M106" s="85">
        <f t="shared" si="31"/>
        <v>15</v>
      </c>
      <c r="N106" s="85">
        <f t="shared" si="31"/>
        <v>0</v>
      </c>
      <c r="O106" s="85">
        <f t="shared" si="31"/>
        <v>24</v>
      </c>
      <c r="P106" s="85">
        <f t="shared" si="31"/>
        <v>143</v>
      </c>
      <c r="Q106" s="85">
        <f t="shared" si="31"/>
        <v>178.75</v>
      </c>
      <c r="R106" s="117"/>
      <c r="S106" s="89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</row>
    <row r="107" spans="3:35" ht="18.75" customHeight="1" thickBot="1">
      <c r="C107" s="455" t="s">
        <v>62</v>
      </c>
      <c r="D107" s="456"/>
      <c r="E107" s="456"/>
      <c r="F107" s="456"/>
      <c r="G107" s="514"/>
      <c r="H107" s="85">
        <f>COUNTIF(H65:H96,"&lt;45")</f>
        <v>7</v>
      </c>
      <c r="I107" s="85">
        <f t="shared" ref="I107" si="32">COUNTIF(I65:I96,"&lt;45")</f>
        <v>2</v>
      </c>
      <c r="J107" s="85">
        <f>COUNTIF(J65:J96,"&lt;35")</f>
        <v>5</v>
      </c>
      <c r="K107" s="85">
        <f>COUNTIF(K65:K96,"&lt;35")</f>
        <v>5</v>
      </c>
      <c r="L107" s="85">
        <f>COUNTIF(L65:L96,"&lt;18")</f>
        <v>0</v>
      </c>
      <c r="M107" s="85">
        <f>COUNTIF(M65:M96,"&lt;18")</f>
        <v>2</v>
      </c>
      <c r="N107" s="85">
        <f>COUNTIF(N65:N96,"&lt;18")</f>
        <v>2</v>
      </c>
      <c r="O107" s="85">
        <f>COUNTIF(O65:O96,"&lt;45")</f>
        <v>7</v>
      </c>
      <c r="P107" s="85">
        <f t="shared" ref="P107:Q107" si="33">COUNTIF(P65:P96,"&lt;45")</f>
        <v>0</v>
      </c>
      <c r="Q107" s="85">
        <f t="shared" si="33"/>
        <v>0</v>
      </c>
      <c r="R107" s="406"/>
      <c r="S107" s="407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</row>
    <row r="108" spans="3:35" ht="18.75" customHeight="1"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</row>
    <row r="109" spans="3:35" ht="18.75" customHeight="1"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</row>
    <row r="110" spans="3:35" ht="18.75" customHeight="1">
      <c r="C110" s="1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</row>
    <row r="111" spans="3:35" ht="18.75" customHeight="1">
      <c r="C111" s="1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</row>
    <row r="112" spans="3:35" ht="18.75" customHeight="1">
      <c r="C112" s="1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</row>
    <row r="113" spans="2:35" ht="18.75" customHeight="1">
      <c r="C113" s="1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</row>
    <row r="114" spans="2:35" ht="18.75" customHeight="1" thickBot="1">
      <c r="B114" s="496" t="s">
        <v>62</v>
      </c>
      <c r="C114" s="497"/>
      <c r="D114" s="497"/>
      <c r="E114" s="497"/>
      <c r="F114" s="498"/>
      <c r="G114" s="90">
        <f>COUNTIF(H7:H45,"&lt;45")</f>
        <v>8</v>
      </c>
      <c r="H114" s="90">
        <f>COUNTIF(I7:I45,"&lt;45")</f>
        <v>2</v>
      </c>
      <c r="I114" s="90">
        <f>COUNTIF(J7:J45,"&lt;35")</f>
        <v>6</v>
      </c>
      <c r="J114" s="90">
        <f>COUNTIF(K7:K45,"&lt;35")</f>
        <v>6</v>
      </c>
      <c r="K114" s="90">
        <f>COUNTIF(L7:L45,"&lt;18")</f>
        <v>0</v>
      </c>
      <c r="L114" s="90">
        <f>COUNTIF(M7:M45,"&lt;18")</f>
        <v>2</v>
      </c>
      <c r="M114" s="90"/>
      <c r="N114" s="90">
        <f>COUNTIF(O7:O45,"&lt;45")</f>
        <v>7</v>
      </c>
      <c r="O114" s="92"/>
      <c r="P114" s="93"/>
      <c r="Q114" s="118"/>
      <c r="R114" s="94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</row>
    <row r="115" spans="2:35" ht="18.75" customHeight="1">
      <c r="B115" s="14"/>
      <c r="C115" s="98"/>
      <c r="D115" s="14"/>
      <c r="E115" s="99"/>
      <c r="F115" s="99"/>
      <c r="G115" s="99"/>
      <c r="H115" s="99"/>
      <c r="I115" s="99"/>
      <c r="J115" s="99"/>
      <c r="K115" s="99"/>
      <c r="L115" s="99"/>
      <c r="M115" s="99"/>
      <c r="N115" s="99"/>
      <c r="O115" s="99"/>
      <c r="P115" s="99"/>
      <c r="Q115" s="99"/>
      <c r="R115" s="99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</row>
    <row r="116" spans="2:35" ht="18.75" customHeight="1">
      <c r="B116" s="14"/>
      <c r="C116" s="98"/>
      <c r="D116" s="14"/>
      <c r="E116" s="99"/>
      <c r="F116" s="99"/>
      <c r="G116" s="99"/>
      <c r="H116" s="99"/>
      <c r="I116" s="99"/>
      <c r="J116" s="99"/>
      <c r="K116" s="99"/>
      <c r="L116" s="99"/>
      <c r="M116" s="99"/>
      <c r="N116" s="99"/>
      <c r="O116" s="99"/>
      <c r="P116" s="99"/>
      <c r="Q116" s="99"/>
      <c r="R116" s="99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</row>
    <row r="117" spans="2:35" ht="18.75" customHeight="1">
      <c r="B117" s="14"/>
      <c r="C117" s="98"/>
      <c r="D117" s="14"/>
      <c r="E117" s="99"/>
      <c r="F117" s="99"/>
      <c r="G117" s="99"/>
      <c r="H117" s="99"/>
      <c r="I117" s="99"/>
      <c r="J117" s="99"/>
      <c r="K117" s="99"/>
      <c r="L117" s="99"/>
      <c r="M117" s="99"/>
      <c r="N117" s="99"/>
      <c r="O117" s="99"/>
      <c r="P117" s="99"/>
      <c r="Q117" s="99"/>
      <c r="R117" s="99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</row>
    <row r="118" spans="2:35" ht="18.75" customHeight="1">
      <c r="B118" s="14"/>
      <c r="C118" s="98"/>
      <c r="D118" s="14"/>
      <c r="E118" s="99"/>
      <c r="F118" s="99"/>
      <c r="G118" s="99"/>
      <c r="H118" s="99"/>
      <c r="I118" s="99"/>
      <c r="J118" s="99"/>
      <c r="K118" s="99"/>
      <c r="L118" s="99"/>
      <c r="M118" s="99"/>
      <c r="N118" s="99"/>
      <c r="O118" s="99"/>
      <c r="P118" s="99"/>
      <c r="Q118" s="99"/>
      <c r="R118" s="99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</row>
    <row r="119" spans="2:35" ht="18.75" customHeight="1">
      <c r="B119" s="14"/>
      <c r="C119" s="98"/>
      <c r="D119" s="14"/>
      <c r="E119" s="99"/>
      <c r="F119" s="99"/>
      <c r="G119" s="99"/>
      <c r="H119" s="99"/>
      <c r="I119" s="99"/>
      <c r="J119" s="99"/>
      <c r="K119" s="99"/>
      <c r="L119" s="99"/>
      <c r="M119" s="99"/>
      <c r="N119" s="99"/>
      <c r="O119" s="99"/>
      <c r="P119" s="99"/>
      <c r="Q119" s="99"/>
      <c r="R119" s="99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</row>
    <row r="120" spans="2:35" ht="18.75" customHeight="1">
      <c r="B120" s="14"/>
      <c r="C120" s="98"/>
      <c r="D120" s="14"/>
      <c r="E120" s="99"/>
      <c r="F120" s="99"/>
      <c r="G120" s="99"/>
      <c r="H120" s="99"/>
      <c r="I120" s="99"/>
      <c r="J120" s="99"/>
      <c r="K120" s="99"/>
      <c r="L120" s="99"/>
      <c r="M120" s="99"/>
      <c r="N120" s="99"/>
      <c r="O120" s="99"/>
      <c r="P120" s="99"/>
      <c r="Q120" s="99"/>
      <c r="R120" s="99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</row>
    <row r="121" spans="2:35" ht="18.75" customHeight="1">
      <c r="B121" s="14"/>
      <c r="C121" s="98"/>
      <c r="D121" s="14"/>
      <c r="E121" s="99"/>
      <c r="F121" s="99"/>
      <c r="G121" s="99"/>
      <c r="H121" s="99"/>
      <c r="I121" s="99"/>
      <c r="J121" s="99"/>
      <c r="K121" s="99"/>
      <c r="L121" s="99"/>
      <c r="M121" s="99"/>
      <c r="N121" s="99"/>
      <c r="O121" s="99"/>
      <c r="P121" s="99"/>
      <c r="Q121" s="99"/>
      <c r="R121" s="99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</row>
    <row r="122" spans="2:35" ht="18.75" customHeight="1">
      <c r="B122" s="14"/>
      <c r="C122" s="98"/>
      <c r="D122" s="14"/>
      <c r="E122" s="99"/>
      <c r="F122" s="99"/>
      <c r="G122" s="99"/>
      <c r="H122" s="99"/>
      <c r="I122" s="99"/>
      <c r="J122" s="99"/>
      <c r="K122" s="99"/>
      <c r="L122" s="99"/>
      <c r="M122" s="99"/>
      <c r="N122" s="99"/>
      <c r="O122" s="99"/>
      <c r="P122" s="99"/>
      <c r="Q122" s="99"/>
      <c r="R122" s="99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</row>
    <row r="123" spans="2:35" ht="18.75" customHeight="1">
      <c r="B123" s="14"/>
      <c r="C123" s="98"/>
      <c r="D123" s="14"/>
      <c r="E123" s="99"/>
      <c r="F123" s="99"/>
      <c r="G123" s="99"/>
      <c r="H123" s="99"/>
      <c r="I123" s="99"/>
      <c r="J123" s="99"/>
      <c r="K123" s="99"/>
      <c r="L123" s="99"/>
      <c r="M123" s="99"/>
      <c r="N123" s="99"/>
      <c r="O123" s="99"/>
      <c r="P123" s="99"/>
      <c r="Q123" s="99"/>
      <c r="R123" s="99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</row>
    <row r="124" spans="2:35" ht="18.75" customHeight="1">
      <c r="B124" s="14"/>
      <c r="C124" s="98"/>
      <c r="D124" s="14"/>
      <c r="E124" s="99"/>
      <c r="F124" s="99"/>
      <c r="G124" s="99"/>
      <c r="H124" s="99"/>
      <c r="I124" s="99"/>
      <c r="J124" s="99"/>
      <c r="K124" s="99"/>
      <c r="L124" s="99"/>
      <c r="M124" s="99"/>
      <c r="N124" s="99"/>
      <c r="O124" s="99"/>
      <c r="P124" s="99"/>
      <c r="Q124" s="99"/>
      <c r="R124" s="99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</row>
    <row r="125" spans="2:35" ht="18.75" customHeight="1">
      <c r="B125" s="14"/>
      <c r="C125" s="98"/>
      <c r="D125" s="14"/>
      <c r="E125" s="99"/>
      <c r="F125" s="99"/>
      <c r="G125" s="99"/>
      <c r="H125" s="99"/>
      <c r="I125" s="99"/>
      <c r="J125" s="99"/>
      <c r="K125" s="99"/>
      <c r="L125" s="99"/>
      <c r="M125" s="99"/>
      <c r="N125" s="99"/>
      <c r="O125" s="99"/>
      <c r="P125" s="99"/>
      <c r="Q125" s="99"/>
      <c r="R125" s="99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</row>
    <row r="126" spans="2:35" ht="18.75" customHeight="1">
      <c r="B126" s="14"/>
      <c r="C126" s="98"/>
      <c r="D126" s="14"/>
      <c r="E126" s="99"/>
      <c r="F126" s="99"/>
      <c r="G126" s="99"/>
      <c r="H126" s="99"/>
      <c r="I126" s="99"/>
      <c r="J126" s="99"/>
      <c r="K126" s="99"/>
      <c r="L126" s="99"/>
      <c r="M126" s="99"/>
      <c r="N126" s="99"/>
      <c r="O126" s="99"/>
      <c r="P126" s="99"/>
      <c r="Q126" s="99"/>
      <c r="R126" s="99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</row>
    <row r="127" spans="2:35" ht="18.75" customHeight="1">
      <c r="B127" s="14"/>
      <c r="C127" s="98"/>
      <c r="D127" s="14"/>
      <c r="E127" s="99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</row>
    <row r="128" spans="2:35" ht="18.75" customHeight="1">
      <c r="B128" s="14"/>
      <c r="C128" s="98"/>
      <c r="D128" s="14"/>
      <c r="E128" s="99"/>
      <c r="F128" s="99"/>
      <c r="G128" s="99"/>
      <c r="H128" s="99"/>
      <c r="I128" s="99"/>
      <c r="J128" s="99"/>
      <c r="K128" s="99"/>
      <c r="L128" s="99"/>
      <c r="M128" s="99"/>
      <c r="N128" s="99"/>
      <c r="O128" s="99"/>
      <c r="P128" s="99"/>
      <c r="Q128" s="99"/>
      <c r="R128" s="99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</row>
    <row r="129" spans="2:35" ht="18.75" customHeight="1">
      <c r="B129" s="14"/>
      <c r="C129" s="98"/>
      <c r="D129" s="14"/>
      <c r="E129" s="99"/>
      <c r="F129" s="99"/>
      <c r="G129" s="99"/>
      <c r="H129" s="99"/>
      <c r="I129" s="99"/>
      <c r="J129" s="99"/>
      <c r="K129" s="99"/>
      <c r="L129" s="99"/>
      <c r="M129" s="99"/>
      <c r="N129" s="99"/>
      <c r="O129" s="99"/>
      <c r="P129" s="99"/>
      <c r="Q129" s="99"/>
      <c r="R129" s="99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</row>
    <row r="130" spans="2:35" ht="18.75" customHeight="1">
      <c r="B130" s="14"/>
      <c r="C130" s="98"/>
      <c r="D130" s="14"/>
      <c r="E130" s="99"/>
      <c r="F130" s="99"/>
      <c r="G130" s="99"/>
      <c r="H130" s="99"/>
      <c r="I130" s="99"/>
      <c r="J130" s="99"/>
      <c r="K130" s="99"/>
      <c r="L130" s="99"/>
      <c r="M130" s="99"/>
      <c r="N130" s="99"/>
      <c r="O130" s="99"/>
      <c r="P130" s="99"/>
      <c r="Q130" s="99"/>
      <c r="R130" s="99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</row>
    <row r="131" spans="2:35" ht="18.75" customHeight="1">
      <c r="B131" s="14"/>
      <c r="C131" s="98"/>
      <c r="D131" s="14"/>
      <c r="E131" s="99"/>
      <c r="F131" s="99"/>
      <c r="G131" s="99"/>
      <c r="H131" s="99"/>
      <c r="I131" s="99"/>
      <c r="J131" s="99"/>
      <c r="K131" s="99"/>
      <c r="L131" s="99"/>
      <c r="M131" s="99"/>
      <c r="N131" s="99"/>
      <c r="O131" s="99"/>
      <c r="P131" s="99"/>
      <c r="Q131" s="99"/>
      <c r="R131" s="99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</row>
    <row r="132" spans="2:35" ht="18.75" customHeight="1">
      <c r="B132" s="14"/>
      <c r="C132" s="98"/>
      <c r="D132" s="14"/>
      <c r="E132" s="99"/>
      <c r="F132" s="99"/>
      <c r="G132" s="99"/>
      <c r="H132" s="99"/>
      <c r="I132" s="99"/>
      <c r="J132" s="99"/>
      <c r="K132" s="99"/>
      <c r="L132" s="99"/>
      <c r="M132" s="99"/>
      <c r="N132" s="99"/>
      <c r="O132" s="99"/>
      <c r="P132" s="99"/>
      <c r="Q132" s="99"/>
      <c r="R132" s="99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</row>
    <row r="133" spans="2:35" ht="18.75" customHeight="1">
      <c r="B133" s="14"/>
      <c r="C133" s="98"/>
      <c r="D133" s="14"/>
      <c r="E133" s="99"/>
      <c r="F133" s="99"/>
      <c r="G133" s="99"/>
      <c r="H133" s="99"/>
      <c r="I133" s="99"/>
      <c r="J133" s="99"/>
      <c r="K133" s="99"/>
      <c r="L133" s="99"/>
      <c r="M133" s="99"/>
      <c r="N133" s="99"/>
      <c r="O133" s="99"/>
      <c r="P133" s="99"/>
      <c r="Q133" s="99"/>
      <c r="R133" s="99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</row>
    <row r="134" spans="2:35" ht="18.75" customHeight="1">
      <c r="B134" s="14"/>
      <c r="C134" s="98"/>
      <c r="D134" s="14"/>
      <c r="E134" s="99"/>
      <c r="F134" s="99"/>
      <c r="G134" s="99"/>
      <c r="H134" s="99"/>
      <c r="I134" s="99"/>
      <c r="J134" s="99"/>
      <c r="K134" s="99"/>
      <c r="L134" s="99"/>
      <c r="M134" s="99"/>
      <c r="N134" s="99"/>
      <c r="O134" s="99"/>
      <c r="P134" s="99"/>
      <c r="Q134" s="99"/>
      <c r="R134" s="99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</row>
    <row r="135" spans="2:35" ht="18.75" customHeight="1">
      <c r="B135" s="14"/>
      <c r="C135" s="98"/>
      <c r="D135" s="14"/>
      <c r="E135" s="99"/>
      <c r="F135" s="99"/>
      <c r="G135" s="99"/>
      <c r="H135" s="99"/>
      <c r="I135" s="99"/>
      <c r="J135" s="99"/>
      <c r="K135" s="99"/>
      <c r="L135" s="99"/>
      <c r="M135" s="99"/>
      <c r="N135" s="99"/>
      <c r="O135" s="99"/>
      <c r="P135" s="99"/>
      <c r="Q135" s="99"/>
      <c r="R135" s="99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</row>
    <row r="136" spans="2:35" ht="18.75" customHeight="1">
      <c r="B136" s="14"/>
      <c r="C136" s="98"/>
      <c r="D136" s="14"/>
      <c r="E136" s="99"/>
      <c r="F136" s="99"/>
      <c r="G136" s="99"/>
      <c r="H136" s="99"/>
      <c r="I136" s="99"/>
      <c r="J136" s="99"/>
      <c r="K136" s="99"/>
      <c r="L136" s="99"/>
      <c r="M136" s="99"/>
      <c r="N136" s="99"/>
      <c r="O136" s="99"/>
      <c r="P136" s="99"/>
      <c r="Q136" s="99"/>
      <c r="R136" s="99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</row>
    <row r="137" spans="2:35" ht="18.75" customHeight="1">
      <c r="B137" s="14"/>
      <c r="C137" s="98"/>
      <c r="D137" s="14"/>
      <c r="E137" s="99"/>
      <c r="F137" s="99"/>
      <c r="G137" s="99"/>
      <c r="H137" s="99"/>
      <c r="I137" s="99"/>
      <c r="J137" s="99"/>
      <c r="K137" s="99"/>
      <c r="L137" s="99"/>
      <c r="M137" s="99"/>
      <c r="N137" s="99"/>
      <c r="O137" s="99"/>
      <c r="P137" s="99"/>
      <c r="Q137" s="99"/>
      <c r="R137" s="99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</row>
    <row r="138" spans="2:35" ht="18.75" customHeight="1">
      <c r="B138" s="14"/>
      <c r="C138" s="98"/>
      <c r="D138" s="14"/>
      <c r="E138" s="99"/>
      <c r="F138" s="99"/>
      <c r="G138" s="99"/>
      <c r="H138" s="99"/>
      <c r="I138" s="99"/>
      <c r="J138" s="99"/>
      <c r="K138" s="99"/>
      <c r="L138" s="99"/>
      <c r="M138" s="99"/>
      <c r="N138" s="99"/>
      <c r="O138" s="99"/>
      <c r="P138" s="99"/>
      <c r="Q138" s="99"/>
      <c r="R138" s="99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</row>
    <row r="139" spans="2:35" ht="18.75" customHeight="1">
      <c r="B139" s="14"/>
      <c r="C139" s="98"/>
      <c r="D139" s="14"/>
      <c r="E139" s="99"/>
      <c r="F139" s="99"/>
      <c r="G139" s="99"/>
      <c r="H139" s="99"/>
      <c r="I139" s="99"/>
      <c r="J139" s="99"/>
      <c r="K139" s="99"/>
      <c r="L139" s="99"/>
      <c r="M139" s="99"/>
      <c r="N139" s="99"/>
      <c r="O139" s="99"/>
      <c r="P139" s="99"/>
      <c r="Q139" s="99"/>
      <c r="R139" s="99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</row>
    <row r="140" spans="2:35" ht="18.75" customHeight="1">
      <c r="B140" s="14"/>
      <c r="C140" s="98"/>
      <c r="D140" s="14"/>
      <c r="E140" s="99"/>
      <c r="F140" s="99"/>
      <c r="G140" s="99"/>
      <c r="H140" s="99"/>
      <c r="I140" s="99"/>
      <c r="J140" s="99"/>
      <c r="K140" s="99"/>
      <c r="L140" s="99"/>
      <c r="M140" s="99"/>
      <c r="N140" s="99"/>
      <c r="O140" s="99"/>
      <c r="P140" s="99"/>
      <c r="Q140" s="99"/>
      <c r="R140" s="99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</row>
    <row r="141" spans="2:35" ht="18.75" customHeight="1">
      <c r="B141" s="14"/>
      <c r="C141" s="98"/>
      <c r="D141" s="14"/>
      <c r="E141" s="99"/>
      <c r="F141" s="99"/>
      <c r="G141" s="99"/>
      <c r="H141" s="99"/>
      <c r="I141" s="99"/>
      <c r="J141" s="99"/>
      <c r="K141" s="99"/>
      <c r="L141" s="99"/>
      <c r="M141" s="99"/>
      <c r="N141" s="99"/>
      <c r="O141" s="99"/>
      <c r="P141" s="99"/>
      <c r="Q141" s="99"/>
      <c r="R141" s="99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</row>
    <row r="142" spans="2:35" ht="18.75" customHeight="1">
      <c r="B142" s="14"/>
      <c r="C142" s="98"/>
      <c r="D142" s="14"/>
      <c r="E142" s="99"/>
      <c r="F142" s="99"/>
      <c r="G142" s="99"/>
      <c r="H142" s="99"/>
      <c r="I142" s="99"/>
      <c r="J142" s="99"/>
      <c r="K142" s="99"/>
      <c r="L142" s="99"/>
      <c r="M142" s="99"/>
      <c r="N142" s="99"/>
      <c r="O142" s="99"/>
      <c r="P142" s="99"/>
      <c r="Q142" s="99"/>
      <c r="R142" s="99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</row>
    <row r="143" spans="2:35" ht="18.75" customHeight="1">
      <c r="B143" s="14"/>
      <c r="C143" s="98"/>
      <c r="D143" s="14"/>
      <c r="E143" s="99"/>
      <c r="F143" s="99"/>
      <c r="G143" s="99"/>
      <c r="H143" s="99"/>
      <c r="I143" s="99"/>
      <c r="J143" s="99"/>
      <c r="K143" s="99"/>
      <c r="L143" s="99"/>
      <c r="M143" s="99"/>
      <c r="N143" s="99"/>
      <c r="O143" s="99"/>
      <c r="P143" s="99"/>
      <c r="Q143" s="99"/>
      <c r="R143" s="99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</row>
    <row r="144" spans="2:35" ht="18.75" customHeight="1">
      <c r="B144" s="14"/>
      <c r="C144" s="98"/>
      <c r="D144" s="14"/>
      <c r="E144" s="99"/>
      <c r="F144" s="99"/>
      <c r="G144" s="99"/>
      <c r="H144" s="99"/>
      <c r="I144" s="99"/>
      <c r="J144" s="99"/>
      <c r="K144" s="99"/>
      <c r="L144" s="99"/>
      <c r="M144" s="99"/>
      <c r="N144" s="99"/>
      <c r="O144" s="99"/>
      <c r="P144" s="99"/>
      <c r="Q144" s="99"/>
      <c r="R144" s="99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</row>
    <row r="145" spans="2:35" ht="18.75" customHeight="1">
      <c r="B145" s="14"/>
      <c r="C145" s="98"/>
      <c r="D145" s="14"/>
      <c r="E145" s="99"/>
      <c r="F145" s="99"/>
      <c r="G145" s="99"/>
      <c r="H145" s="99"/>
      <c r="I145" s="99"/>
      <c r="J145" s="99"/>
      <c r="K145" s="99"/>
      <c r="L145" s="99"/>
      <c r="M145" s="99"/>
      <c r="N145" s="99"/>
      <c r="O145" s="99"/>
      <c r="P145" s="99"/>
      <c r="Q145" s="99"/>
      <c r="R145" s="99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</row>
    <row r="146" spans="2:35" ht="18.75" customHeight="1">
      <c r="B146" s="14"/>
      <c r="C146" s="98"/>
      <c r="D146" s="14"/>
      <c r="E146" s="99"/>
      <c r="F146" s="99"/>
      <c r="G146" s="99"/>
      <c r="H146" s="99"/>
      <c r="I146" s="99"/>
      <c r="J146" s="99"/>
      <c r="K146" s="99"/>
      <c r="L146" s="99"/>
      <c r="M146" s="99"/>
      <c r="N146" s="99"/>
      <c r="O146" s="99"/>
      <c r="P146" s="99"/>
      <c r="Q146" s="99"/>
      <c r="R146" s="99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</row>
    <row r="147" spans="2:35" ht="18.75" customHeight="1">
      <c r="B147" s="14"/>
      <c r="C147" s="98"/>
      <c r="D147" s="14"/>
      <c r="E147" s="99"/>
      <c r="F147" s="99"/>
      <c r="G147" s="99"/>
      <c r="H147" s="99"/>
      <c r="I147" s="99"/>
      <c r="J147" s="99"/>
      <c r="K147" s="99"/>
      <c r="L147" s="99"/>
      <c r="M147" s="99"/>
      <c r="N147" s="99"/>
      <c r="O147" s="99"/>
      <c r="P147" s="99"/>
      <c r="Q147" s="99"/>
      <c r="R147" s="99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</row>
    <row r="148" spans="2:35" ht="18.75" customHeight="1">
      <c r="B148" s="14"/>
      <c r="C148" s="98"/>
      <c r="D148" s="14"/>
      <c r="E148" s="99"/>
      <c r="F148" s="99"/>
      <c r="G148" s="99"/>
      <c r="H148" s="99"/>
      <c r="I148" s="99"/>
      <c r="J148" s="99"/>
      <c r="K148" s="99"/>
      <c r="L148" s="99"/>
      <c r="M148" s="99"/>
      <c r="N148" s="99"/>
      <c r="O148" s="99"/>
      <c r="P148" s="99"/>
      <c r="Q148" s="99"/>
      <c r="R148" s="99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</row>
    <row r="149" spans="2:35" ht="18.75" customHeight="1">
      <c r="B149" s="14"/>
      <c r="C149" s="98"/>
      <c r="D149" s="14"/>
      <c r="E149" s="99"/>
      <c r="F149" s="99"/>
      <c r="G149" s="99"/>
      <c r="H149" s="99"/>
      <c r="I149" s="99"/>
      <c r="J149" s="99"/>
      <c r="K149" s="99"/>
      <c r="L149" s="99"/>
      <c r="M149" s="99"/>
      <c r="N149" s="99"/>
      <c r="O149" s="99"/>
      <c r="P149" s="99"/>
      <c r="Q149" s="99"/>
      <c r="R149" s="99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</row>
    <row r="150" spans="2:35" ht="18.75" customHeight="1">
      <c r="B150" s="14"/>
      <c r="C150" s="98"/>
      <c r="D150" s="14"/>
      <c r="E150" s="99"/>
      <c r="F150" s="99"/>
      <c r="G150" s="99"/>
      <c r="H150" s="99"/>
      <c r="I150" s="99"/>
      <c r="J150" s="99"/>
      <c r="K150" s="99"/>
      <c r="L150" s="99"/>
      <c r="M150" s="99"/>
      <c r="N150" s="99"/>
      <c r="O150" s="99"/>
      <c r="P150" s="99"/>
      <c r="Q150" s="99"/>
      <c r="R150" s="99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</row>
    <row r="151" spans="2:35" ht="18.75" customHeight="1">
      <c r="B151" s="14"/>
      <c r="C151" s="98"/>
      <c r="D151" s="14"/>
      <c r="E151" s="99"/>
      <c r="F151" s="99"/>
      <c r="G151" s="99"/>
      <c r="H151" s="99"/>
      <c r="I151" s="99"/>
      <c r="J151" s="99"/>
      <c r="K151" s="99"/>
      <c r="L151" s="99"/>
      <c r="M151" s="99"/>
      <c r="N151" s="99"/>
      <c r="O151" s="99"/>
      <c r="P151" s="99"/>
      <c r="Q151" s="99"/>
      <c r="R151" s="99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</row>
    <row r="152" spans="2:35" ht="18.75" customHeight="1">
      <c r="B152" s="14"/>
      <c r="C152" s="98"/>
      <c r="D152" s="14"/>
      <c r="E152" s="99"/>
      <c r="F152" s="99"/>
      <c r="G152" s="99"/>
      <c r="H152" s="99"/>
      <c r="I152" s="99"/>
      <c r="J152" s="99"/>
      <c r="K152" s="99"/>
      <c r="L152" s="99"/>
      <c r="M152" s="99"/>
      <c r="N152" s="99"/>
      <c r="O152" s="99"/>
      <c r="P152" s="99"/>
      <c r="Q152" s="99"/>
      <c r="R152" s="99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</row>
    <row r="153" spans="2:35" ht="18.75" customHeight="1">
      <c r="B153" s="14"/>
      <c r="C153" s="98"/>
      <c r="D153" s="14"/>
      <c r="E153" s="99"/>
      <c r="F153" s="99"/>
      <c r="G153" s="99"/>
      <c r="H153" s="99"/>
      <c r="I153" s="99"/>
      <c r="J153" s="99"/>
      <c r="K153" s="99"/>
      <c r="L153" s="99"/>
      <c r="M153" s="99"/>
      <c r="N153" s="99"/>
      <c r="O153" s="99"/>
      <c r="P153" s="99"/>
      <c r="Q153" s="99"/>
      <c r="R153" s="99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</row>
    <row r="154" spans="2:35" ht="18.75" customHeight="1">
      <c r="B154" s="14"/>
      <c r="C154" s="98"/>
      <c r="D154" s="14"/>
      <c r="E154" s="99"/>
      <c r="F154" s="99"/>
      <c r="G154" s="99"/>
      <c r="H154" s="99"/>
      <c r="I154" s="99"/>
      <c r="J154" s="99"/>
      <c r="K154" s="99"/>
      <c r="L154" s="99"/>
      <c r="M154" s="99"/>
      <c r="N154" s="99"/>
      <c r="O154" s="99"/>
      <c r="P154" s="99"/>
      <c r="Q154" s="99"/>
      <c r="R154" s="99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</row>
    <row r="155" spans="2:35" ht="18.75" customHeight="1">
      <c r="B155" s="14"/>
      <c r="C155" s="98"/>
      <c r="D155" s="14"/>
      <c r="E155" s="99"/>
      <c r="F155" s="99"/>
      <c r="G155" s="99"/>
      <c r="H155" s="99"/>
      <c r="I155" s="99"/>
      <c r="J155" s="99"/>
      <c r="K155" s="99"/>
      <c r="L155" s="99"/>
      <c r="M155" s="99"/>
      <c r="N155" s="99"/>
      <c r="O155" s="99"/>
      <c r="P155" s="99"/>
      <c r="Q155" s="99"/>
      <c r="R155" s="99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</row>
    <row r="156" spans="2:35" ht="18.75" customHeight="1">
      <c r="B156" s="14"/>
      <c r="C156" s="98"/>
      <c r="D156" s="14"/>
      <c r="E156" s="99"/>
      <c r="F156" s="99"/>
      <c r="G156" s="99"/>
      <c r="H156" s="99"/>
      <c r="I156" s="99"/>
      <c r="J156" s="99"/>
      <c r="K156" s="99"/>
      <c r="L156" s="99"/>
      <c r="M156" s="99"/>
      <c r="N156" s="99"/>
      <c r="O156" s="99"/>
      <c r="P156" s="99"/>
      <c r="Q156" s="99"/>
      <c r="R156" s="99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</row>
    <row r="157" spans="2:35" ht="18.75" customHeight="1">
      <c r="B157" s="14"/>
      <c r="C157" s="98"/>
      <c r="D157" s="14"/>
      <c r="E157" s="99"/>
      <c r="F157" s="99"/>
      <c r="G157" s="99"/>
      <c r="H157" s="99"/>
      <c r="I157" s="99"/>
      <c r="J157" s="99"/>
      <c r="K157" s="99"/>
      <c r="L157" s="99"/>
      <c r="M157" s="99"/>
      <c r="N157" s="99"/>
      <c r="O157" s="99"/>
      <c r="P157" s="99"/>
      <c r="Q157" s="99"/>
      <c r="R157" s="99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</row>
    <row r="158" spans="2:35" ht="18.75" customHeight="1">
      <c r="B158" s="14"/>
      <c r="C158" s="98"/>
      <c r="D158" s="14"/>
      <c r="E158" s="99"/>
      <c r="F158" s="99"/>
      <c r="G158" s="99"/>
      <c r="H158" s="99"/>
      <c r="I158" s="99"/>
      <c r="J158" s="99"/>
      <c r="K158" s="99"/>
      <c r="L158" s="99"/>
      <c r="M158" s="99"/>
      <c r="N158" s="99"/>
      <c r="O158" s="99"/>
      <c r="P158" s="99"/>
      <c r="Q158" s="99"/>
      <c r="R158" s="99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</row>
    <row r="159" spans="2:35" ht="18.75" customHeight="1">
      <c r="B159" s="14"/>
      <c r="C159" s="98"/>
      <c r="D159" s="14"/>
      <c r="E159" s="99"/>
      <c r="F159" s="99"/>
      <c r="G159" s="99"/>
      <c r="H159" s="99"/>
      <c r="I159" s="99"/>
      <c r="J159" s="99"/>
      <c r="K159" s="99"/>
      <c r="L159" s="99"/>
      <c r="M159" s="99"/>
      <c r="N159" s="99"/>
      <c r="O159" s="99"/>
      <c r="P159" s="99"/>
      <c r="Q159" s="99"/>
      <c r="R159" s="99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</row>
    <row r="160" spans="2:35" ht="18.75" customHeight="1">
      <c r="B160" s="14"/>
      <c r="C160" s="98"/>
      <c r="D160" s="14"/>
      <c r="E160" s="99"/>
      <c r="F160" s="99"/>
      <c r="G160" s="99"/>
      <c r="H160" s="99"/>
      <c r="I160" s="99"/>
      <c r="J160" s="99"/>
      <c r="K160" s="99"/>
      <c r="L160" s="99"/>
      <c r="M160" s="99"/>
      <c r="N160" s="99"/>
      <c r="O160" s="99"/>
      <c r="P160" s="99"/>
      <c r="Q160" s="99"/>
      <c r="R160" s="99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</row>
    <row r="161" spans="2:35" ht="18.75" customHeight="1">
      <c r="B161" s="14"/>
      <c r="C161" s="98"/>
      <c r="D161" s="14"/>
      <c r="E161" s="99"/>
      <c r="F161" s="99"/>
      <c r="G161" s="99"/>
      <c r="H161" s="99"/>
      <c r="I161" s="99"/>
      <c r="J161" s="99"/>
      <c r="K161" s="99"/>
      <c r="L161" s="99"/>
      <c r="M161" s="99"/>
      <c r="N161" s="99"/>
      <c r="O161" s="99"/>
      <c r="P161" s="99"/>
      <c r="Q161" s="99"/>
      <c r="R161" s="99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</row>
    <row r="162" spans="2:35" ht="18.75" customHeight="1">
      <c r="B162" s="14"/>
      <c r="C162" s="98"/>
      <c r="D162" s="14"/>
      <c r="E162" s="99"/>
      <c r="F162" s="99"/>
      <c r="G162" s="99"/>
      <c r="H162" s="99"/>
      <c r="I162" s="99"/>
      <c r="J162" s="99"/>
      <c r="K162" s="99"/>
      <c r="L162" s="99"/>
      <c r="M162" s="99"/>
      <c r="N162" s="99"/>
      <c r="O162" s="99"/>
      <c r="P162" s="99"/>
      <c r="Q162" s="99"/>
      <c r="R162" s="99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</row>
    <row r="163" spans="2:35" ht="18.75" customHeight="1">
      <c r="B163" s="14"/>
      <c r="C163" s="98"/>
      <c r="D163" s="14"/>
      <c r="E163" s="99"/>
      <c r="F163" s="99"/>
      <c r="G163" s="99"/>
      <c r="H163" s="99"/>
      <c r="I163" s="99"/>
      <c r="J163" s="99"/>
      <c r="K163" s="99"/>
      <c r="L163" s="99"/>
      <c r="M163" s="99"/>
      <c r="N163" s="99"/>
      <c r="O163" s="99"/>
      <c r="P163" s="99"/>
      <c r="Q163" s="99"/>
      <c r="R163" s="99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</row>
    <row r="164" spans="2:35" ht="18.75" customHeight="1">
      <c r="B164" s="14"/>
      <c r="C164" s="98"/>
      <c r="D164" s="14"/>
      <c r="E164" s="99"/>
      <c r="F164" s="99"/>
      <c r="G164" s="99"/>
      <c r="H164" s="99"/>
      <c r="I164" s="99"/>
      <c r="J164" s="99"/>
      <c r="K164" s="99"/>
      <c r="L164" s="99"/>
      <c r="M164" s="99"/>
      <c r="N164" s="99"/>
      <c r="O164" s="99"/>
      <c r="P164" s="99"/>
      <c r="Q164" s="99"/>
      <c r="R164" s="99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</row>
    <row r="165" spans="2:35" ht="18.75" customHeight="1">
      <c r="B165" s="14"/>
      <c r="C165" s="98"/>
      <c r="D165" s="14"/>
      <c r="E165" s="99"/>
      <c r="F165" s="99"/>
      <c r="G165" s="99"/>
      <c r="H165" s="99"/>
      <c r="I165" s="99"/>
      <c r="J165" s="99"/>
      <c r="K165" s="99"/>
      <c r="L165" s="99"/>
      <c r="M165" s="99"/>
      <c r="N165" s="99"/>
      <c r="O165" s="99"/>
      <c r="P165" s="99"/>
      <c r="Q165" s="99"/>
      <c r="R165" s="99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</row>
    <row r="166" spans="2:35" ht="18.75" customHeight="1">
      <c r="B166" s="14"/>
      <c r="C166" s="98"/>
      <c r="D166" s="14"/>
      <c r="E166" s="99"/>
      <c r="F166" s="99"/>
      <c r="G166" s="99"/>
      <c r="H166" s="99"/>
      <c r="I166" s="99"/>
      <c r="J166" s="99"/>
      <c r="K166" s="99"/>
      <c r="L166" s="99"/>
      <c r="M166" s="99"/>
      <c r="N166" s="99"/>
      <c r="O166" s="99"/>
      <c r="P166" s="99"/>
      <c r="Q166" s="99"/>
      <c r="R166" s="99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</row>
    <row r="167" spans="2:35" ht="18.75" customHeight="1">
      <c r="B167" s="14"/>
      <c r="C167" s="98"/>
      <c r="D167" s="14"/>
      <c r="E167" s="99"/>
      <c r="F167" s="99"/>
      <c r="G167" s="99"/>
      <c r="H167" s="99"/>
      <c r="I167" s="99"/>
      <c r="J167" s="99"/>
      <c r="K167" s="99"/>
      <c r="L167" s="99"/>
      <c r="M167" s="99"/>
      <c r="N167" s="99"/>
      <c r="O167" s="99"/>
      <c r="P167" s="99"/>
      <c r="Q167" s="99"/>
      <c r="R167" s="99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</row>
    <row r="168" spans="2:35" ht="18.75" customHeight="1">
      <c r="B168" s="14"/>
      <c r="C168" s="98"/>
      <c r="D168" s="14"/>
      <c r="E168" s="99"/>
      <c r="F168" s="99"/>
      <c r="G168" s="99"/>
      <c r="H168" s="99"/>
      <c r="I168" s="99"/>
      <c r="J168" s="99"/>
      <c r="K168" s="99"/>
      <c r="L168" s="99"/>
      <c r="M168" s="99"/>
      <c r="N168" s="99"/>
      <c r="O168" s="99"/>
      <c r="P168" s="99"/>
      <c r="Q168" s="99"/>
      <c r="R168" s="99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</row>
    <row r="169" spans="2:35" ht="18.75" customHeight="1">
      <c r="B169" s="14"/>
      <c r="C169" s="98"/>
      <c r="D169" s="14"/>
      <c r="E169" s="99"/>
      <c r="F169" s="99"/>
      <c r="G169" s="99"/>
      <c r="H169" s="99"/>
      <c r="I169" s="99"/>
      <c r="J169" s="99"/>
      <c r="K169" s="99"/>
      <c r="L169" s="99"/>
      <c r="M169" s="99"/>
      <c r="N169" s="99"/>
      <c r="O169" s="99"/>
      <c r="P169" s="99"/>
      <c r="Q169" s="99"/>
      <c r="R169" s="99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</row>
    <row r="170" spans="2:35" ht="18.75" customHeight="1">
      <c r="B170" s="14"/>
      <c r="C170" s="98"/>
      <c r="D170" s="14"/>
      <c r="E170" s="99"/>
      <c r="F170" s="99"/>
      <c r="G170" s="99"/>
      <c r="H170" s="99"/>
      <c r="I170" s="99"/>
      <c r="J170" s="99"/>
      <c r="K170" s="99"/>
      <c r="L170" s="99"/>
      <c r="M170" s="99"/>
      <c r="N170" s="99"/>
      <c r="O170" s="99"/>
      <c r="P170" s="99"/>
      <c r="Q170" s="99"/>
      <c r="R170" s="99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</row>
    <row r="171" spans="2:35" ht="18.75" customHeight="1">
      <c r="B171" s="14"/>
      <c r="C171" s="98"/>
      <c r="D171" s="14"/>
      <c r="E171" s="99"/>
      <c r="F171" s="99"/>
      <c r="G171" s="99"/>
      <c r="H171" s="99"/>
      <c r="I171" s="99"/>
      <c r="J171" s="99"/>
      <c r="K171" s="99"/>
      <c r="L171" s="99"/>
      <c r="M171" s="99"/>
      <c r="N171" s="99"/>
      <c r="O171" s="99"/>
      <c r="P171" s="99"/>
      <c r="Q171" s="99"/>
      <c r="R171" s="99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</row>
    <row r="172" spans="2:35" ht="18.75" customHeight="1">
      <c r="B172" s="14"/>
      <c r="C172" s="98"/>
      <c r="D172" s="14"/>
      <c r="E172" s="99"/>
      <c r="F172" s="99"/>
      <c r="G172" s="99"/>
      <c r="H172" s="99"/>
      <c r="I172" s="99"/>
      <c r="J172" s="99"/>
      <c r="K172" s="99"/>
      <c r="L172" s="99"/>
      <c r="M172" s="99"/>
      <c r="N172" s="99"/>
      <c r="O172" s="99"/>
      <c r="P172" s="99"/>
      <c r="Q172" s="99"/>
      <c r="R172" s="99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</row>
    <row r="173" spans="2:35" ht="18.75" customHeight="1">
      <c r="B173" s="14"/>
      <c r="C173" s="98"/>
      <c r="D173" s="14"/>
      <c r="E173" s="99"/>
      <c r="F173" s="99"/>
      <c r="G173" s="99"/>
      <c r="H173" s="99"/>
      <c r="I173" s="99"/>
      <c r="J173" s="99"/>
      <c r="K173" s="99"/>
      <c r="L173" s="99"/>
      <c r="M173" s="99"/>
      <c r="N173" s="99"/>
      <c r="O173" s="99"/>
      <c r="P173" s="99"/>
      <c r="Q173" s="99"/>
      <c r="R173" s="99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</row>
    <row r="174" spans="2:35" ht="18.75" customHeight="1">
      <c r="B174" s="14"/>
      <c r="C174" s="98"/>
      <c r="D174" s="14"/>
      <c r="E174" s="99"/>
      <c r="F174" s="99"/>
      <c r="G174" s="99"/>
      <c r="H174" s="99"/>
      <c r="I174" s="99"/>
      <c r="J174" s="99"/>
      <c r="K174" s="99"/>
      <c r="L174" s="99"/>
      <c r="M174" s="99"/>
      <c r="N174" s="99"/>
      <c r="O174" s="99"/>
      <c r="P174" s="99"/>
      <c r="Q174" s="99"/>
      <c r="R174" s="99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</row>
    <row r="175" spans="2:35" ht="18.75" customHeight="1">
      <c r="B175" s="14"/>
      <c r="C175" s="98"/>
      <c r="D175" s="14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</row>
    <row r="176" spans="2:35" ht="18.75" customHeight="1">
      <c r="B176" s="14"/>
      <c r="C176" s="98"/>
      <c r="D176" s="14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</row>
    <row r="177" spans="2:35" ht="18.75" customHeight="1">
      <c r="B177" s="14"/>
      <c r="C177" s="98"/>
      <c r="D177" s="14"/>
      <c r="E177" s="99"/>
      <c r="F177" s="99"/>
      <c r="G177" s="99"/>
      <c r="H177" s="99"/>
      <c r="I177" s="99"/>
      <c r="J177" s="99"/>
      <c r="K177" s="99"/>
      <c r="L177" s="99"/>
      <c r="M177" s="99"/>
      <c r="N177" s="99"/>
      <c r="O177" s="99"/>
      <c r="P177" s="99"/>
      <c r="Q177" s="99"/>
      <c r="R177" s="99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</row>
    <row r="178" spans="2:35" ht="18.75" customHeight="1">
      <c r="B178" s="14"/>
      <c r="C178" s="98"/>
      <c r="D178" s="14"/>
      <c r="E178" s="99"/>
      <c r="F178" s="99"/>
      <c r="G178" s="99"/>
      <c r="H178" s="99"/>
      <c r="I178" s="99"/>
      <c r="J178" s="99"/>
      <c r="K178" s="99"/>
      <c r="L178" s="99"/>
      <c r="M178" s="99"/>
      <c r="N178" s="99"/>
      <c r="O178" s="99"/>
      <c r="P178" s="99"/>
      <c r="Q178" s="99"/>
      <c r="R178" s="99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</row>
    <row r="179" spans="2:35" ht="18.75" customHeight="1">
      <c r="B179" s="14"/>
      <c r="C179" s="98"/>
      <c r="D179" s="14"/>
      <c r="E179" s="99"/>
      <c r="F179" s="99"/>
      <c r="G179" s="99"/>
      <c r="H179" s="99"/>
      <c r="I179" s="99"/>
      <c r="J179" s="99"/>
      <c r="K179" s="99"/>
      <c r="L179" s="99"/>
      <c r="M179" s="99"/>
      <c r="N179" s="99"/>
      <c r="O179" s="99"/>
      <c r="P179" s="99"/>
      <c r="Q179" s="99"/>
      <c r="R179" s="99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</row>
    <row r="180" spans="2:35" ht="18.75" customHeight="1">
      <c r="B180" s="14"/>
      <c r="C180" s="98"/>
      <c r="D180" s="14"/>
      <c r="E180" s="99"/>
      <c r="F180" s="99"/>
      <c r="G180" s="99"/>
      <c r="H180" s="99"/>
      <c r="I180" s="99"/>
      <c r="J180" s="99"/>
      <c r="K180" s="99"/>
      <c r="L180" s="99"/>
      <c r="M180" s="99"/>
      <c r="N180" s="99"/>
      <c r="O180" s="99"/>
      <c r="P180" s="99"/>
      <c r="Q180" s="99"/>
      <c r="R180" s="99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</row>
    <row r="181" spans="2:35" ht="18.75" customHeight="1">
      <c r="B181" s="14"/>
      <c r="C181" s="98"/>
      <c r="D181" s="14"/>
      <c r="E181" s="99"/>
      <c r="F181" s="99"/>
      <c r="G181" s="99"/>
      <c r="H181" s="99"/>
      <c r="I181" s="99"/>
      <c r="J181" s="99"/>
      <c r="K181" s="99"/>
      <c r="L181" s="99"/>
      <c r="M181" s="99"/>
      <c r="N181" s="99"/>
      <c r="O181" s="99"/>
      <c r="P181" s="99"/>
      <c r="Q181" s="99"/>
      <c r="R181" s="99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</row>
    <row r="182" spans="2:35" ht="18.75" customHeight="1">
      <c r="B182" s="14"/>
      <c r="C182" s="98"/>
      <c r="D182" s="14"/>
      <c r="E182" s="99"/>
      <c r="F182" s="99"/>
      <c r="G182" s="99"/>
      <c r="H182" s="99"/>
      <c r="I182" s="99"/>
      <c r="J182" s="99"/>
      <c r="K182" s="99"/>
      <c r="L182" s="99"/>
      <c r="M182" s="99"/>
      <c r="N182" s="99"/>
      <c r="O182" s="99"/>
      <c r="P182" s="99"/>
      <c r="Q182" s="99"/>
      <c r="R182" s="99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</row>
    <row r="183" spans="2:35" ht="18.75" customHeight="1">
      <c r="B183" s="14"/>
      <c r="C183" s="98"/>
      <c r="D183" s="14"/>
      <c r="E183" s="99"/>
      <c r="F183" s="99"/>
      <c r="G183" s="99"/>
      <c r="H183" s="99"/>
      <c r="I183" s="99"/>
      <c r="J183" s="99"/>
      <c r="K183" s="99"/>
      <c r="L183" s="99"/>
      <c r="M183" s="99"/>
      <c r="N183" s="99"/>
      <c r="O183" s="99"/>
      <c r="P183" s="99"/>
      <c r="Q183" s="99"/>
      <c r="R183" s="99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</row>
    <row r="184" spans="2:35" ht="18.75" customHeight="1">
      <c r="B184" s="14"/>
      <c r="C184" s="98"/>
      <c r="D184" s="14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</row>
    <row r="185" spans="2:35" ht="18.75" customHeight="1">
      <c r="B185" s="14"/>
      <c r="C185" s="98"/>
      <c r="D185" s="14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</row>
    <row r="186" spans="2:35" ht="18.75" customHeight="1">
      <c r="B186" s="14"/>
      <c r="C186" s="98"/>
      <c r="D186" s="14"/>
      <c r="E186" s="99"/>
      <c r="F186" s="99"/>
      <c r="G186" s="99"/>
      <c r="H186" s="99"/>
      <c r="I186" s="99"/>
      <c r="J186" s="99"/>
      <c r="K186" s="99"/>
      <c r="L186" s="99"/>
      <c r="M186" s="99"/>
      <c r="N186" s="99"/>
      <c r="O186" s="99"/>
      <c r="P186" s="99"/>
      <c r="Q186" s="99"/>
      <c r="R186" s="99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</row>
    <row r="187" spans="2:35" ht="18.75" customHeight="1">
      <c r="B187" s="14"/>
      <c r="C187" s="98"/>
      <c r="D187" s="14"/>
      <c r="E187" s="99"/>
      <c r="F187" s="99"/>
      <c r="G187" s="99"/>
      <c r="H187" s="99"/>
      <c r="I187" s="99"/>
      <c r="J187" s="99"/>
      <c r="K187" s="99"/>
      <c r="L187" s="99"/>
      <c r="M187" s="99"/>
      <c r="N187" s="99"/>
      <c r="O187" s="99"/>
      <c r="P187" s="99"/>
      <c r="Q187" s="99"/>
      <c r="R187" s="99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</row>
    <row r="188" spans="2:35" ht="18.75" customHeight="1">
      <c r="B188" s="14"/>
      <c r="C188" s="98"/>
      <c r="D188" s="14"/>
      <c r="E188" s="99"/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</row>
    <row r="189" spans="2:35" ht="18.75" customHeight="1">
      <c r="B189" s="14"/>
      <c r="C189" s="98"/>
      <c r="D189" s="14"/>
      <c r="E189" s="99"/>
      <c r="F189" s="99"/>
      <c r="G189" s="99"/>
      <c r="H189" s="99"/>
      <c r="I189" s="99"/>
      <c r="J189" s="99"/>
      <c r="K189" s="99"/>
      <c r="L189" s="99"/>
      <c r="M189" s="99"/>
      <c r="N189" s="99"/>
      <c r="O189" s="99"/>
      <c r="P189" s="99"/>
      <c r="Q189" s="99"/>
      <c r="R189" s="99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</row>
    <row r="190" spans="2:35" ht="18.75" customHeight="1">
      <c r="B190" s="14"/>
      <c r="C190" s="98"/>
      <c r="D190" s="14"/>
      <c r="E190" s="99"/>
      <c r="F190" s="99"/>
      <c r="G190" s="99"/>
      <c r="H190" s="99"/>
      <c r="I190" s="99"/>
      <c r="J190" s="99"/>
      <c r="K190" s="99"/>
      <c r="L190" s="99"/>
      <c r="M190" s="99"/>
      <c r="N190" s="99"/>
      <c r="O190" s="99"/>
      <c r="P190" s="99"/>
      <c r="Q190" s="99"/>
      <c r="R190" s="99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</row>
    <row r="191" spans="2:35" ht="18.75" customHeight="1">
      <c r="B191" s="14"/>
      <c r="C191" s="98"/>
      <c r="D191" s="14"/>
      <c r="E191" s="99"/>
      <c r="F191" s="99"/>
      <c r="G191" s="99"/>
      <c r="H191" s="99"/>
      <c r="I191" s="99"/>
      <c r="J191" s="99"/>
      <c r="K191" s="99"/>
      <c r="L191" s="99"/>
      <c r="M191" s="99"/>
      <c r="N191" s="99"/>
      <c r="O191" s="99"/>
      <c r="P191" s="99"/>
      <c r="Q191" s="99"/>
      <c r="R191" s="99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</row>
    <row r="192" spans="2:35" ht="18.75" customHeight="1">
      <c r="B192" s="14"/>
      <c r="C192" s="98"/>
      <c r="D192" s="14"/>
      <c r="E192" s="99"/>
      <c r="F192" s="99"/>
      <c r="G192" s="99"/>
      <c r="H192" s="99"/>
      <c r="I192" s="99"/>
      <c r="J192" s="99"/>
      <c r="K192" s="99"/>
      <c r="L192" s="99"/>
      <c r="M192" s="99"/>
      <c r="N192" s="99"/>
      <c r="O192" s="99"/>
      <c r="P192" s="99"/>
      <c r="Q192" s="99"/>
      <c r="R192" s="99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</row>
    <row r="193" spans="2:35" ht="18.75" customHeight="1">
      <c r="B193" s="14"/>
      <c r="C193" s="98"/>
      <c r="D193" s="14"/>
      <c r="E193" s="99"/>
      <c r="F193" s="99"/>
      <c r="G193" s="99"/>
      <c r="H193" s="99"/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</row>
    <row r="194" spans="2:35" ht="18.75" customHeight="1">
      <c r="B194" s="14"/>
      <c r="C194" s="98"/>
      <c r="D194" s="14"/>
      <c r="E194" s="99"/>
      <c r="F194" s="99"/>
      <c r="G194" s="99"/>
      <c r="H194" s="99"/>
      <c r="I194" s="99"/>
      <c r="J194" s="99"/>
      <c r="K194" s="99"/>
      <c r="L194" s="99"/>
      <c r="M194" s="99"/>
      <c r="N194" s="99"/>
      <c r="O194" s="99"/>
      <c r="P194" s="99"/>
      <c r="Q194" s="99"/>
      <c r="R194" s="99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</row>
    <row r="195" spans="2:35" ht="18.75" customHeight="1">
      <c r="B195" s="14"/>
      <c r="C195" s="98"/>
      <c r="D195" s="14"/>
      <c r="E195" s="99"/>
      <c r="F195" s="99"/>
      <c r="G195" s="99"/>
      <c r="H195" s="99"/>
      <c r="I195" s="99"/>
      <c r="J195" s="99"/>
      <c r="K195" s="99"/>
      <c r="L195" s="99"/>
      <c r="M195" s="99"/>
      <c r="N195" s="99"/>
      <c r="O195" s="99"/>
      <c r="P195" s="99"/>
      <c r="Q195" s="99"/>
      <c r="R195" s="99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</row>
    <row r="196" spans="2:35" ht="18.75" customHeight="1">
      <c r="B196" s="14"/>
      <c r="C196" s="98"/>
      <c r="D196" s="14"/>
      <c r="E196" s="99"/>
      <c r="F196" s="99"/>
      <c r="G196" s="99"/>
      <c r="H196" s="99"/>
      <c r="I196" s="99"/>
      <c r="J196" s="99"/>
      <c r="K196" s="99"/>
      <c r="L196" s="99"/>
      <c r="M196" s="99"/>
      <c r="N196" s="99"/>
      <c r="O196" s="99"/>
      <c r="P196" s="99"/>
      <c r="Q196" s="99"/>
      <c r="R196" s="99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</row>
    <row r="197" spans="2:35" ht="18.75" customHeight="1">
      <c r="B197" s="14"/>
      <c r="C197" s="98"/>
      <c r="D197" s="14"/>
      <c r="E197" s="99"/>
      <c r="F197" s="99"/>
      <c r="G197" s="99"/>
      <c r="H197" s="99"/>
      <c r="I197" s="99"/>
      <c r="J197" s="99"/>
      <c r="K197" s="99"/>
      <c r="L197" s="99"/>
      <c r="M197" s="99"/>
      <c r="N197" s="99"/>
      <c r="O197" s="99"/>
      <c r="P197" s="99"/>
      <c r="Q197" s="99"/>
      <c r="R197" s="99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</row>
    <row r="198" spans="2:35" ht="18.75" customHeight="1">
      <c r="B198" s="14"/>
      <c r="C198" s="98"/>
      <c r="D198" s="14"/>
      <c r="E198" s="99"/>
      <c r="F198" s="99"/>
      <c r="G198" s="99"/>
      <c r="H198" s="99"/>
      <c r="I198" s="99"/>
      <c r="J198" s="99"/>
      <c r="K198" s="99"/>
      <c r="L198" s="99"/>
      <c r="M198" s="99"/>
      <c r="N198" s="99"/>
      <c r="O198" s="99"/>
      <c r="P198" s="99"/>
      <c r="Q198" s="99"/>
      <c r="R198" s="99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</row>
    <row r="199" spans="2:35" ht="18.75" customHeight="1">
      <c r="B199" s="14"/>
      <c r="C199" s="98"/>
      <c r="D199" s="14"/>
      <c r="E199" s="99"/>
      <c r="F199" s="99"/>
      <c r="G199" s="99"/>
      <c r="H199" s="99"/>
      <c r="I199" s="99"/>
      <c r="J199" s="99"/>
      <c r="K199" s="99"/>
      <c r="L199" s="99"/>
      <c r="M199" s="99"/>
      <c r="N199" s="99"/>
      <c r="O199" s="99"/>
      <c r="P199" s="99"/>
      <c r="Q199" s="99"/>
      <c r="R199" s="99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</row>
    <row r="200" spans="2:35" ht="18.75" customHeight="1">
      <c r="B200" s="14"/>
      <c r="C200" s="98"/>
      <c r="D200" s="14"/>
      <c r="E200" s="99"/>
      <c r="F200" s="99"/>
      <c r="G200" s="99"/>
      <c r="H200" s="99"/>
      <c r="I200" s="99"/>
      <c r="J200" s="99"/>
      <c r="K200" s="99"/>
      <c r="L200" s="99"/>
      <c r="M200" s="99"/>
      <c r="N200" s="99"/>
      <c r="O200" s="99"/>
      <c r="P200" s="99"/>
      <c r="Q200" s="99"/>
      <c r="R200" s="99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</row>
    <row r="201" spans="2:35" ht="18.75" customHeight="1">
      <c r="B201" s="14"/>
      <c r="C201" s="98"/>
      <c r="D201" s="14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</row>
    <row r="202" spans="2:35" ht="18.75" customHeight="1">
      <c r="B202" s="14"/>
      <c r="C202" s="98"/>
      <c r="D202" s="14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</row>
    <row r="203" spans="2:35" ht="18.75" customHeight="1">
      <c r="B203" s="14"/>
      <c r="C203" s="98"/>
      <c r="D203" s="14"/>
      <c r="E203" s="99"/>
      <c r="F203" s="99"/>
      <c r="G203" s="99"/>
      <c r="H203" s="99"/>
      <c r="I203" s="99"/>
      <c r="J203" s="99"/>
      <c r="K203" s="99"/>
      <c r="L203" s="99"/>
      <c r="M203" s="99"/>
      <c r="N203" s="99"/>
      <c r="O203" s="99"/>
      <c r="P203" s="99"/>
      <c r="Q203" s="99"/>
      <c r="R203" s="99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</row>
    <row r="204" spans="2:35" ht="18.75" customHeight="1">
      <c r="B204" s="14"/>
      <c r="C204" s="98"/>
      <c r="D204" s="14"/>
      <c r="E204" s="99"/>
      <c r="F204" s="99"/>
      <c r="G204" s="99"/>
      <c r="H204" s="99"/>
      <c r="I204" s="99"/>
      <c r="J204" s="99"/>
      <c r="K204" s="99"/>
      <c r="L204" s="99"/>
      <c r="M204" s="99"/>
      <c r="N204" s="99"/>
      <c r="O204" s="99"/>
      <c r="P204" s="99"/>
      <c r="Q204" s="99"/>
      <c r="R204" s="99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</row>
    <row r="205" spans="2:35" ht="18.75" customHeight="1">
      <c r="B205" s="14"/>
      <c r="C205" s="98"/>
      <c r="D205" s="14"/>
      <c r="E205" s="99"/>
      <c r="F205" s="99"/>
      <c r="G205" s="99"/>
      <c r="H205" s="99"/>
      <c r="I205" s="99"/>
      <c r="J205" s="99"/>
      <c r="K205" s="99"/>
      <c r="L205" s="99"/>
      <c r="M205" s="99"/>
      <c r="N205" s="99"/>
      <c r="O205" s="99"/>
      <c r="P205" s="99"/>
      <c r="Q205" s="99"/>
      <c r="R205" s="99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</row>
    <row r="206" spans="2:35" ht="18.75" customHeight="1">
      <c r="B206" s="14"/>
      <c r="C206" s="98"/>
      <c r="D206" s="14"/>
      <c r="E206" s="99"/>
      <c r="F206" s="99"/>
      <c r="G206" s="99"/>
      <c r="H206" s="99"/>
      <c r="I206" s="99"/>
      <c r="J206" s="99"/>
      <c r="K206" s="99"/>
      <c r="L206" s="99"/>
      <c r="M206" s="99"/>
      <c r="N206" s="99"/>
      <c r="O206" s="99"/>
      <c r="P206" s="99"/>
      <c r="Q206" s="99"/>
      <c r="R206" s="99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</row>
    <row r="207" spans="2:35" ht="18.75" customHeight="1">
      <c r="B207" s="14"/>
      <c r="C207" s="98"/>
      <c r="D207" s="14"/>
      <c r="E207" s="99"/>
      <c r="F207" s="99"/>
      <c r="G207" s="99"/>
      <c r="H207" s="99"/>
      <c r="I207" s="99"/>
      <c r="J207" s="99"/>
      <c r="K207" s="99"/>
      <c r="L207" s="99"/>
      <c r="M207" s="99"/>
      <c r="N207" s="99"/>
      <c r="O207" s="99"/>
      <c r="P207" s="99"/>
      <c r="Q207" s="99"/>
      <c r="R207" s="99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</row>
    <row r="208" spans="2:35" ht="18.75" customHeight="1">
      <c r="B208" s="14"/>
      <c r="C208" s="98"/>
      <c r="D208" s="14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</row>
    <row r="209" spans="2:35" ht="18.75" customHeight="1">
      <c r="B209" s="14"/>
      <c r="C209" s="98"/>
      <c r="D209" s="14"/>
      <c r="E209" s="99"/>
      <c r="F209" s="99"/>
      <c r="G209" s="99"/>
      <c r="H209" s="99"/>
      <c r="I209" s="99"/>
      <c r="J209" s="99"/>
      <c r="K209" s="99"/>
      <c r="L209" s="99"/>
      <c r="M209" s="99"/>
      <c r="N209" s="99"/>
      <c r="O209" s="99"/>
      <c r="P209" s="99"/>
      <c r="Q209" s="99"/>
      <c r="R209" s="99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</row>
    <row r="210" spans="2:35" ht="18.75" customHeight="1">
      <c r="B210" s="14"/>
      <c r="C210" s="98"/>
      <c r="D210" s="14"/>
      <c r="E210" s="99"/>
      <c r="F210" s="99"/>
      <c r="G210" s="99"/>
      <c r="H210" s="99"/>
      <c r="I210" s="99"/>
      <c r="J210" s="99"/>
      <c r="K210" s="99"/>
      <c r="L210" s="99"/>
      <c r="M210" s="99"/>
      <c r="N210" s="99"/>
      <c r="O210" s="99"/>
      <c r="P210" s="99"/>
      <c r="Q210" s="99"/>
      <c r="R210" s="99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</row>
    <row r="211" spans="2:35" ht="18.75" customHeight="1">
      <c r="B211" s="14"/>
      <c r="C211" s="98"/>
      <c r="D211" s="14"/>
      <c r="E211" s="99"/>
      <c r="F211" s="99"/>
      <c r="G211" s="99"/>
      <c r="H211" s="99"/>
      <c r="I211" s="99"/>
      <c r="J211" s="99"/>
      <c r="K211" s="99"/>
      <c r="L211" s="99"/>
      <c r="M211" s="99"/>
      <c r="N211" s="99"/>
      <c r="O211" s="99"/>
      <c r="P211" s="99"/>
      <c r="Q211" s="99"/>
      <c r="R211" s="99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</row>
    <row r="212" spans="2:35" ht="18.75" customHeight="1">
      <c r="B212" s="14"/>
      <c r="C212" s="98"/>
      <c r="D212" s="14"/>
      <c r="E212" s="99"/>
      <c r="F212" s="99"/>
      <c r="G212" s="99"/>
      <c r="H212" s="99"/>
      <c r="I212" s="99"/>
      <c r="J212" s="99"/>
      <c r="K212" s="99"/>
      <c r="L212" s="99"/>
      <c r="M212" s="99"/>
      <c r="N212" s="99"/>
      <c r="O212" s="99"/>
      <c r="P212" s="99"/>
      <c r="Q212" s="99"/>
      <c r="R212" s="99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</row>
    <row r="213" spans="2:35" ht="18.75" customHeight="1">
      <c r="B213" s="14"/>
      <c r="C213" s="98"/>
      <c r="D213" s="14"/>
      <c r="E213" s="99"/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</row>
    <row r="214" spans="2:35" ht="18.75" customHeight="1">
      <c r="B214" s="14"/>
      <c r="C214" s="98"/>
      <c r="D214" s="14"/>
      <c r="E214" s="99"/>
      <c r="F214" s="99"/>
      <c r="G214" s="99"/>
      <c r="H214" s="99"/>
      <c r="I214" s="99"/>
      <c r="J214" s="99"/>
      <c r="K214" s="99"/>
      <c r="L214" s="99"/>
      <c r="M214" s="99"/>
      <c r="N214" s="99"/>
      <c r="O214" s="99"/>
      <c r="P214" s="99"/>
      <c r="Q214" s="99"/>
      <c r="R214" s="99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</row>
    <row r="215" spans="2:35" ht="18.75" customHeight="1">
      <c r="B215" s="14"/>
      <c r="C215" s="98"/>
      <c r="D215" s="14"/>
      <c r="E215" s="99"/>
      <c r="F215" s="99"/>
      <c r="G215" s="99"/>
      <c r="H215" s="99"/>
      <c r="I215" s="99"/>
      <c r="J215" s="99"/>
      <c r="K215" s="99"/>
      <c r="L215" s="99"/>
      <c r="M215" s="99"/>
      <c r="N215" s="99"/>
      <c r="O215" s="99"/>
      <c r="P215" s="99"/>
      <c r="Q215" s="99"/>
      <c r="R215" s="99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</row>
    <row r="216" spans="2:35" ht="18.75" customHeight="1">
      <c r="B216" s="14"/>
      <c r="C216" s="98"/>
      <c r="D216" s="14"/>
      <c r="E216" s="99"/>
      <c r="F216" s="99"/>
      <c r="G216" s="99"/>
      <c r="H216" s="99"/>
      <c r="I216" s="99"/>
      <c r="J216" s="99"/>
      <c r="K216" s="99"/>
      <c r="L216" s="99"/>
      <c r="M216" s="99"/>
      <c r="N216" s="99"/>
      <c r="O216" s="99"/>
      <c r="P216" s="99"/>
      <c r="Q216" s="99"/>
      <c r="R216" s="99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</row>
    <row r="217" spans="2:35" ht="18.75" customHeight="1">
      <c r="B217" s="14"/>
      <c r="C217" s="98"/>
      <c r="D217" s="14"/>
      <c r="E217" s="99"/>
      <c r="F217" s="99"/>
      <c r="G217" s="99"/>
      <c r="H217" s="99"/>
      <c r="I217" s="99"/>
      <c r="J217" s="99"/>
      <c r="K217" s="99"/>
      <c r="L217" s="99"/>
      <c r="M217" s="99"/>
      <c r="N217" s="99"/>
      <c r="O217" s="99"/>
      <c r="P217" s="99"/>
      <c r="Q217" s="99"/>
      <c r="R217" s="99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</row>
    <row r="218" spans="2:35" ht="18.75" customHeight="1">
      <c r="B218" s="14"/>
      <c r="C218" s="98"/>
      <c r="D218" s="14"/>
      <c r="E218" s="99"/>
      <c r="F218" s="99"/>
      <c r="G218" s="99"/>
      <c r="H218" s="99"/>
      <c r="I218" s="99"/>
      <c r="J218" s="99"/>
      <c r="K218" s="99"/>
      <c r="L218" s="99"/>
      <c r="M218" s="99"/>
      <c r="N218" s="99"/>
      <c r="O218" s="99"/>
      <c r="P218" s="99"/>
      <c r="Q218" s="99"/>
      <c r="R218" s="99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</row>
    <row r="219" spans="2:35" ht="18.75" customHeight="1">
      <c r="B219" s="14"/>
      <c r="C219" s="98"/>
      <c r="D219" s="14"/>
      <c r="E219" s="99"/>
      <c r="F219" s="99"/>
      <c r="G219" s="99"/>
      <c r="H219" s="99"/>
      <c r="I219" s="99"/>
      <c r="J219" s="99"/>
      <c r="K219" s="99"/>
      <c r="L219" s="99"/>
      <c r="M219" s="99"/>
      <c r="N219" s="99"/>
      <c r="O219" s="99"/>
      <c r="P219" s="99"/>
      <c r="Q219" s="99"/>
      <c r="R219" s="99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</row>
    <row r="220" spans="2:35" ht="18.75" customHeight="1">
      <c r="B220" s="14"/>
      <c r="C220" s="98"/>
      <c r="D220" s="14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</row>
    <row r="221" spans="2:35" ht="18.75" customHeight="1">
      <c r="B221" s="14"/>
      <c r="C221" s="98"/>
      <c r="D221" s="14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</row>
    <row r="222" spans="2:35" ht="18.75" customHeight="1">
      <c r="B222" s="14"/>
      <c r="C222" s="98"/>
      <c r="D222" s="14"/>
      <c r="E222" s="99"/>
      <c r="F222" s="99"/>
      <c r="G222" s="99"/>
      <c r="H222" s="99"/>
      <c r="I222" s="99"/>
      <c r="J222" s="99"/>
      <c r="K222" s="99"/>
      <c r="L222" s="99"/>
      <c r="M222" s="99"/>
      <c r="N222" s="99"/>
      <c r="O222" s="99"/>
      <c r="P222" s="99"/>
      <c r="Q222" s="99"/>
      <c r="R222" s="99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</row>
    <row r="223" spans="2:35" ht="18.75" customHeight="1">
      <c r="B223" s="14"/>
      <c r="C223" s="98"/>
      <c r="D223" s="14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</row>
    <row r="224" spans="2:35" ht="18.75" customHeight="1">
      <c r="B224" s="14"/>
      <c r="C224" s="98"/>
      <c r="D224" s="14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</row>
    <row r="225" spans="2:35" ht="18.75" customHeight="1">
      <c r="B225" s="14"/>
      <c r="C225" s="98"/>
      <c r="D225" s="14"/>
      <c r="E225" s="99"/>
      <c r="F225" s="99"/>
      <c r="G225" s="99"/>
      <c r="H225" s="99"/>
      <c r="I225" s="99"/>
      <c r="J225" s="99"/>
      <c r="K225" s="99"/>
      <c r="L225" s="99"/>
      <c r="M225" s="99"/>
      <c r="N225" s="99"/>
      <c r="O225" s="99"/>
      <c r="P225" s="99"/>
      <c r="Q225" s="99"/>
      <c r="R225" s="99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</row>
    <row r="226" spans="2:35" ht="18.75" customHeight="1">
      <c r="B226" s="14"/>
      <c r="C226" s="98"/>
      <c r="D226" s="14"/>
      <c r="E226" s="99"/>
      <c r="F226" s="99"/>
      <c r="G226" s="99"/>
      <c r="H226" s="99"/>
      <c r="I226" s="99"/>
      <c r="J226" s="99"/>
      <c r="K226" s="99"/>
      <c r="L226" s="99"/>
      <c r="M226" s="99"/>
      <c r="N226" s="99"/>
      <c r="O226" s="99"/>
      <c r="P226" s="99"/>
      <c r="Q226" s="99"/>
      <c r="R226" s="99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</row>
    <row r="227" spans="2:35" ht="18.75" customHeight="1">
      <c r="B227" s="14"/>
      <c r="C227" s="98"/>
      <c r="D227" s="14"/>
      <c r="E227" s="99"/>
      <c r="F227" s="99"/>
      <c r="G227" s="99"/>
      <c r="H227" s="99"/>
      <c r="I227" s="99"/>
      <c r="J227" s="99"/>
      <c r="K227" s="99"/>
      <c r="L227" s="99"/>
      <c r="M227" s="99"/>
      <c r="N227" s="99"/>
      <c r="O227" s="99"/>
      <c r="P227" s="99"/>
      <c r="Q227" s="99"/>
      <c r="R227" s="99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</row>
    <row r="228" spans="2:35" ht="18.75" customHeight="1">
      <c r="B228" s="14"/>
      <c r="C228" s="98"/>
      <c r="D228" s="14"/>
      <c r="E228" s="99"/>
      <c r="F228" s="99"/>
      <c r="G228" s="99"/>
      <c r="H228" s="99"/>
      <c r="I228" s="99"/>
      <c r="J228" s="99"/>
      <c r="K228" s="99"/>
      <c r="L228" s="99"/>
      <c r="M228" s="99"/>
      <c r="N228" s="99"/>
      <c r="O228" s="99"/>
      <c r="P228" s="99"/>
      <c r="Q228" s="99"/>
      <c r="R228" s="99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</row>
    <row r="229" spans="2:35" ht="18.75" customHeight="1">
      <c r="B229" s="14"/>
      <c r="C229" s="98"/>
      <c r="D229" s="14"/>
      <c r="E229" s="99"/>
      <c r="F229" s="99"/>
      <c r="G229" s="99"/>
      <c r="H229" s="99"/>
      <c r="I229" s="99"/>
      <c r="J229" s="99"/>
      <c r="K229" s="99"/>
      <c r="L229" s="99"/>
      <c r="M229" s="99"/>
      <c r="N229" s="99"/>
      <c r="O229" s="99"/>
      <c r="P229" s="99"/>
      <c r="Q229" s="99"/>
      <c r="R229" s="99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</row>
    <row r="230" spans="2:35" ht="18.75" customHeight="1">
      <c r="B230" s="14"/>
      <c r="C230" s="98"/>
      <c r="D230" s="14"/>
      <c r="E230" s="99"/>
      <c r="F230" s="99"/>
      <c r="G230" s="99"/>
      <c r="H230" s="99"/>
      <c r="I230" s="99"/>
      <c r="J230" s="99"/>
      <c r="K230" s="99"/>
      <c r="L230" s="99"/>
      <c r="M230" s="99"/>
      <c r="N230" s="99"/>
      <c r="O230" s="99"/>
      <c r="P230" s="99"/>
      <c r="Q230" s="99"/>
      <c r="R230" s="99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</row>
    <row r="231" spans="2:35" ht="18.75" customHeight="1">
      <c r="B231" s="14"/>
      <c r="C231" s="98"/>
      <c r="D231" s="14"/>
      <c r="E231" s="99"/>
      <c r="F231" s="99"/>
      <c r="G231" s="99"/>
      <c r="H231" s="99"/>
      <c r="I231" s="99"/>
      <c r="J231" s="99"/>
      <c r="K231" s="99"/>
      <c r="L231" s="99"/>
      <c r="M231" s="99"/>
      <c r="N231" s="99"/>
      <c r="O231" s="99"/>
      <c r="P231" s="99"/>
      <c r="Q231" s="99"/>
      <c r="R231" s="99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</row>
    <row r="232" spans="2:35" ht="18.75" customHeight="1">
      <c r="B232" s="14"/>
      <c r="C232" s="98"/>
      <c r="D232" s="14"/>
      <c r="E232" s="99"/>
      <c r="F232" s="99"/>
      <c r="G232" s="99"/>
      <c r="H232" s="99"/>
      <c r="I232" s="99"/>
      <c r="J232" s="99"/>
      <c r="K232" s="99"/>
      <c r="L232" s="99"/>
      <c r="M232" s="99"/>
      <c r="N232" s="99"/>
      <c r="O232" s="99"/>
      <c r="P232" s="99"/>
      <c r="Q232" s="99"/>
      <c r="R232" s="99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</row>
    <row r="233" spans="2:35" ht="18.75" customHeight="1">
      <c r="B233" s="14"/>
      <c r="C233" s="98"/>
      <c r="D233" s="14"/>
      <c r="E233" s="99"/>
      <c r="F233" s="99"/>
      <c r="G233" s="99"/>
      <c r="H233" s="99"/>
      <c r="I233" s="99"/>
      <c r="J233" s="99"/>
      <c r="K233" s="99"/>
      <c r="L233" s="99"/>
      <c r="M233" s="99"/>
      <c r="N233" s="99"/>
      <c r="O233" s="99"/>
      <c r="P233" s="99"/>
      <c r="Q233" s="99"/>
      <c r="R233" s="99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</row>
    <row r="234" spans="2:35" ht="18.75" customHeight="1">
      <c r="B234" s="14"/>
      <c r="C234" s="98"/>
      <c r="D234" s="14"/>
      <c r="E234" s="99"/>
      <c r="F234" s="99"/>
      <c r="G234" s="99"/>
      <c r="H234" s="99"/>
      <c r="I234" s="99"/>
      <c r="J234" s="99"/>
      <c r="K234" s="99"/>
      <c r="L234" s="99"/>
      <c r="M234" s="99"/>
      <c r="N234" s="99"/>
      <c r="O234" s="99"/>
      <c r="P234" s="99"/>
      <c r="Q234" s="99"/>
      <c r="R234" s="99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</row>
    <row r="235" spans="2:35" ht="18.75" customHeight="1">
      <c r="B235" s="14"/>
      <c r="C235" s="98"/>
      <c r="D235" s="14"/>
      <c r="E235" s="99"/>
      <c r="F235" s="99"/>
      <c r="G235" s="99"/>
      <c r="H235" s="99"/>
      <c r="I235" s="99"/>
      <c r="J235" s="99"/>
      <c r="K235" s="99"/>
      <c r="L235" s="99"/>
      <c r="M235" s="99"/>
      <c r="N235" s="99"/>
      <c r="O235" s="99"/>
      <c r="P235" s="99"/>
      <c r="Q235" s="99"/>
      <c r="R235" s="99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</row>
    <row r="236" spans="2:35" ht="18.75" customHeight="1">
      <c r="B236" s="14"/>
      <c r="C236" s="98"/>
      <c r="D236" s="14"/>
      <c r="E236" s="99"/>
      <c r="F236" s="99"/>
      <c r="G236" s="99"/>
      <c r="H236" s="99"/>
      <c r="I236" s="99"/>
      <c r="J236" s="99"/>
      <c r="K236" s="99"/>
      <c r="L236" s="99"/>
      <c r="M236" s="99"/>
      <c r="N236" s="99"/>
      <c r="O236" s="99"/>
      <c r="P236" s="99"/>
      <c r="Q236" s="99"/>
      <c r="R236" s="99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</row>
    <row r="237" spans="2:35" ht="18.75" customHeight="1">
      <c r="B237" s="14"/>
      <c r="C237" s="98"/>
      <c r="D237" s="14"/>
      <c r="E237" s="99"/>
      <c r="F237" s="99"/>
      <c r="G237" s="99"/>
      <c r="H237" s="99"/>
      <c r="I237" s="99"/>
      <c r="J237" s="99"/>
      <c r="K237" s="99"/>
      <c r="L237" s="99"/>
      <c r="M237" s="99"/>
      <c r="N237" s="99"/>
      <c r="O237" s="99"/>
      <c r="P237" s="99"/>
      <c r="Q237" s="99"/>
      <c r="R237" s="99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</row>
    <row r="238" spans="2:35" ht="18.75" customHeight="1">
      <c r="B238" s="14"/>
      <c r="C238" s="98"/>
      <c r="D238" s="14"/>
      <c r="E238" s="99"/>
      <c r="F238" s="99"/>
      <c r="G238" s="99"/>
      <c r="H238" s="99"/>
      <c r="I238" s="99"/>
      <c r="J238" s="99"/>
      <c r="K238" s="99"/>
      <c r="L238" s="99"/>
      <c r="M238" s="99"/>
      <c r="N238" s="99"/>
      <c r="O238" s="99"/>
      <c r="P238" s="99"/>
      <c r="Q238" s="99"/>
      <c r="R238" s="99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</row>
    <row r="239" spans="2:35" ht="18.75" customHeight="1">
      <c r="B239" s="14"/>
      <c r="C239" s="98"/>
      <c r="D239" s="14"/>
      <c r="E239" s="99"/>
      <c r="F239" s="99"/>
      <c r="G239" s="99"/>
      <c r="H239" s="99"/>
      <c r="I239" s="99"/>
      <c r="J239" s="99"/>
      <c r="K239" s="99"/>
      <c r="L239" s="99"/>
      <c r="M239" s="99"/>
      <c r="N239" s="99"/>
      <c r="O239" s="99"/>
      <c r="P239" s="99"/>
      <c r="Q239" s="99"/>
      <c r="R239" s="99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</row>
    <row r="240" spans="2:35" ht="18.75" customHeight="1">
      <c r="B240" s="14"/>
      <c r="C240" s="98"/>
      <c r="D240" s="14"/>
      <c r="E240" s="99"/>
      <c r="F240" s="99"/>
      <c r="G240" s="99"/>
      <c r="H240" s="99"/>
      <c r="I240" s="99"/>
      <c r="J240" s="99"/>
      <c r="K240" s="99"/>
      <c r="L240" s="99"/>
      <c r="M240" s="99"/>
      <c r="N240" s="99"/>
      <c r="O240" s="99"/>
      <c r="P240" s="99"/>
      <c r="Q240" s="99"/>
      <c r="R240" s="99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</row>
    <row r="241" spans="2:35" ht="18.75" customHeight="1">
      <c r="B241" s="14"/>
      <c r="C241" s="98"/>
      <c r="D241" s="14"/>
      <c r="E241" s="99"/>
      <c r="F241" s="99"/>
      <c r="G241" s="99"/>
      <c r="H241" s="99"/>
      <c r="I241" s="99"/>
      <c r="J241" s="99"/>
      <c r="K241" s="99"/>
      <c r="L241" s="99"/>
      <c r="M241" s="99"/>
      <c r="N241" s="99"/>
      <c r="O241" s="99"/>
      <c r="P241" s="99"/>
      <c r="Q241" s="99"/>
      <c r="R241" s="99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</row>
    <row r="242" spans="2:35" ht="18.75" customHeight="1">
      <c r="B242" s="14"/>
      <c r="C242" s="98"/>
      <c r="D242" s="14"/>
      <c r="E242" s="99"/>
      <c r="F242" s="99"/>
      <c r="G242" s="99"/>
      <c r="H242" s="99"/>
      <c r="I242" s="99"/>
      <c r="J242" s="99"/>
      <c r="K242" s="99"/>
      <c r="L242" s="99"/>
      <c r="M242" s="99"/>
      <c r="N242" s="99"/>
      <c r="O242" s="99"/>
      <c r="P242" s="99"/>
      <c r="Q242" s="99"/>
      <c r="R242" s="99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</row>
    <row r="243" spans="2:35" ht="18.75" customHeight="1">
      <c r="B243" s="14"/>
      <c r="C243" s="98"/>
      <c r="D243" s="14"/>
      <c r="E243" s="99"/>
      <c r="F243" s="99"/>
      <c r="G243" s="99"/>
      <c r="H243" s="99"/>
      <c r="I243" s="99"/>
      <c r="J243" s="99"/>
      <c r="K243" s="99"/>
      <c r="L243" s="99"/>
      <c r="M243" s="99"/>
      <c r="N243" s="99"/>
      <c r="O243" s="99"/>
      <c r="P243" s="99"/>
      <c r="Q243" s="99"/>
      <c r="R243" s="99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</row>
    <row r="244" spans="2:35" ht="18.75" customHeight="1">
      <c r="B244" s="14"/>
      <c r="C244" s="98"/>
      <c r="D244" s="14"/>
      <c r="E244" s="99"/>
      <c r="F244" s="99"/>
      <c r="G244" s="99"/>
      <c r="H244" s="99"/>
      <c r="I244" s="99"/>
      <c r="J244" s="99"/>
      <c r="K244" s="99"/>
      <c r="L244" s="99"/>
      <c r="M244" s="99"/>
      <c r="N244" s="99"/>
      <c r="O244" s="99"/>
      <c r="P244" s="99"/>
      <c r="Q244" s="99"/>
      <c r="R244" s="99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</row>
    <row r="245" spans="2:35" ht="18.75" customHeight="1">
      <c r="B245" s="14"/>
      <c r="C245" s="98"/>
      <c r="D245" s="14"/>
      <c r="E245" s="99"/>
      <c r="F245" s="99"/>
      <c r="G245" s="99"/>
      <c r="H245" s="99"/>
      <c r="I245" s="99"/>
      <c r="J245" s="99"/>
      <c r="K245" s="99"/>
      <c r="L245" s="99"/>
      <c r="M245" s="99"/>
      <c r="N245" s="99"/>
      <c r="O245" s="99"/>
      <c r="P245" s="99"/>
      <c r="Q245" s="99"/>
      <c r="R245" s="99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</row>
    <row r="246" spans="2:35" ht="18.75" customHeight="1">
      <c r="B246" s="14"/>
      <c r="C246" s="98"/>
      <c r="D246" s="14"/>
      <c r="E246" s="99"/>
      <c r="F246" s="99"/>
      <c r="G246" s="99"/>
      <c r="H246" s="99"/>
      <c r="I246" s="99"/>
      <c r="J246" s="99"/>
      <c r="K246" s="99"/>
      <c r="L246" s="99"/>
      <c r="M246" s="99"/>
      <c r="N246" s="99"/>
      <c r="O246" s="99"/>
      <c r="P246" s="99"/>
      <c r="Q246" s="99"/>
      <c r="R246" s="99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</row>
    <row r="247" spans="2:35" ht="18.75" customHeight="1">
      <c r="B247" s="14"/>
      <c r="C247" s="98"/>
      <c r="D247" s="14"/>
      <c r="E247" s="99"/>
      <c r="F247" s="99"/>
      <c r="G247" s="99"/>
      <c r="H247" s="99"/>
      <c r="I247" s="99"/>
      <c r="J247" s="99"/>
      <c r="K247" s="99"/>
      <c r="L247" s="99"/>
      <c r="M247" s="99"/>
      <c r="N247" s="99"/>
      <c r="O247" s="99"/>
      <c r="P247" s="99"/>
      <c r="Q247" s="99"/>
      <c r="R247" s="99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</row>
    <row r="248" spans="2:35" ht="18.75" customHeight="1">
      <c r="B248" s="14"/>
      <c r="C248" s="98"/>
      <c r="D248" s="14"/>
      <c r="E248" s="99"/>
      <c r="F248" s="99"/>
      <c r="G248" s="99"/>
      <c r="H248" s="99"/>
      <c r="I248" s="99"/>
      <c r="J248" s="99"/>
      <c r="K248" s="99"/>
      <c r="L248" s="99"/>
      <c r="M248" s="99"/>
      <c r="N248" s="99"/>
      <c r="O248" s="99"/>
      <c r="P248" s="99"/>
      <c r="Q248" s="99"/>
      <c r="R248" s="99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</row>
    <row r="249" spans="2:35" ht="18.75" customHeight="1">
      <c r="B249" s="14"/>
      <c r="C249" s="98"/>
      <c r="D249" s="14"/>
      <c r="E249" s="99"/>
      <c r="F249" s="99"/>
      <c r="G249" s="99"/>
      <c r="H249" s="99"/>
      <c r="I249" s="99"/>
      <c r="J249" s="99"/>
      <c r="K249" s="99"/>
      <c r="L249" s="99"/>
      <c r="M249" s="99"/>
      <c r="N249" s="99"/>
      <c r="O249" s="99"/>
      <c r="P249" s="99"/>
      <c r="Q249" s="99"/>
      <c r="R249" s="99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</row>
    <row r="250" spans="2:35" ht="18.75" customHeight="1">
      <c r="B250" s="14"/>
      <c r="C250" s="98"/>
      <c r="D250" s="14"/>
      <c r="E250" s="99"/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/>
      <c r="Q250" s="99"/>
      <c r="R250" s="99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</row>
    <row r="251" spans="2:35" ht="18.75" customHeight="1">
      <c r="B251" s="14"/>
      <c r="C251" s="98"/>
      <c r="D251" s="14"/>
      <c r="E251" s="99"/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/>
      <c r="Q251" s="99"/>
      <c r="R251" s="99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</row>
    <row r="252" spans="2:35" ht="18.75" customHeight="1">
      <c r="B252" s="14"/>
      <c r="C252" s="98"/>
      <c r="D252" s="14"/>
      <c r="E252" s="99"/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/>
      <c r="Q252" s="99"/>
      <c r="R252" s="99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</row>
    <row r="253" spans="2:35" ht="18.75" customHeight="1">
      <c r="B253" s="14"/>
      <c r="C253" s="98"/>
      <c r="D253" s="14"/>
      <c r="E253" s="99"/>
      <c r="F253" s="99"/>
      <c r="G253" s="99"/>
      <c r="H253" s="99"/>
      <c r="I253" s="99"/>
      <c r="J253" s="99"/>
      <c r="K253" s="99"/>
      <c r="L253" s="99"/>
      <c r="M253" s="99"/>
      <c r="N253" s="99"/>
      <c r="O253" s="99"/>
      <c r="P253" s="99"/>
      <c r="Q253" s="99"/>
      <c r="R253" s="99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</row>
    <row r="254" spans="2:35" ht="18.75" customHeight="1">
      <c r="B254" s="14"/>
      <c r="C254" s="98"/>
      <c r="D254" s="14"/>
      <c r="E254" s="99"/>
      <c r="F254" s="99"/>
      <c r="G254" s="99"/>
      <c r="H254" s="99"/>
      <c r="I254" s="99"/>
      <c r="J254" s="99"/>
      <c r="K254" s="99"/>
      <c r="L254" s="99"/>
      <c r="M254" s="99"/>
      <c r="N254" s="99"/>
      <c r="O254" s="99"/>
      <c r="P254" s="99"/>
      <c r="Q254" s="99"/>
      <c r="R254" s="99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</row>
    <row r="255" spans="2:35" ht="18.75" customHeight="1">
      <c r="B255" s="14"/>
      <c r="C255" s="98"/>
      <c r="D255" s="14"/>
      <c r="E255" s="99"/>
      <c r="F255" s="99"/>
      <c r="G255" s="99"/>
      <c r="H255" s="99"/>
      <c r="I255" s="99"/>
      <c r="J255" s="99"/>
      <c r="K255" s="99"/>
      <c r="L255" s="99"/>
      <c r="M255" s="99"/>
      <c r="N255" s="99"/>
      <c r="O255" s="99"/>
      <c r="P255" s="99"/>
      <c r="Q255" s="99"/>
      <c r="R255" s="99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</row>
    <row r="256" spans="2:35" ht="18.75" customHeight="1">
      <c r="B256" s="14"/>
      <c r="C256" s="98"/>
      <c r="D256" s="14"/>
      <c r="E256" s="99"/>
      <c r="F256" s="99"/>
      <c r="G256" s="99"/>
      <c r="H256" s="99"/>
      <c r="I256" s="99"/>
      <c r="J256" s="99"/>
      <c r="K256" s="99"/>
      <c r="L256" s="99"/>
      <c r="M256" s="99"/>
      <c r="N256" s="99"/>
      <c r="O256" s="99"/>
      <c r="P256" s="99"/>
      <c r="Q256" s="99"/>
      <c r="R256" s="99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</row>
    <row r="257" spans="2:35" ht="18.75" customHeight="1">
      <c r="B257" s="14"/>
      <c r="C257" s="98"/>
      <c r="D257" s="14"/>
      <c r="E257" s="99"/>
      <c r="F257" s="99"/>
      <c r="G257" s="99"/>
      <c r="H257" s="99"/>
      <c r="I257" s="99"/>
      <c r="J257" s="99"/>
      <c r="K257" s="99"/>
      <c r="L257" s="99"/>
      <c r="M257" s="99"/>
      <c r="N257" s="99"/>
      <c r="O257" s="99"/>
      <c r="P257" s="99"/>
      <c r="Q257" s="99"/>
      <c r="R257" s="99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</row>
    <row r="258" spans="2:35" ht="18.75" customHeight="1">
      <c r="B258" s="14"/>
      <c r="C258" s="98"/>
      <c r="D258" s="14"/>
      <c r="E258" s="99"/>
      <c r="F258" s="99"/>
      <c r="G258" s="99"/>
      <c r="H258" s="99"/>
      <c r="I258" s="99"/>
      <c r="J258" s="99"/>
      <c r="K258" s="99"/>
      <c r="L258" s="99"/>
      <c r="M258" s="99"/>
      <c r="N258" s="99"/>
      <c r="O258" s="99"/>
      <c r="P258" s="99"/>
      <c r="Q258" s="99"/>
      <c r="R258" s="99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</row>
    <row r="259" spans="2:35" ht="18.75" customHeight="1">
      <c r="B259" s="14"/>
      <c r="C259" s="98"/>
      <c r="D259" s="14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</row>
    <row r="260" spans="2:35" ht="18.75" customHeight="1">
      <c r="B260" s="14"/>
      <c r="C260" s="98"/>
      <c r="D260" s="14"/>
      <c r="E260" s="99"/>
      <c r="F260" s="99"/>
      <c r="G260" s="99"/>
      <c r="H260" s="99"/>
      <c r="I260" s="99"/>
      <c r="J260" s="99"/>
      <c r="K260" s="99"/>
      <c r="L260" s="99"/>
      <c r="M260" s="99"/>
      <c r="N260" s="99"/>
      <c r="O260" s="99"/>
      <c r="P260" s="99"/>
      <c r="Q260" s="99"/>
      <c r="R260" s="99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</row>
    <row r="261" spans="2:35" ht="18.75" customHeight="1">
      <c r="B261" s="14"/>
      <c r="C261" s="98"/>
      <c r="D261" s="14"/>
      <c r="E261" s="99"/>
      <c r="F261" s="99"/>
      <c r="G261" s="99"/>
      <c r="H261" s="99"/>
      <c r="I261" s="99"/>
      <c r="J261" s="99"/>
      <c r="K261" s="99"/>
      <c r="L261" s="99"/>
      <c r="M261" s="99"/>
      <c r="N261" s="99"/>
      <c r="O261" s="99"/>
      <c r="P261" s="99"/>
      <c r="Q261" s="99"/>
      <c r="R261" s="99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</row>
    <row r="262" spans="2:35" ht="18.75" customHeight="1">
      <c r="B262" s="14"/>
      <c r="C262" s="98"/>
      <c r="D262" s="14"/>
      <c r="E262" s="99"/>
      <c r="F262" s="99"/>
      <c r="G262" s="99"/>
      <c r="H262" s="99"/>
      <c r="I262" s="99"/>
      <c r="J262" s="99"/>
      <c r="K262" s="99"/>
      <c r="L262" s="99"/>
      <c r="M262" s="99"/>
      <c r="N262" s="99"/>
      <c r="O262" s="99"/>
      <c r="P262" s="99"/>
      <c r="Q262" s="99"/>
      <c r="R262" s="99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</row>
    <row r="263" spans="2:35" ht="18.75" customHeight="1">
      <c r="B263" s="14"/>
      <c r="C263" s="98"/>
      <c r="D263" s="14"/>
      <c r="E263" s="99"/>
      <c r="F263" s="99"/>
      <c r="G263" s="99"/>
      <c r="H263" s="99"/>
      <c r="I263" s="99"/>
      <c r="J263" s="99"/>
      <c r="K263" s="99"/>
      <c r="L263" s="99"/>
      <c r="M263" s="99"/>
      <c r="N263" s="99"/>
      <c r="O263" s="99"/>
      <c r="P263" s="99"/>
      <c r="Q263" s="99"/>
      <c r="R263" s="99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</row>
    <row r="264" spans="2:35" ht="18.75" customHeight="1">
      <c r="B264" s="14"/>
      <c r="C264" s="98"/>
      <c r="D264" s="14"/>
      <c r="E264" s="99"/>
      <c r="F264" s="99"/>
      <c r="G264" s="99"/>
      <c r="H264" s="99"/>
      <c r="I264" s="99"/>
      <c r="J264" s="99"/>
      <c r="K264" s="99"/>
      <c r="L264" s="99"/>
      <c r="M264" s="99"/>
      <c r="N264" s="99"/>
      <c r="O264" s="99"/>
      <c r="P264" s="99"/>
      <c r="Q264" s="99"/>
      <c r="R264" s="99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</row>
    <row r="265" spans="2:35" ht="18.75" customHeight="1">
      <c r="B265" s="14"/>
      <c r="C265" s="98"/>
      <c r="D265" s="14"/>
      <c r="E265" s="99"/>
      <c r="F265" s="99"/>
      <c r="G265" s="99"/>
      <c r="H265" s="99"/>
      <c r="I265" s="99"/>
      <c r="J265" s="99"/>
      <c r="K265" s="99"/>
      <c r="L265" s="99"/>
      <c r="M265" s="99"/>
      <c r="N265" s="99"/>
      <c r="O265" s="99"/>
      <c r="P265" s="99"/>
      <c r="Q265" s="99"/>
      <c r="R265" s="99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</row>
    <row r="266" spans="2:35" ht="18.75" customHeight="1">
      <c r="B266" s="14"/>
      <c r="C266" s="98"/>
      <c r="D266" s="14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</row>
    <row r="267" spans="2:35" ht="18.75" customHeight="1">
      <c r="B267" s="14"/>
      <c r="C267" s="98"/>
      <c r="D267" s="14"/>
      <c r="E267" s="99"/>
      <c r="F267" s="99"/>
      <c r="G267" s="99"/>
      <c r="H267" s="99"/>
      <c r="I267" s="99"/>
      <c r="J267" s="99"/>
      <c r="K267" s="99"/>
      <c r="L267" s="99"/>
      <c r="M267" s="99"/>
      <c r="N267" s="99"/>
      <c r="O267" s="99"/>
      <c r="P267" s="99"/>
      <c r="Q267" s="99"/>
      <c r="R267" s="99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</row>
    <row r="268" spans="2:35" ht="18.75" customHeight="1">
      <c r="B268" s="14"/>
      <c r="C268" s="98"/>
      <c r="D268" s="14"/>
      <c r="E268" s="99"/>
      <c r="F268" s="99"/>
      <c r="G268" s="99"/>
      <c r="H268" s="99"/>
      <c r="I268" s="99"/>
      <c r="J268" s="99"/>
      <c r="K268" s="99"/>
      <c r="L268" s="99"/>
      <c r="M268" s="99"/>
      <c r="N268" s="99"/>
      <c r="O268" s="99"/>
      <c r="P268" s="99"/>
      <c r="Q268" s="99"/>
      <c r="R268" s="99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</row>
    <row r="269" spans="2:35" ht="18.75" customHeight="1">
      <c r="B269" s="14"/>
      <c r="C269" s="98"/>
      <c r="D269" s="14"/>
      <c r="E269" s="99"/>
      <c r="F269" s="99"/>
      <c r="G269" s="99"/>
      <c r="H269" s="99"/>
      <c r="I269" s="99"/>
      <c r="J269" s="99"/>
      <c r="K269" s="99"/>
      <c r="L269" s="99"/>
      <c r="M269" s="99"/>
      <c r="N269" s="99"/>
      <c r="O269" s="99"/>
      <c r="P269" s="99"/>
      <c r="Q269" s="99"/>
      <c r="R269" s="99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</row>
    <row r="270" spans="2:35" ht="18.75" customHeight="1">
      <c r="B270" s="14"/>
      <c r="C270" s="98"/>
      <c r="D270" s="14"/>
      <c r="E270" s="99"/>
      <c r="F270" s="99"/>
      <c r="G270" s="99"/>
      <c r="H270" s="99"/>
      <c r="I270" s="99"/>
      <c r="J270" s="99"/>
      <c r="K270" s="99"/>
      <c r="L270" s="99"/>
      <c r="M270" s="99"/>
      <c r="N270" s="99"/>
      <c r="O270" s="99"/>
      <c r="P270" s="99"/>
      <c r="Q270" s="99"/>
      <c r="R270" s="99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</row>
    <row r="271" spans="2:35" ht="18.75" customHeight="1">
      <c r="B271" s="14"/>
      <c r="C271" s="98"/>
      <c r="D271" s="14"/>
      <c r="E271" s="99"/>
      <c r="F271" s="99"/>
      <c r="G271" s="99"/>
      <c r="H271" s="99"/>
      <c r="I271" s="99"/>
      <c r="J271" s="99"/>
      <c r="K271" s="99"/>
      <c r="L271" s="99"/>
      <c r="M271" s="99"/>
      <c r="N271" s="99"/>
      <c r="O271" s="99"/>
      <c r="P271" s="99"/>
      <c r="Q271" s="99"/>
      <c r="R271" s="99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</row>
    <row r="272" spans="2:35" ht="18.75" customHeight="1">
      <c r="B272" s="14"/>
      <c r="C272" s="98"/>
      <c r="D272" s="14"/>
      <c r="E272" s="99"/>
      <c r="F272" s="99"/>
      <c r="G272" s="99"/>
      <c r="H272" s="99"/>
      <c r="I272" s="99"/>
      <c r="J272" s="99"/>
      <c r="K272" s="99"/>
      <c r="L272" s="99"/>
      <c r="M272" s="99"/>
      <c r="N272" s="99"/>
      <c r="O272" s="99"/>
      <c r="P272" s="99"/>
      <c r="Q272" s="99"/>
      <c r="R272" s="99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</row>
    <row r="273" spans="2:35" ht="18.75" customHeight="1">
      <c r="B273" s="14"/>
      <c r="C273" s="98"/>
      <c r="D273" s="14"/>
      <c r="E273" s="99"/>
      <c r="F273" s="99"/>
      <c r="G273" s="99"/>
      <c r="H273" s="99"/>
      <c r="I273" s="99"/>
      <c r="J273" s="99"/>
      <c r="K273" s="99"/>
      <c r="L273" s="99"/>
      <c r="M273" s="99"/>
      <c r="N273" s="99"/>
      <c r="O273" s="99"/>
      <c r="P273" s="99"/>
      <c r="Q273" s="99"/>
      <c r="R273" s="99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</row>
    <row r="274" spans="2:35" ht="18.75" customHeight="1">
      <c r="B274" s="14"/>
      <c r="C274" s="98"/>
      <c r="D274" s="14"/>
      <c r="E274" s="99"/>
      <c r="F274" s="99"/>
      <c r="G274" s="99"/>
      <c r="H274" s="99"/>
      <c r="I274" s="99"/>
      <c r="J274" s="99"/>
      <c r="K274" s="99"/>
      <c r="L274" s="99"/>
      <c r="M274" s="99"/>
      <c r="N274" s="99"/>
      <c r="O274" s="99"/>
      <c r="P274" s="99"/>
      <c r="Q274" s="99"/>
      <c r="R274" s="99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</row>
    <row r="275" spans="2:35" ht="18.75" customHeight="1">
      <c r="B275" s="14"/>
      <c r="C275" s="98"/>
      <c r="D275" s="14"/>
      <c r="E275" s="99"/>
      <c r="F275" s="99"/>
      <c r="G275" s="99"/>
      <c r="H275" s="99"/>
      <c r="I275" s="99"/>
      <c r="J275" s="99"/>
      <c r="K275" s="99"/>
      <c r="L275" s="99"/>
      <c r="M275" s="99"/>
      <c r="N275" s="99"/>
      <c r="O275" s="99"/>
      <c r="P275" s="99"/>
      <c r="Q275" s="99"/>
      <c r="R275" s="99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</row>
    <row r="276" spans="2:35" ht="18.75" customHeight="1">
      <c r="B276" s="14"/>
      <c r="C276" s="98"/>
      <c r="D276" s="14"/>
      <c r="E276" s="99"/>
      <c r="F276" s="99"/>
      <c r="G276" s="99"/>
      <c r="H276" s="99"/>
      <c r="I276" s="99"/>
      <c r="J276" s="99"/>
      <c r="K276" s="99"/>
      <c r="L276" s="99"/>
      <c r="M276" s="99"/>
      <c r="N276" s="99"/>
      <c r="O276" s="99"/>
      <c r="P276" s="99"/>
      <c r="Q276" s="99"/>
      <c r="R276" s="99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</row>
    <row r="277" spans="2:35" ht="18.75" customHeight="1">
      <c r="B277" s="14"/>
      <c r="C277" s="98"/>
      <c r="D277" s="14"/>
      <c r="E277" s="99"/>
      <c r="F277" s="99"/>
      <c r="G277" s="99"/>
      <c r="H277" s="99"/>
      <c r="I277" s="99"/>
      <c r="J277" s="99"/>
      <c r="K277" s="99"/>
      <c r="L277" s="99"/>
      <c r="M277" s="99"/>
      <c r="N277" s="99"/>
      <c r="O277" s="99"/>
      <c r="P277" s="99"/>
      <c r="Q277" s="99"/>
      <c r="R277" s="99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</row>
    <row r="278" spans="2:35" ht="18.75" customHeight="1">
      <c r="B278" s="14"/>
      <c r="C278" s="98"/>
      <c r="D278" s="14"/>
      <c r="E278" s="99"/>
      <c r="F278" s="99"/>
      <c r="G278" s="99"/>
      <c r="H278" s="99"/>
      <c r="I278" s="99"/>
      <c r="J278" s="99"/>
      <c r="K278" s="99"/>
      <c r="L278" s="99"/>
      <c r="M278" s="99"/>
      <c r="N278" s="99"/>
      <c r="O278" s="99"/>
      <c r="P278" s="99"/>
      <c r="Q278" s="99"/>
      <c r="R278" s="99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</row>
    <row r="279" spans="2:35" ht="18.75" customHeight="1">
      <c r="B279" s="14"/>
      <c r="C279" s="98"/>
      <c r="D279" s="14"/>
      <c r="E279" s="99"/>
      <c r="F279" s="99"/>
      <c r="G279" s="99"/>
      <c r="H279" s="99"/>
      <c r="I279" s="99"/>
      <c r="J279" s="99"/>
      <c r="K279" s="99"/>
      <c r="L279" s="99"/>
      <c r="M279" s="99"/>
      <c r="N279" s="99"/>
      <c r="O279" s="99"/>
      <c r="P279" s="99"/>
      <c r="Q279" s="99"/>
      <c r="R279" s="99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</row>
    <row r="280" spans="2:35" ht="18.75" customHeight="1">
      <c r="B280" s="14"/>
      <c r="C280" s="98"/>
      <c r="D280" s="14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</row>
    <row r="281" spans="2:35" ht="18.75" customHeight="1">
      <c r="B281" s="14"/>
      <c r="C281" s="98"/>
      <c r="D281" s="14"/>
      <c r="E281" s="99"/>
      <c r="F281" s="99"/>
      <c r="G281" s="99"/>
      <c r="H281" s="99"/>
      <c r="I281" s="99"/>
      <c r="J281" s="99"/>
      <c r="K281" s="99"/>
      <c r="L281" s="99"/>
      <c r="M281" s="99"/>
      <c r="N281" s="99"/>
      <c r="O281" s="99"/>
      <c r="P281" s="99"/>
      <c r="Q281" s="99"/>
      <c r="R281" s="99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</row>
    <row r="282" spans="2:35" ht="18.75" customHeight="1">
      <c r="B282" s="14"/>
      <c r="C282" s="98"/>
      <c r="D282" s="14"/>
      <c r="E282" s="99"/>
      <c r="F282" s="99"/>
      <c r="G282" s="99"/>
      <c r="H282" s="99"/>
      <c r="I282" s="99"/>
      <c r="J282" s="99"/>
      <c r="K282" s="99"/>
      <c r="L282" s="99"/>
      <c r="M282" s="99"/>
      <c r="N282" s="99"/>
      <c r="O282" s="99"/>
      <c r="P282" s="99"/>
      <c r="Q282" s="99"/>
      <c r="R282" s="99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</row>
    <row r="283" spans="2:35" ht="18.75" customHeight="1">
      <c r="B283" s="14"/>
      <c r="C283" s="98"/>
      <c r="D283" s="14"/>
      <c r="E283" s="99"/>
      <c r="F283" s="99"/>
      <c r="G283" s="99"/>
      <c r="H283" s="99"/>
      <c r="I283" s="99"/>
      <c r="J283" s="99"/>
      <c r="K283" s="99"/>
      <c r="L283" s="99"/>
      <c r="M283" s="99"/>
      <c r="N283" s="99"/>
      <c r="O283" s="99"/>
      <c r="P283" s="99"/>
      <c r="Q283" s="99"/>
      <c r="R283" s="99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</row>
    <row r="284" spans="2:35" ht="18.75" customHeight="1">
      <c r="B284" s="14"/>
      <c r="C284" s="98"/>
      <c r="D284" s="14"/>
      <c r="E284" s="99"/>
      <c r="F284" s="99"/>
      <c r="G284" s="99"/>
      <c r="H284" s="99"/>
      <c r="I284" s="99"/>
      <c r="J284" s="99"/>
      <c r="K284" s="99"/>
      <c r="L284" s="99"/>
      <c r="M284" s="99"/>
      <c r="N284" s="99"/>
      <c r="O284" s="99"/>
      <c r="P284" s="99"/>
      <c r="Q284" s="99"/>
      <c r="R284" s="99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</row>
    <row r="285" spans="2:35" ht="18.75" customHeight="1">
      <c r="B285" s="14"/>
      <c r="C285" s="98"/>
      <c r="D285" s="14"/>
      <c r="E285" s="99"/>
      <c r="F285" s="99"/>
      <c r="G285" s="99"/>
      <c r="H285" s="99"/>
      <c r="I285" s="99"/>
      <c r="J285" s="99"/>
      <c r="K285" s="99"/>
      <c r="L285" s="99"/>
      <c r="M285" s="99"/>
      <c r="N285" s="99"/>
      <c r="O285" s="99"/>
      <c r="P285" s="99"/>
      <c r="Q285" s="99"/>
      <c r="R285" s="99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</row>
    <row r="286" spans="2:35" ht="18.75" customHeight="1">
      <c r="B286" s="14"/>
      <c r="C286" s="98"/>
      <c r="D286" s="14"/>
      <c r="E286" s="99"/>
      <c r="F286" s="99"/>
      <c r="G286" s="99"/>
      <c r="H286" s="99"/>
      <c r="I286" s="99"/>
      <c r="J286" s="99"/>
      <c r="K286" s="99"/>
      <c r="L286" s="99"/>
      <c r="M286" s="99"/>
      <c r="N286" s="99"/>
      <c r="O286" s="99"/>
      <c r="P286" s="99"/>
      <c r="Q286" s="99"/>
      <c r="R286" s="99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</row>
    <row r="287" spans="2:35" ht="18.75" customHeight="1">
      <c r="B287" s="14"/>
      <c r="C287" s="98"/>
      <c r="D287" s="14"/>
      <c r="E287" s="99"/>
      <c r="F287" s="99"/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</row>
    <row r="288" spans="2:35" ht="18.75" customHeight="1">
      <c r="B288" s="14"/>
      <c r="C288" s="98"/>
      <c r="D288" s="14"/>
      <c r="E288" s="99"/>
      <c r="F288" s="99"/>
      <c r="G288" s="99"/>
      <c r="H288" s="99"/>
      <c r="I288" s="99"/>
      <c r="J288" s="99"/>
      <c r="K288" s="99"/>
      <c r="L288" s="99"/>
      <c r="M288" s="99"/>
      <c r="N288" s="99"/>
      <c r="O288" s="99"/>
      <c r="P288" s="99"/>
      <c r="Q288" s="99"/>
      <c r="R288" s="99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</row>
    <row r="289" spans="2:35" ht="18.75" customHeight="1">
      <c r="B289" s="14"/>
      <c r="C289" s="98"/>
      <c r="D289" s="14"/>
      <c r="E289" s="99"/>
      <c r="F289" s="99"/>
      <c r="G289" s="99"/>
      <c r="H289" s="99"/>
      <c r="I289" s="99"/>
      <c r="J289" s="99"/>
      <c r="K289" s="99"/>
      <c r="L289" s="99"/>
      <c r="M289" s="99"/>
      <c r="N289" s="99"/>
      <c r="O289" s="99"/>
      <c r="P289" s="99"/>
      <c r="Q289" s="99"/>
      <c r="R289" s="99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</row>
    <row r="290" spans="2:35" ht="18.75" customHeight="1">
      <c r="B290" s="14"/>
      <c r="C290" s="98"/>
      <c r="D290" s="14"/>
      <c r="E290" s="99"/>
      <c r="F290" s="99"/>
      <c r="G290" s="99"/>
      <c r="H290" s="99"/>
      <c r="I290" s="99"/>
      <c r="J290" s="99"/>
      <c r="K290" s="99"/>
      <c r="L290" s="99"/>
      <c r="M290" s="99"/>
      <c r="N290" s="99"/>
      <c r="O290" s="99"/>
      <c r="P290" s="99"/>
      <c r="Q290" s="99"/>
      <c r="R290" s="99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</row>
    <row r="291" spans="2:35" ht="18.75" customHeight="1">
      <c r="B291" s="14"/>
      <c r="C291" s="98"/>
      <c r="D291" s="14"/>
      <c r="E291" s="99"/>
      <c r="F291" s="99"/>
      <c r="G291" s="99"/>
      <c r="H291" s="99"/>
      <c r="I291" s="99"/>
      <c r="J291" s="99"/>
      <c r="K291" s="99"/>
      <c r="L291" s="99"/>
      <c r="M291" s="99"/>
      <c r="N291" s="99"/>
      <c r="O291" s="99"/>
      <c r="P291" s="99"/>
      <c r="Q291" s="99"/>
      <c r="R291" s="99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</row>
    <row r="292" spans="2:35" ht="18.75" customHeight="1">
      <c r="B292" s="14"/>
      <c r="C292" s="98"/>
      <c r="D292" s="14"/>
      <c r="E292" s="99"/>
      <c r="F292" s="99"/>
      <c r="G292" s="99"/>
      <c r="H292" s="99"/>
      <c r="I292" s="99"/>
      <c r="J292" s="99"/>
      <c r="K292" s="99"/>
      <c r="L292" s="99"/>
      <c r="M292" s="99"/>
      <c r="N292" s="99"/>
      <c r="O292" s="99"/>
      <c r="P292" s="99"/>
      <c r="Q292" s="99"/>
      <c r="R292" s="99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</row>
    <row r="293" spans="2:35" ht="18.75" customHeight="1">
      <c r="B293" s="14"/>
      <c r="C293" s="98"/>
      <c r="D293" s="14"/>
      <c r="E293" s="99"/>
      <c r="F293" s="99"/>
      <c r="G293" s="99"/>
      <c r="H293" s="99"/>
      <c r="I293" s="99"/>
      <c r="J293" s="99"/>
      <c r="K293" s="99"/>
      <c r="L293" s="99"/>
      <c r="M293" s="99"/>
      <c r="N293" s="99"/>
      <c r="O293" s="99"/>
      <c r="P293" s="99"/>
      <c r="Q293" s="99"/>
      <c r="R293" s="99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</row>
    <row r="294" spans="2:35" ht="18.75" customHeight="1">
      <c r="B294" s="14"/>
      <c r="C294" s="98"/>
      <c r="D294" s="14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</row>
    <row r="295" spans="2:35" ht="18.75" customHeight="1">
      <c r="B295" s="14"/>
      <c r="C295" s="98"/>
      <c r="D295" s="14"/>
      <c r="E295" s="99"/>
      <c r="F295" s="99"/>
      <c r="G295" s="99"/>
      <c r="H295" s="99"/>
      <c r="I295" s="99"/>
      <c r="J295" s="99"/>
      <c r="K295" s="99"/>
      <c r="L295" s="99"/>
      <c r="M295" s="99"/>
      <c r="N295" s="99"/>
      <c r="O295" s="99"/>
      <c r="P295" s="99"/>
      <c r="Q295" s="99"/>
      <c r="R295" s="99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</row>
    <row r="296" spans="2:35" ht="18.75" customHeight="1">
      <c r="B296" s="14"/>
      <c r="C296" s="98"/>
      <c r="D296" s="14"/>
      <c r="E296" s="99"/>
      <c r="F296" s="99"/>
      <c r="G296" s="99"/>
      <c r="H296" s="99"/>
      <c r="I296" s="99"/>
      <c r="J296" s="99"/>
      <c r="K296" s="99"/>
      <c r="L296" s="99"/>
      <c r="M296" s="99"/>
      <c r="N296" s="99"/>
      <c r="O296" s="99"/>
      <c r="P296" s="99"/>
      <c r="Q296" s="99"/>
      <c r="R296" s="99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</row>
    <row r="297" spans="2:35" ht="18.75" customHeight="1">
      <c r="B297" s="14"/>
      <c r="C297" s="98"/>
      <c r="D297" s="14"/>
      <c r="E297" s="99"/>
      <c r="F297" s="99"/>
      <c r="G297" s="99"/>
      <c r="H297" s="99"/>
      <c r="I297" s="99"/>
      <c r="J297" s="99"/>
      <c r="K297" s="99"/>
      <c r="L297" s="99"/>
      <c r="M297" s="99"/>
      <c r="N297" s="99"/>
      <c r="O297" s="99"/>
      <c r="P297" s="99"/>
      <c r="Q297" s="99"/>
      <c r="R297" s="99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</row>
    <row r="298" spans="2:35" ht="18.75" customHeight="1">
      <c r="B298" s="14"/>
      <c r="C298" s="98"/>
      <c r="D298" s="14"/>
      <c r="E298" s="99"/>
      <c r="F298" s="99"/>
      <c r="G298" s="99"/>
      <c r="H298" s="99"/>
      <c r="I298" s="99"/>
      <c r="J298" s="99"/>
      <c r="K298" s="99"/>
      <c r="L298" s="99"/>
      <c r="M298" s="99"/>
      <c r="N298" s="99"/>
      <c r="O298" s="99"/>
      <c r="P298" s="99"/>
      <c r="Q298" s="99"/>
      <c r="R298" s="99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</row>
    <row r="299" spans="2:35" ht="18.75" customHeight="1">
      <c r="B299" s="14"/>
      <c r="C299" s="98"/>
      <c r="D299" s="14"/>
      <c r="E299" s="99"/>
      <c r="F299" s="99"/>
      <c r="G299" s="99"/>
      <c r="H299" s="99"/>
      <c r="I299" s="99"/>
      <c r="J299" s="99"/>
      <c r="K299" s="99"/>
      <c r="L299" s="99"/>
      <c r="M299" s="99"/>
      <c r="N299" s="99"/>
      <c r="O299" s="99"/>
      <c r="P299" s="99"/>
      <c r="Q299" s="99"/>
      <c r="R299" s="99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</row>
    <row r="300" spans="2:35" ht="18.75" customHeight="1">
      <c r="B300" s="14"/>
      <c r="C300" s="98"/>
      <c r="D300" s="14"/>
      <c r="E300" s="99"/>
      <c r="F300" s="99"/>
      <c r="G300" s="99"/>
      <c r="H300" s="99"/>
      <c r="I300" s="99"/>
      <c r="J300" s="99"/>
      <c r="K300" s="99"/>
      <c r="L300" s="99"/>
      <c r="M300" s="99"/>
      <c r="N300" s="99"/>
      <c r="O300" s="99"/>
      <c r="P300" s="99"/>
      <c r="Q300" s="99"/>
      <c r="R300" s="99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</row>
    <row r="301" spans="2:35" ht="18.75" customHeight="1">
      <c r="B301" s="14"/>
      <c r="C301" s="98"/>
      <c r="D301" s="14"/>
      <c r="E301" s="99"/>
      <c r="F301" s="99"/>
      <c r="G301" s="99"/>
      <c r="H301" s="99"/>
      <c r="I301" s="99"/>
      <c r="J301" s="99"/>
      <c r="K301" s="99"/>
      <c r="L301" s="99"/>
      <c r="M301" s="99"/>
      <c r="N301" s="99"/>
      <c r="O301" s="99"/>
      <c r="P301" s="99"/>
      <c r="Q301" s="99"/>
      <c r="R301" s="99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</row>
    <row r="302" spans="2:35" ht="18.75" customHeight="1">
      <c r="B302" s="14"/>
      <c r="C302" s="98"/>
      <c r="D302" s="14"/>
      <c r="E302" s="99"/>
      <c r="F302" s="99"/>
      <c r="G302" s="99"/>
      <c r="H302" s="99"/>
      <c r="I302" s="99"/>
      <c r="J302" s="99"/>
      <c r="K302" s="99"/>
      <c r="L302" s="99"/>
      <c r="M302" s="99"/>
      <c r="N302" s="99"/>
      <c r="O302" s="99"/>
      <c r="P302" s="99"/>
      <c r="Q302" s="99"/>
      <c r="R302" s="99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</row>
    <row r="303" spans="2:35" ht="18.75" customHeight="1">
      <c r="B303" s="14"/>
      <c r="C303" s="98"/>
      <c r="D303" s="14"/>
      <c r="E303" s="99"/>
      <c r="F303" s="99"/>
      <c r="G303" s="99"/>
      <c r="H303" s="99"/>
      <c r="I303" s="99"/>
      <c r="J303" s="99"/>
      <c r="K303" s="99"/>
      <c r="L303" s="99"/>
      <c r="M303" s="99"/>
      <c r="N303" s="99"/>
      <c r="O303" s="99"/>
      <c r="P303" s="99"/>
      <c r="Q303" s="99"/>
      <c r="R303" s="99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</row>
    <row r="304" spans="2:35" ht="18.75" customHeight="1">
      <c r="B304" s="14"/>
      <c r="C304" s="98"/>
      <c r="D304" s="14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</row>
    <row r="305" spans="2:35" ht="18.75" customHeight="1">
      <c r="B305" s="14"/>
      <c r="C305" s="98"/>
      <c r="D305" s="14"/>
      <c r="E305" s="99"/>
      <c r="F305" s="99"/>
      <c r="G305" s="99"/>
      <c r="H305" s="99"/>
      <c r="I305" s="99"/>
      <c r="J305" s="99"/>
      <c r="K305" s="99"/>
      <c r="L305" s="99"/>
      <c r="M305" s="99"/>
      <c r="N305" s="99"/>
      <c r="O305" s="99"/>
      <c r="P305" s="99"/>
      <c r="Q305" s="99"/>
      <c r="R305" s="99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</row>
    <row r="306" spans="2:35" ht="18.75" customHeight="1">
      <c r="B306" s="14"/>
      <c r="C306" s="98"/>
      <c r="D306" s="14"/>
      <c r="E306" s="99"/>
      <c r="F306" s="99"/>
      <c r="G306" s="99"/>
      <c r="H306" s="99"/>
      <c r="I306" s="99"/>
      <c r="J306" s="99"/>
      <c r="K306" s="99"/>
      <c r="L306" s="99"/>
      <c r="M306" s="99"/>
      <c r="N306" s="99"/>
      <c r="O306" s="99"/>
      <c r="P306" s="99"/>
      <c r="Q306" s="99"/>
      <c r="R306" s="99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</row>
    <row r="307" spans="2:35" ht="18.75" customHeight="1">
      <c r="B307" s="14"/>
      <c r="C307" s="98"/>
      <c r="D307" s="14"/>
      <c r="E307" s="99"/>
      <c r="F307" s="99"/>
      <c r="G307" s="99"/>
      <c r="H307" s="99"/>
      <c r="I307" s="99"/>
      <c r="J307" s="99"/>
      <c r="K307" s="99"/>
      <c r="L307" s="99"/>
      <c r="M307" s="99"/>
      <c r="N307" s="99"/>
      <c r="O307" s="99"/>
      <c r="P307" s="99"/>
      <c r="Q307" s="99"/>
      <c r="R307" s="99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</row>
    <row r="308" spans="2:35" ht="18.75" customHeight="1">
      <c r="B308" s="14"/>
      <c r="C308" s="98"/>
      <c r="D308" s="14"/>
      <c r="E308" s="99"/>
      <c r="F308" s="99"/>
      <c r="G308" s="99"/>
      <c r="H308" s="99"/>
      <c r="I308" s="99"/>
      <c r="J308" s="99"/>
      <c r="K308" s="99"/>
      <c r="L308" s="99"/>
      <c r="M308" s="99"/>
      <c r="N308" s="99"/>
      <c r="O308" s="99"/>
      <c r="P308" s="99"/>
      <c r="Q308" s="99"/>
      <c r="R308" s="99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</row>
    <row r="309" spans="2:35" ht="18.75" customHeight="1">
      <c r="B309" s="14"/>
      <c r="C309" s="98"/>
      <c r="D309" s="14"/>
      <c r="E309" s="99"/>
      <c r="F309" s="99"/>
      <c r="G309" s="99"/>
      <c r="H309" s="99"/>
      <c r="I309" s="99"/>
      <c r="J309" s="99"/>
      <c r="K309" s="99"/>
      <c r="L309" s="99"/>
      <c r="M309" s="99"/>
      <c r="N309" s="99"/>
      <c r="O309" s="99"/>
      <c r="P309" s="99"/>
      <c r="Q309" s="99"/>
      <c r="R309" s="99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</row>
    <row r="310" spans="2:35" ht="18.75" customHeight="1">
      <c r="B310" s="14"/>
      <c r="C310" s="98"/>
      <c r="D310" s="14"/>
      <c r="E310" s="99"/>
      <c r="F310" s="99"/>
      <c r="G310" s="99"/>
      <c r="H310" s="99"/>
      <c r="I310" s="99"/>
      <c r="J310" s="99"/>
      <c r="K310" s="99"/>
      <c r="L310" s="99"/>
      <c r="M310" s="99"/>
      <c r="N310" s="99"/>
      <c r="O310" s="99"/>
      <c r="P310" s="99"/>
      <c r="Q310" s="99"/>
      <c r="R310" s="99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</row>
    <row r="311" spans="2:35" ht="18.75" customHeight="1">
      <c r="B311" s="14"/>
      <c r="C311" s="98"/>
      <c r="D311" s="14"/>
      <c r="E311" s="99"/>
      <c r="F311" s="99"/>
      <c r="G311" s="99"/>
      <c r="H311" s="99"/>
      <c r="I311" s="99"/>
      <c r="J311" s="99"/>
      <c r="K311" s="99"/>
      <c r="L311" s="99"/>
      <c r="M311" s="99"/>
      <c r="N311" s="99"/>
      <c r="O311" s="99"/>
      <c r="P311" s="99"/>
      <c r="Q311" s="99"/>
      <c r="R311" s="99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</row>
    <row r="312" spans="2:35" ht="18.75" customHeight="1">
      <c r="B312" s="14"/>
      <c r="C312" s="98"/>
      <c r="D312" s="14"/>
      <c r="E312" s="99"/>
      <c r="F312" s="99"/>
      <c r="G312" s="99"/>
      <c r="H312" s="99"/>
      <c r="I312" s="99"/>
      <c r="J312" s="99"/>
      <c r="K312" s="99"/>
      <c r="L312" s="99"/>
      <c r="M312" s="99"/>
      <c r="N312" s="99"/>
      <c r="O312" s="99"/>
      <c r="P312" s="99"/>
      <c r="Q312" s="99"/>
      <c r="R312" s="99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</row>
    <row r="313" spans="2:35" ht="18.75" customHeight="1">
      <c r="B313" s="14"/>
      <c r="C313" s="98"/>
      <c r="D313" s="14"/>
      <c r="E313" s="99"/>
      <c r="F313" s="99"/>
      <c r="G313" s="99"/>
      <c r="H313" s="99"/>
      <c r="I313" s="99"/>
      <c r="J313" s="99"/>
      <c r="K313" s="99"/>
      <c r="L313" s="99"/>
      <c r="M313" s="99"/>
      <c r="N313" s="99"/>
      <c r="O313" s="99"/>
      <c r="P313" s="99"/>
      <c r="Q313" s="99"/>
      <c r="R313" s="99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</row>
    <row r="314" spans="2:35" ht="18.75" customHeight="1">
      <c r="B314" s="14"/>
      <c r="C314" s="98"/>
      <c r="D314" s="14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</row>
    <row r="315" spans="2:35" ht="18.75" customHeight="1">
      <c r="B315" s="14"/>
      <c r="C315" s="98"/>
      <c r="D315" s="14"/>
      <c r="E315" s="99"/>
      <c r="F315" s="99"/>
      <c r="G315" s="99"/>
      <c r="H315" s="99"/>
      <c r="I315" s="99"/>
      <c r="J315" s="99"/>
      <c r="K315" s="99"/>
      <c r="L315" s="99"/>
      <c r="M315" s="99"/>
      <c r="N315" s="99"/>
      <c r="O315" s="99"/>
      <c r="P315" s="99"/>
      <c r="Q315" s="99"/>
      <c r="R315" s="99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</row>
    <row r="316" spans="2:35" ht="18.75" customHeight="1">
      <c r="B316" s="14"/>
      <c r="C316" s="98"/>
      <c r="D316" s="14"/>
      <c r="E316" s="99"/>
      <c r="F316" s="99"/>
      <c r="G316" s="99"/>
      <c r="H316" s="99"/>
      <c r="I316" s="99"/>
      <c r="J316" s="99"/>
      <c r="K316" s="99"/>
      <c r="L316" s="99"/>
      <c r="M316" s="99"/>
      <c r="N316" s="99"/>
      <c r="O316" s="99"/>
      <c r="P316" s="99"/>
      <c r="Q316" s="99"/>
      <c r="R316" s="99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</row>
    <row r="317" spans="2:35" ht="18.75" customHeight="1">
      <c r="B317" s="14"/>
      <c r="C317" s="98"/>
      <c r="D317" s="14"/>
      <c r="E317" s="99"/>
      <c r="F317" s="99"/>
      <c r="G317" s="99"/>
      <c r="H317" s="99"/>
      <c r="I317" s="99"/>
      <c r="J317" s="99"/>
      <c r="K317" s="99"/>
      <c r="L317" s="99"/>
      <c r="M317" s="99"/>
      <c r="N317" s="99"/>
      <c r="O317" s="99"/>
      <c r="P317" s="99"/>
      <c r="Q317" s="99"/>
      <c r="R317" s="99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</row>
    <row r="318" spans="2:35" ht="18.75" customHeight="1">
      <c r="B318" s="14"/>
      <c r="C318" s="98"/>
      <c r="D318" s="14"/>
      <c r="E318" s="99"/>
      <c r="F318" s="99"/>
      <c r="G318" s="99"/>
      <c r="H318" s="99"/>
      <c r="I318" s="99"/>
      <c r="J318" s="99"/>
      <c r="K318" s="99"/>
      <c r="L318" s="99"/>
      <c r="M318" s="99"/>
      <c r="N318" s="99"/>
      <c r="O318" s="99"/>
      <c r="P318" s="99"/>
      <c r="Q318" s="99"/>
      <c r="R318" s="99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</row>
    <row r="319" spans="2:35" ht="18.75" customHeight="1">
      <c r="B319" s="14"/>
      <c r="C319" s="98"/>
      <c r="D319" s="14"/>
      <c r="E319" s="99"/>
      <c r="F319" s="99"/>
      <c r="G319" s="99"/>
      <c r="H319" s="99"/>
      <c r="I319" s="99"/>
      <c r="J319" s="99"/>
      <c r="K319" s="99"/>
      <c r="L319" s="99"/>
      <c r="M319" s="99"/>
      <c r="N319" s="99"/>
      <c r="O319" s="99"/>
      <c r="P319" s="99"/>
      <c r="Q319" s="99"/>
      <c r="R319" s="99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</row>
    <row r="320" spans="2:35" ht="18.75" customHeight="1">
      <c r="B320" s="14"/>
      <c r="C320" s="98"/>
      <c r="D320" s="14"/>
      <c r="E320" s="99"/>
      <c r="F320" s="99"/>
      <c r="G320" s="99"/>
      <c r="H320" s="99"/>
      <c r="I320" s="99"/>
      <c r="J320" s="99"/>
      <c r="K320" s="99"/>
      <c r="L320" s="99"/>
      <c r="M320" s="99"/>
      <c r="N320" s="99"/>
      <c r="O320" s="99"/>
      <c r="P320" s="99"/>
      <c r="Q320" s="99"/>
      <c r="R320" s="99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</row>
    <row r="321" spans="2:35" ht="18.75" customHeight="1">
      <c r="B321" s="14"/>
      <c r="C321" s="98"/>
      <c r="D321" s="14"/>
      <c r="E321" s="99"/>
      <c r="F321" s="99"/>
      <c r="G321" s="99"/>
      <c r="H321" s="99"/>
      <c r="I321" s="99"/>
      <c r="J321" s="99"/>
      <c r="K321" s="99"/>
      <c r="L321" s="99"/>
      <c r="M321" s="99"/>
      <c r="N321" s="99"/>
      <c r="O321" s="99"/>
      <c r="P321" s="99"/>
      <c r="Q321" s="99"/>
      <c r="R321" s="99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</row>
    <row r="322" spans="2:35" ht="18.75" customHeight="1">
      <c r="B322" s="14"/>
      <c r="C322" s="98"/>
      <c r="D322" s="14"/>
      <c r="E322" s="99"/>
      <c r="F322" s="99"/>
      <c r="G322" s="99"/>
      <c r="H322" s="99"/>
      <c r="I322" s="99"/>
      <c r="J322" s="99"/>
      <c r="K322" s="99"/>
      <c r="L322" s="99"/>
      <c r="M322" s="99"/>
      <c r="N322" s="99"/>
      <c r="O322" s="99"/>
      <c r="P322" s="99"/>
      <c r="Q322" s="99"/>
      <c r="R322" s="99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</row>
    <row r="323" spans="2:35" ht="18.75" customHeight="1">
      <c r="B323" s="14"/>
      <c r="C323" s="98"/>
      <c r="D323" s="14"/>
      <c r="E323" s="99"/>
      <c r="F323" s="99"/>
      <c r="G323" s="99"/>
      <c r="H323" s="99"/>
      <c r="I323" s="99"/>
      <c r="J323" s="99"/>
      <c r="K323" s="99"/>
      <c r="L323" s="99"/>
      <c r="M323" s="99"/>
      <c r="N323" s="99"/>
      <c r="O323" s="99"/>
      <c r="P323" s="99"/>
      <c r="Q323" s="99"/>
      <c r="R323" s="99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</row>
    <row r="324" spans="2:35" ht="18.75" customHeight="1">
      <c r="B324" s="14"/>
      <c r="C324" s="98"/>
      <c r="D324" s="14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</row>
    <row r="325" spans="2:35" ht="18.75" customHeight="1">
      <c r="B325" s="14"/>
      <c r="C325" s="98"/>
      <c r="D325" s="14"/>
      <c r="E325" s="99"/>
      <c r="F325" s="99"/>
      <c r="G325" s="99"/>
      <c r="H325" s="99"/>
      <c r="I325" s="99"/>
      <c r="J325" s="99"/>
      <c r="K325" s="99"/>
      <c r="L325" s="99"/>
      <c r="M325" s="99"/>
      <c r="N325" s="99"/>
      <c r="O325" s="99"/>
      <c r="P325" s="99"/>
      <c r="Q325" s="99"/>
      <c r="R325" s="99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</row>
    <row r="326" spans="2:35" ht="18.75" customHeight="1">
      <c r="B326" s="14"/>
      <c r="C326" s="98"/>
      <c r="D326" s="14"/>
      <c r="E326" s="99"/>
      <c r="F326" s="99"/>
      <c r="G326" s="99"/>
      <c r="H326" s="99"/>
      <c r="I326" s="99"/>
      <c r="J326" s="99"/>
      <c r="K326" s="99"/>
      <c r="L326" s="99"/>
      <c r="M326" s="99"/>
      <c r="N326" s="99"/>
      <c r="O326" s="99"/>
      <c r="P326" s="99"/>
      <c r="Q326" s="99"/>
      <c r="R326" s="99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</row>
    <row r="327" spans="2:35" ht="18.75" customHeight="1">
      <c r="B327" s="14"/>
      <c r="C327" s="98"/>
      <c r="D327" s="14"/>
      <c r="E327" s="99"/>
      <c r="F327" s="99"/>
      <c r="G327" s="99"/>
      <c r="H327" s="99"/>
      <c r="I327" s="99"/>
      <c r="J327" s="99"/>
      <c r="K327" s="99"/>
      <c r="L327" s="99"/>
      <c r="M327" s="99"/>
      <c r="N327" s="99"/>
      <c r="O327" s="99"/>
      <c r="P327" s="99"/>
      <c r="Q327" s="99"/>
      <c r="R327" s="99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</row>
    <row r="328" spans="2:35" ht="18.75" customHeight="1">
      <c r="B328" s="14"/>
      <c r="C328" s="98"/>
      <c r="D328" s="14"/>
      <c r="E328" s="99"/>
      <c r="F328" s="99"/>
      <c r="G328" s="99"/>
      <c r="H328" s="99"/>
      <c r="I328" s="99"/>
      <c r="J328" s="99"/>
      <c r="K328" s="99"/>
      <c r="L328" s="99"/>
      <c r="M328" s="99"/>
      <c r="N328" s="99"/>
      <c r="O328" s="99"/>
      <c r="P328" s="99"/>
      <c r="Q328" s="99"/>
      <c r="R328" s="99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</row>
    <row r="329" spans="2:35" ht="18.75" customHeight="1">
      <c r="B329" s="14"/>
      <c r="C329" s="98"/>
      <c r="D329" s="14"/>
      <c r="E329" s="99"/>
      <c r="F329" s="99"/>
      <c r="G329" s="99"/>
      <c r="H329" s="99"/>
      <c r="I329" s="99"/>
      <c r="J329" s="99"/>
      <c r="K329" s="99"/>
      <c r="L329" s="99"/>
      <c r="M329" s="99"/>
      <c r="N329" s="99"/>
      <c r="O329" s="99"/>
      <c r="P329" s="99"/>
      <c r="Q329" s="99"/>
      <c r="R329" s="99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</row>
    <row r="330" spans="2:35" ht="18.75" customHeight="1">
      <c r="B330" s="14"/>
      <c r="C330" s="98"/>
      <c r="D330" s="14"/>
      <c r="E330" s="99"/>
      <c r="F330" s="99"/>
      <c r="G330" s="99"/>
      <c r="H330" s="99"/>
      <c r="I330" s="99"/>
      <c r="J330" s="99"/>
      <c r="K330" s="99"/>
      <c r="L330" s="99"/>
      <c r="M330" s="99"/>
      <c r="N330" s="99"/>
      <c r="O330" s="99"/>
      <c r="P330" s="99"/>
      <c r="Q330" s="99"/>
      <c r="R330" s="99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</row>
    <row r="331" spans="2:35" ht="18.75" customHeight="1">
      <c r="B331" s="14"/>
      <c r="C331" s="98"/>
      <c r="D331" s="14"/>
      <c r="E331" s="99"/>
      <c r="F331" s="99"/>
      <c r="G331" s="99"/>
      <c r="H331" s="99"/>
      <c r="I331" s="99"/>
      <c r="J331" s="99"/>
      <c r="K331" s="99"/>
      <c r="L331" s="99"/>
      <c r="M331" s="99"/>
      <c r="N331" s="99"/>
      <c r="O331" s="99"/>
      <c r="P331" s="99"/>
      <c r="Q331" s="99"/>
      <c r="R331" s="99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</row>
    <row r="332" spans="2:35" ht="18.75" customHeight="1">
      <c r="B332" s="14"/>
      <c r="C332" s="98"/>
      <c r="D332" s="14"/>
      <c r="E332" s="99"/>
      <c r="F332" s="99"/>
      <c r="G332" s="99"/>
      <c r="H332" s="99"/>
      <c r="I332" s="99"/>
      <c r="J332" s="99"/>
      <c r="K332" s="99"/>
      <c r="L332" s="99"/>
      <c r="M332" s="99"/>
      <c r="N332" s="99"/>
      <c r="O332" s="99"/>
      <c r="P332" s="99"/>
      <c r="Q332" s="99"/>
      <c r="R332" s="99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</row>
    <row r="333" spans="2:35" ht="18.75" customHeight="1">
      <c r="B333" s="14"/>
      <c r="C333" s="98"/>
      <c r="D333" s="14"/>
      <c r="E333" s="99"/>
      <c r="F333" s="99"/>
      <c r="G333" s="99"/>
      <c r="H333" s="99"/>
      <c r="I333" s="99"/>
      <c r="J333" s="99"/>
      <c r="K333" s="99"/>
      <c r="L333" s="99"/>
      <c r="M333" s="99"/>
      <c r="N333" s="99"/>
      <c r="O333" s="99"/>
      <c r="P333" s="99"/>
      <c r="Q333" s="99"/>
      <c r="R333" s="99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</row>
    <row r="334" spans="2:35" ht="18.75" customHeight="1">
      <c r="B334" s="14"/>
      <c r="C334" s="98"/>
      <c r="D334" s="14"/>
      <c r="E334" s="99"/>
      <c r="F334" s="99"/>
      <c r="G334" s="99"/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</row>
    <row r="335" spans="2:35" ht="18.75" customHeight="1">
      <c r="B335" s="14"/>
      <c r="C335" s="98"/>
      <c r="D335" s="14"/>
      <c r="E335" s="99"/>
      <c r="F335" s="99"/>
      <c r="G335" s="99"/>
      <c r="H335" s="99"/>
      <c r="I335" s="99"/>
      <c r="J335" s="99"/>
      <c r="K335" s="99"/>
      <c r="L335" s="99"/>
      <c r="M335" s="99"/>
      <c r="N335" s="99"/>
      <c r="O335" s="99"/>
      <c r="P335" s="99"/>
      <c r="Q335" s="99"/>
      <c r="R335" s="99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</row>
    <row r="336" spans="2:35" ht="18.75" customHeight="1">
      <c r="B336" s="14"/>
      <c r="C336" s="98"/>
      <c r="D336" s="14"/>
      <c r="E336" s="99"/>
      <c r="F336" s="99"/>
      <c r="G336" s="99"/>
      <c r="H336" s="99"/>
      <c r="I336" s="99"/>
      <c r="J336" s="99"/>
      <c r="K336" s="99"/>
      <c r="L336" s="99"/>
      <c r="M336" s="99"/>
      <c r="N336" s="99"/>
      <c r="O336" s="99"/>
      <c r="P336" s="99"/>
      <c r="Q336" s="99"/>
      <c r="R336" s="99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</row>
    <row r="337" spans="2:35" ht="18.75" customHeight="1">
      <c r="B337" s="14"/>
      <c r="C337" s="98"/>
      <c r="D337" s="14"/>
      <c r="E337" s="99"/>
      <c r="F337" s="99"/>
      <c r="G337" s="99"/>
      <c r="H337" s="99"/>
      <c r="I337" s="99"/>
      <c r="J337" s="99"/>
      <c r="K337" s="99"/>
      <c r="L337" s="99"/>
      <c r="M337" s="99"/>
      <c r="N337" s="99"/>
      <c r="O337" s="99"/>
      <c r="P337" s="99"/>
      <c r="Q337" s="99"/>
      <c r="R337" s="99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</row>
    <row r="338" spans="2:35" ht="18.75" customHeight="1">
      <c r="B338" s="14"/>
      <c r="C338" s="98"/>
      <c r="D338" s="14"/>
      <c r="E338" s="99"/>
      <c r="F338" s="99"/>
      <c r="G338" s="99"/>
      <c r="H338" s="99"/>
      <c r="I338" s="99"/>
      <c r="J338" s="99"/>
      <c r="K338" s="99"/>
      <c r="L338" s="99"/>
      <c r="M338" s="99"/>
      <c r="N338" s="99"/>
      <c r="O338" s="99"/>
      <c r="P338" s="99"/>
      <c r="Q338" s="99"/>
      <c r="R338" s="99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</row>
    <row r="339" spans="2:35" ht="18.75" customHeight="1">
      <c r="B339" s="14"/>
      <c r="C339" s="98"/>
      <c r="D339" s="14"/>
      <c r="E339" s="99"/>
      <c r="F339" s="99"/>
      <c r="G339" s="99"/>
      <c r="H339" s="99"/>
      <c r="I339" s="99"/>
      <c r="J339" s="99"/>
      <c r="K339" s="99"/>
      <c r="L339" s="99"/>
      <c r="M339" s="99"/>
      <c r="N339" s="99"/>
      <c r="O339" s="99"/>
      <c r="P339" s="99"/>
      <c r="Q339" s="99"/>
      <c r="R339" s="99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</row>
    <row r="340" spans="2:35" ht="18.75" customHeight="1">
      <c r="B340" s="14"/>
      <c r="C340" s="98"/>
      <c r="D340" s="14"/>
      <c r="E340" s="99"/>
      <c r="F340" s="99"/>
      <c r="G340" s="99"/>
      <c r="H340" s="99"/>
      <c r="I340" s="99"/>
      <c r="J340" s="99"/>
      <c r="K340" s="99"/>
      <c r="L340" s="99"/>
      <c r="M340" s="99"/>
      <c r="N340" s="99"/>
      <c r="O340" s="99"/>
      <c r="P340" s="99"/>
      <c r="Q340" s="99"/>
      <c r="R340" s="99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</row>
    <row r="341" spans="2:35" ht="18.75" customHeight="1">
      <c r="B341" s="14"/>
      <c r="C341" s="98"/>
      <c r="D341" s="14"/>
      <c r="E341" s="99"/>
      <c r="F341" s="99"/>
      <c r="G341" s="99"/>
      <c r="H341" s="99"/>
      <c r="I341" s="99"/>
      <c r="J341" s="99"/>
      <c r="K341" s="99"/>
      <c r="L341" s="99"/>
      <c r="M341" s="99"/>
      <c r="N341" s="99"/>
      <c r="O341" s="99"/>
      <c r="P341" s="99"/>
      <c r="Q341" s="99"/>
      <c r="R341" s="99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</row>
    <row r="342" spans="2:35" ht="18.75" customHeight="1">
      <c r="B342" s="14"/>
      <c r="C342" s="98"/>
      <c r="D342" s="14"/>
      <c r="E342" s="99"/>
      <c r="F342" s="99"/>
      <c r="G342" s="99"/>
      <c r="H342" s="99"/>
      <c r="I342" s="99"/>
      <c r="J342" s="99"/>
      <c r="K342" s="99"/>
      <c r="L342" s="99"/>
      <c r="M342" s="99"/>
      <c r="N342" s="99"/>
      <c r="O342" s="99"/>
      <c r="P342" s="99"/>
      <c r="Q342" s="99"/>
      <c r="R342" s="99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</row>
    <row r="343" spans="2:35" ht="18.75" customHeight="1">
      <c r="B343" s="14"/>
      <c r="C343" s="98"/>
      <c r="D343" s="14"/>
      <c r="E343" s="99"/>
      <c r="F343" s="99"/>
      <c r="G343" s="99"/>
      <c r="H343" s="99"/>
      <c r="I343" s="99"/>
      <c r="J343" s="99"/>
      <c r="K343" s="99"/>
      <c r="L343" s="99"/>
      <c r="M343" s="99"/>
      <c r="N343" s="99"/>
      <c r="O343" s="99"/>
      <c r="P343" s="99"/>
      <c r="Q343" s="99"/>
      <c r="R343" s="99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</row>
    <row r="344" spans="2:35" ht="18.75" customHeight="1">
      <c r="B344" s="14"/>
      <c r="C344" s="98"/>
      <c r="D344" s="14"/>
      <c r="E344" s="99"/>
      <c r="F344" s="99"/>
      <c r="G344" s="99"/>
      <c r="H344" s="99"/>
      <c r="I344" s="99"/>
      <c r="J344" s="99"/>
      <c r="K344" s="99"/>
      <c r="L344" s="99"/>
      <c r="M344" s="99"/>
      <c r="N344" s="99"/>
      <c r="O344" s="99"/>
      <c r="P344" s="99"/>
      <c r="Q344" s="99"/>
      <c r="R344" s="99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</row>
    <row r="345" spans="2:35" ht="18.75" customHeight="1">
      <c r="B345" s="14"/>
      <c r="C345" s="98"/>
      <c r="D345" s="14"/>
      <c r="E345" s="99"/>
      <c r="F345" s="99"/>
      <c r="G345" s="99"/>
      <c r="H345" s="99"/>
      <c r="I345" s="99"/>
      <c r="J345" s="99"/>
      <c r="K345" s="99"/>
      <c r="L345" s="99"/>
      <c r="M345" s="99"/>
      <c r="N345" s="99"/>
      <c r="O345" s="99"/>
      <c r="P345" s="99"/>
      <c r="Q345" s="99"/>
      <c r="R345" s="99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</row>
    <row r="346" spans="2:35" ht="18.75" customHeight="1">
      <c r="B346" s="14"/>
      <c r="C346" s="98"/>
      <c r="D346" s="14"/>
      <c r="E346" s="99"/>
      <c r="F346" s="99"/>
      <c r="G346" s="99"/>
      <c r="H346" s="99"/>
      <c r="I346" s="99"/>
      <c r="J346" s="99"/>
      <c r="K346" s="99"/>
      <c r="L346" s="99"/>
      <c r="M346" s="99"/>
      <c r="N346" s="99"/>
      <c r="O346" s="99"/>
      <c r="P346" s="99"/>
      <c r="Q346" s="99"/>
      <c r="R346" s="99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</row>
    <row r="347" spans="2:35" ht="18.75" customHeight="1">
      <c r="B347" s="14"/>
      <c r="C347" s="98"/>
      <c r="D347" s="14"/>
      <c r="E347" s="99"/>
      <c r="F347" s="99"/>
      <c r="G347" s="99"/>
      <c r="H347" s="99"/>
      <c r="I347" s="99"/>
      <c r="J347" s="99"/>
      <c r="K347" s="99"/>
      <c r="L347" s="99"/>
      <c r="M347" s="99"/>
      <c r="N347" s="99"/>
      <c r="O347" s="99"/>
      <c r="P347" s="99"/>
      <c r="Q347" s="99"/>
      <c r="R347" s="99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</row>
    <row r="348" spans="2:35" ht="18.75" customHeight="1">
      <c r="B348" s="14"/>
      <c r="C348" s="98"/>
      <c r="D348" s="14"/>
      <c r="E348" s="99"/>
      <c r="F348" s="99"/>
      <c r="G348" s="99"/>
      <c r="H348" s="99"/>
      <c r="I348" s="99"/>
      <c r="J348" s="99"/>
      <c r="K348" s="99"/>
      <c r="L348" s="99"/>
      <c r="M348" s="99"/>
      <c r="N348" s="99"/>
      <c r="O348" s="99"/>
      <c r="P348" s="99"/>
      <c r="Q348" s="99"/>
      <c r="R348" s="99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</row>
    <row r="349" spans="2:35" ht="18.75" customHeight="1">
      <c r="B349" s="14"/>
      <c r="C349" s="98"/>
      <c r="D349" s="14"/>
      <c r="E349" s="99"/>
      <c r="F349" s="99"/>
      <c r="G349" s="99"/>
      <c r="H349" s="99"/>
      <c r="I349" s="99"/>
      <c r="J349" s="99"/>
      <c r="K349" s="99"/>
      <c r="L349" s="99"/>
      <c r="M349" s="99"/>
      <c r="N349" s="99"/>
      <c r="O349" s="99"/>
      <c r="P349" s="99"/>
      <c r="Q349" s="99"/>
      <c r="R349" s="99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</row>
    <row r="350" spans="2:35" ht="18.75" customHeight="1">
      <c r="B350" s="14"/>
      <c r="C350" s="98"/>
      <c r="D350" s="14"/>
      <c r="E350" s="99"/>
      <c r="F350" s="99"/>
      <c r="G350" s="99"/>
      <c r="H350" s="99"/>
      <c r="I350" s="99"/>
      <c r="J350" s="99"/>
      <c r="K350" s="99"/>
      <c r="L350" s="99"/>
      <c r="M350" s="99"/>
      <c r="N350" s="99"/>
      <c r="O350" s="99"/>
      <c r="P350" s="99"/>
      <c r="Q350" s="99"/>
      <c r="R350" s="99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</row>
    <row r="351" spans="2:35" ht="18.75" customHeight="1">
      <c r="B351" s="14"/>
      <c r="C351" s="98"/>
      <c r="D351" s="14"/>
      <c r="E351" s="99"/>
      <c r="F351" s="99"/>
      <c r="G351" s="99"/>
      <c r="H351" s="99"/>
      <c r="I351" s="99"/>
      <c r="J351" s="99"/>
      <c r="K351" s="99"/>
      <c r="L351" s="99"/>
      <c r="M351" s="99"/>
      <c r="N351" s="99"/>
      <c r="O351" s="99"/>
      <c r="P351" s="99"/>
      <c r="Q351" s="99"/>
      <c r="R351" s="99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</row>
    <row r="352" spans="2:35" ht="18.75" customHeight="1">
      <c r="B352" s="14"/>
      <c r="C352" s="98"/>
      <c r="D352" s="14"/>
      <c r="E352" s="99"/>
      <c r="F352" s="99"/>
      <c r="G352" s="99"/>
      <c r="H352" s="99"/>
      <c r="I352" s="99"/>
      <c r="J352" s="99"/>
      <c r="K352" s="99"/>
      <c r="L352" s="99"/>
      <c r="M352" s="99"/>
      <c r="N352" s="99"/>
      <c r="O352" s="99"/>
      <c r="P352" s="99"/>
      <c r="Q352" s="99"/>
      <c r="R352" s="99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</row>
    <row r="353" spans="2:35" ht="18.75" customHeight="1">
      <c r="B353" s="14"/>
      <c r="C353" s="98"/>
      <c r="D353" s="14"/>
      <c r="E353" s="99"/>
      <c r="F353" s="99"/>
      <c r="G353" s="99"/>
      <c r="H353" s="99"/>
      <c r="I353" s="99"/>
      <c r="J353" s="99"/>
      <c r="K353" s="99"/>
      <c r="L353" s="99"/>
      <c r="M353" s="99"/>
      <c r="N353" s="99"/>
      <c r="O353" s="99"/>
      <c r="P353" s="99"/>
      <c r="Q353" s="99"/>
      <c r="R353" s="99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</row>
    <row r="354" spans="2:35" ht="18.75" customHeight="1">
      <c r="B354" s="14"/>
      <c r="C354" s="98"/>
      <c r="D354" s="14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</row>
    <row r="355" spans="2:35" ht="18.75" customHeight="1">
      <c r="B355" s="14"/>
      <c r="C355" s="98"/>
      <c r="D355" s="14"/>
      <c r="E355" s="99"/>
      <c r="F355" s="99"/>
      <c r="G355" s="99"/>
      <c r="H355" s="99"/>
      <c r="I355" s="99"/>
      <c r="J355" s="99"/>
      <c r="K355" s="99"/>
      <c r="L355" s="99"/>
      <c r="M355" s="99"/>
      <c r="N355" s="99"/>
      <c r="O355" s="99"/>
      <c r="P355" s="99"/>
      <c r="Q355" s="99"/>
      <c r="R355" s="99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</row>
    <row r="356" spans="2:35" ht="18.75" customHeight="1">
      <c r="B356" s="14"/>
      <c r="C356" s="98"/>
      <c r="D356" s="14"/>
      <c r="E356" s="99"/>
      <c r="F356" s="99"/>
      <c r="G356" s="99"/>
      <c r="H356" s="99"/>
      <c r="I356" s="99"/>
      <c r="J356" s="99"/>
      <c r="K356" s="99"/>
      <c r="L356" s="99"/>
      <c r="M356" s="99"/>
      <c r="N356" s="99"/>
      <c r="O356" s="99"/>
      <c r="P356" s="99"/>
      <c r="Q356" s="99"/>
      <c r="R356" s="99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</row>
    <row r="357" spans="2:35" ht="18.75" customHeight="1">
      <c r="B357" s="14"/>
      <c r="C357" s="98"/>
      <c r="D357" s="14"/>
      <c r="E357" s="99"/>
      <c r="F357" s="99"/>
      <c r="G357" s="99"/>
      <c r="H357" s="99"/>
      <c r="I357" s="99"/>
      <c r="J357" s="99"/>
      <c r="K357" s="99"/>
      <c r="L357" s="99"/>
      <c r="M357" s="99"/>
      <c r="N357" s="99"/>
      <c r="O357" s="99"/>
      <c r="P357" s="99"/>
      <c r="Q357" s="99"/>
      <c r="R357" s="99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</row>
    <row r="358" spans="2:35" ht="18.75" customHeight="1">
      <c r="B358" s="14"/>
      <c r="C358" s="98"/>
      <c r="D358" s="14"/>
      <c r="E358" s="99"/>
      <c r="F358" s="99"/>
      <c r="G358" s="99"/>
      <c r="H358" s="99"/>
      <c r="I358" s="99"/>
      <c r="J358" s="99"/>
      <c r="K358" s="99"/>
      <c r="L358" s="99"/>
      <c r="M358" s="99"/>
      <c r="N358" s="99"/>
      <c r="O358" s="99"/>
      <c r="P358" s="99"/>
      <c r="Q358" s="99"/>
      <c r="R358" s="99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</row>
    <row r="359" spans="2:35" ht="18.75" customHeight="1">
      <c r="B359" s="14"/>
      <c r="C359" s="98"/>
      <c r="D359" s="14"/>
      <c r="E359" s="99"/>
      <c r="F359" s="99"/>
      <c r="G359" s="99"/>
      <c r="H359" s="99"/>
      <c r="I359" s="99"/>
      <c r="J359" s="99"/>
      <c r="K359" s="99"/>
      <c r="L359" s="99"/>
      <c r="M359" s="99"/>
      <c r="N359" s="99"/>
      <c r="O359" s="99"/>
      <c r="P359" s="99"/>
      <c r="Q359" s="99"/>
      <c r="R359" s="99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</row>
    <row r="360" spans="2:35" ht="18.75" customHeight="1">
      <c r="B360" s="14"/>
      <c r="C360" s="98"/>
      <c r="D360" s="14"/>
      <c r="E360" s="99"/>
      <c r="F360" s="99"/>
      <c r="G360" s="99"/>
      <c r="H360" s="99"/>
      <c r="I360" s="99"/>
      <c r="J360" s="99"/>
      <c r="K360" s="99"/>
      <c r="L360" s="99"/>
      <c r="M360" s="99"/>
      <c r="N360" s="99"/>
      <c r="O360" s="99"/>
      <c r="P360" s="99"/>
      <c r="Q360" s="99"/>
      <c r="R360" s="99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</row>
    <row r="361" spans="2:35" ht="18.75" customHeight="1">
      <c r="B361" s="14"/>
      <c r="C361" s="98"/>
      <c r="D361" s="14"/>
      <c r="E361" s="99"/>
      <c r="F361" s="99"/>
      <c r="G361" s="99"/>
      <c r="H361" s="99"/>
      <c r="I361" s="99"/>
      <c r="J361" s="99"/>
      <c r="K361" s="99"/>
      <c r="L361" s="99"/>
      <c r="M361" s="99"/>
      <c r="N361" s="99"/>
      <c r="O361" s="99"/>
      <c r="P361" s="99"/>
      <c r="Q361" s="99"/>
      <c r="R361" s="99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</row>
    <row r="362" spans="2:35" ht="18.75" customHeight="1">
      <c r="B362" s="14"/>
      <c r="C362" s="98"/>
      <c r="D362" s="14"/>
      <c r="E362" s="99"/>
      <c r="F362" s="99"/>
      <c r="G362" s="99"/>
      <c r="H362" s="99"/>
      <c r="I362" s="99"/>
      <c r="J362" s="99"/>
      <c r="K362" s="99"/>
      <c r="L362" s="99"/>
      <c r="M362" s="99"/>
      <c r="N362" s="99"/>
      <c r="O362" s="99"/>
      <c r="P362" s="99"/>
      <c r="Q362" s="99"/>
      <c r="R362" s="99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</row>
    <row r="363" spans="2:35" ht="18.75" customHeight="1">
      <c r="B363" s="14"/>
      <c r="C363" s="98"/>
      <c r="D363" s="14"/>
      <c r="E363" s="99"/>
      <c r="F363" s="99"/>
      <c r="G363" s="99"/>
      <c r="H363" s="99"/>
      <c r="I363" s="99"/>
      <c r="J363" s="99"/>
      <c r="K363" s="99"/>
      <c r="L363" s="99"/>
      <c r="M363" s="99"/>
      <c r="N363" s="99"/>
      <c r="O363" s="99"/>
      <c r="P363" s="99"/>
      <c r="Q363" s="99"/>
      <c r="R363" s="99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</row>
    <row r="364" spans="2:35" ht="18.75" customHeight="1">
      <c r="B364" s="14"/>
      <c r="C364" s="98"/>
      <c r="D364" s="14"/>
      <c r="E364" s="99"/>
      <c r="F364" s="99"/>
      <c r="G364" s="99"/>
      <c r="H364" s="99"/>
      <c r="I364" s="99"/>
      <c r="J364" s="99"/>
      <c r="K364" s="99"/>
      <c r="L364" s="99"/>
      <c r="M364" s="99"/>
      <c r="N364" s="99"/>
      <c r="O364" s="99"/>
      <c r="P364" s="99"/>
      <c r="Q364" s="99"/>
      <c r="R364" s="99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</row>
    <row r="365" spans="2:35" ht="18.75" customHeight="1">
      <c r="B365" s="14"/>
      <c r="C365" s="98"/>
      <c r="D365" s="14"/>
      <c r="E365" s="99"/>
      <c r="F365" s="99"/>
      <c r="G365" s="99"/>
      <c r="H365" s="99"/>
      <c r="I365" s="99"/>
      <c r="J365" s="99"/>
      <c r="K365" s="99"/>
      <c r="L365" s="99"/>
      <c r="M365" s="99"/>
      <c r="N365" s="99"/>
      <c r="O365" s="99"/>
      <c r="P365" s="99"/>
      <c r="Q365" s="99"/>
      <c r="R365" s="99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</row>
    <row r="366" spans="2:35" ht="18.75" customHeight="1">
      <c r="B366" s="14"/>
      <c r="C366" s="98"/>
      <c r="D366" s="14"/>
      <c r="E366" s="99"/>
      <c r="F366" s="99"/>
      <c r="G366" s="99"/>
      <c r="H366" s="99"/>
      <c r="I366" s="99"/>
      <c r="J366" s="99"/>
      <c r="K366" s="99"/>
      <c r="L366" s="99"/>
      <c r="M366" s="99"/>
      <c r="N366" s="99"/>
      <c r="O366" s="99"/>
      <c r="P366" s="99"/>
      <c r="Q366" s="99"/>
      <c r="R366" s="99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</row>
    <row r="367" spans="2:35" ht="18.75" customHeight="1">
      <c r="B367" s="14"/>
      <c r="C367" s="98"/>
      <c r="D367" s="14"/>
      <c r="E367" s="99"/>
      <c r="F367" s="99"/>
      <c r="G367" s="99"/>
      <c r="H367" s="99"/>
      <c r="I367" s="99"/>
      <c r="J367" s="99"/>
      <c r="K367" s="99"/>
      <c r="L367" s="99"/>
      <c r="M367" s="99"/>
      <c r="N367" s="99"/>
      <c r="O367" s="99"/>
      <c r="P367" s="99"/>
      <c r="Q367" s="99"/>
      <c r="R367" s="99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</row>
    <row r="368" spans="2:35" ht="18.75" customHeight="1">
      <c r="B368" s="14"/>
      <c r="C368" s="98"/>
      <c r="D368" s="14"/>
      <c r="E368" s="99"/>
      <c r="F368" s="99"/>
      <c r="G368" s="99"/>
      <c r="H368" s="99"/>
      <c r="I368" s="99"/>
      <c r="J368" s="99"/>
      <c r="K368" s="99"/>
      <c r="L368" s="99"/>
      <c r="M368" s="99"/>
      <c r="N368" s="99"/>
      <c r="O368" s="99"/>
      <c r="P368" s="99"/>
      <c r="Q368" s="99"/>
      <c r="R368" s="99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</row>
    <row r="369" spans="2:35" ht="18.75" customHeight="1">
      <c r="B369" s="14"/>
      <c r="C369" s="98"/>
      <c r="D369" s="14"/>
      <c r="E369" s="99"/>
      <c r="F369" s="99"/>
      <c r="G369" s="99"/>
      <c r="H369" s="99"/>
      <c r="I369" s="99"/>
      <c r="J369" s="99"/>
      <c r="K369" s="99"/>
      <c r="L369" s="99"/>
      <c r="M369" s="99"/>
      <c r="N369" s="99"/>
      <c r="O369" s="99"/>
      <c r="P369" s="99"/>
      <c r="Q369" s="99"/>
      <c r="R369" s="99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</row>
    <row r="370" spans="2:35" ht="18.75" customHeight="1">
      <c r="B370" s="14"/>
      <c r="C370" s="98"/>
      <c r="D370" s="14"/>
      <c r="E370" s="99"/>
      <c r="F370" s="99"/>
      <c r="G370" s="99"/>
      <c r="H370" s="99"/>
      <c r="I370" s="99"/>
      <c r="J370" s="99"/>
      <c r="K370" s="99"/>
      <c r="L370" s="99"/>
      <c r="M370" s="99"/>
      <c r="N370" s="99"/>
      <c r="O370" s="99"/>
      <c r="P370" s="99"/>
      <c r="Q370" s="99"/>
      <c r="R370" s="99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</row>
    <row r="371" spans="2:35" ht="18.75" customHeight="1">
      <c r="B371" s="14"/>
      <c r="C371" s="98"/>
      <c r="D371" s="14"/>
      <c r="E371" s="99"/>
      <c r="F371" s="99"/>
      <c r="G371" s="99"/>
      <c r="H371" s="99"/>
      <c r="I371" s="99"/>
      <c r="J371" s="99"/>
      <c r="K371" s="99"/>
      <c r="L371" s="99"/>
      <c r="M371" s="99"/>
      <c r="N371" s="99"/>
      <c r="O371" s="99"/>
      <c r="P371" s="99"/>
      <c r="Q371" s="99"/>
      <c r="R371" s="99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</row>
    <row r="372" spans="2:35" ht="18.75" customHeight="1">
      <c r="B372" s="14"/>
      <c r="C372" s="98"/>
      <c r="D372" s="14"/>
      <c r="E372" s="99"/>
      <c r="F372" s="99"/>
      <c r="G372" s="99"/>
      <c r="H372" s="99"/>
      <c r="I372" s="99"/>
      <c r="J372" s="99"/>
      <c r="K372" s="99"/>
      <c r="L372" s="99"/>
      <c r="M372" s="99"/>
      <c r="N372" s="99"/>
      <c r="O372" s="99"/>
      <c r="P372" s="99"/>
      <c r="Q372" s="99"/>
      <c r="R372" s="99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</row>
    <row r="373" spans="2:35" ht="18.75" customHeight="1">
      <c r="B373" s="14"/>
      <c r="C373" s="98"/>
      <c r="D373" s="14"/>
      <c r="E373" s="99"/>
      <c r="F373" s="99"/>
      <c r="G373" s="99"/>
      <c r="H373" s="99"/>
      <c r="I373" s="99"/>
      <c r="J373" s="99"/>
      <c r="K373" s="99"/>
      <c r="L373" s="99"/>
      <c r="M373" s="99"/>
      <c r="N373" s="99"/>
      <c r="O373" s="99"/>
      <c r="P373" s="99"/>
      <c r="Q373" s="99"/>
      <c r="R373" s="99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</row>
    <row r="374" spans="2:35" ht="18.75" customHeight="1">
      <c r="B374" s="14"/>
      <c r="C374" s="98"/>
      <c r="D374" s="14"/>
      <c r="E374" s="99"/>
      <c r="F374" s="99"/>
      <c r="G374" s="99"/>
      <c r="H374" s="99"/>
      <c r="I374" s="99"/>
      <c r="J374" s="99"/>
      <c r="K374" s="99"/>
      <c r="L374" s="99"/>
      <c r="M374" s="99"/>
      <c r="N374" s="99"/>
      <c r="O374" s="99"/>
      <c r="P374" s="99"/>
      <c r="Q374" s="99"/>
      <c r="R374" s="99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</row>
    <row r="375" spans="2:35" ht="18.75" customHeight="1">
      <c r="B375" s="14"/>
      <c r="C375" s="98"/>
      <c r="D375" s="14"/>
      <c r="E375" s="99"/>
      <c r="F375" s="99"/>
      <c r="G375" s="99"/>
      <c r="H375" s="99"/>
      <c r="I375" s="99"/>
      <c r="J375" s="99"/>
      <c r="K375" s="99"/>
      <c r="L375" s="99"/>
      <c r="M375" s="99"/>
      <c r="N375" s="99"/>
      <c r="O375" s="99"/>
      <c r="P375" s="99"/>
      <c r="Q375" s="99"/>
      <c r="R375" s="99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</row>
    <row r="376" spans="2:35" ht="18.75" customHeight="1">
      <c r="B376" s="14"/>
      <c r="C376" s="98"/>
      <c r="D376" s="14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</row>
    <row r="377" spans="2:35" ht="18.75" customHeight="1">
      <c r="B377" s="14"/>
      <c r="C377" s="98"/>
      <c r="D377" s="14"/>
      <c r="E377" s="99"/>
      <c r="F377" s="99"/>
      <c r="G377" s="99"/>
      <c r="H377" s="99"/>
      <c r="I377" s="99"/>
      <c r="J377" s="99"/>
      <c r="K377" s="99"/>
      <c r="L377" s="99"/>
      <c r="M377" s="99"/>
      <c r="N377" s="99"/>
      <c r="O377" s="99"/>
      <c r="P377" s="99"/>
      <c r="Q377" s="99"/>
      <c r="R377" s="99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</row>
    <row r="378" spans="2:35" ht="18.75" customHeight="1">
      <c r="B378" s="14"/>
      <c r="C378" s="98"/>
      <c r="D378" s="14"/>
      <c r="E378" s="99"/>
      <c r="F378" s="99"/>
      <c r="G378" s="99"/>
      <c r="H378" s="99"/>
      <c r="I378" s="99"/>
      <c r="J378" s="99"/>
      <c r="K378" s="99"/>
      <c r="L378" s="99"/>
      <c r="M378" s="99"/>
      <c r="N378" s="99"/>
      <c r="O378" s="99"/>
      <c r="P378" s="99"/>
      <c r="Q378" s="99"/>
      <c r="R378" s="99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</row>
    <row r="379" spans="2:35" ht="18.75" customHeight="1">
      <c r="B379" s="14"/>
      <c r="C379" s="98"/>
      <c r="D379" s="14"/>
      <c r="E379" s="99"/>
      <c r="F379" s="99"/>
      <c r="G379" s="99"/>
      <c r="H379" s="99"/>
      <c r="I379" s="99"/>
      <c r="J379" s="99"/>
      <c r="K379" s="99"/>
      <c r="L379" s="99"/>
      <c r="M379" s="99"/>
      <c r="N379" s="99"/>
      <c r="O379" s="99"/>
      <c r="P379" s="99"/>
      <c r="Q379" s="99"/>
      <c r="R379" s="99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</row>
    <row r="380" spans="2:35" ht="18.75" customHeight="1">
      <c r="B380" s="14"/>
      <c r="C380" s="98"/>
      <c r="D380" s="14"/>
      <c r="E380" s="99"/>
      <c r="F380" s="99"/>
      <c r="G380" s="99"/>
      <c r="H380" s="99"/>
      <c r="I380" s="99"/>
      <c r="J380" s="99"/>
      <c r="K380" s="99"/>
      <c r="L380" s="99"/>
      <c r="M380" s="99"/>
      <c r="N380" s="99"/>
      <c r="O380" s="99"/>
      <c r="P380" s="99"/>
      <c r="Q380" s="99"/>
      <c r="R380" s="99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</row>
    <row r="381" spans="2:35" ht="18.75" customHeight="1">
      <c r="B381" s="14"/>
      <c r="C381" s="98"/>
      <c r="D381" s="14"/>
      <c r="E381" s="99"/>
      <c r="F381" s="99"/>
      <c r="G381" s="99"/>
      <c r="H381" s="99"/>
      <c r="I381" s="99"/>
      <c r="J381" s="99"/>
      <c r="K381" s="99"/>
      <c r="L381" s="99"/>
      <c r="M381" s="99"/>
      <c r="N381" s="99"/>
      <c r="O381" s="99"/>
      <c r="P381" s="99"/>
      <c r="Q381" s="99"/>
      <c r="R381" s="99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</row>
    <row r="382" spans="2:35" ht="18.75" customHeight="1">
      <c r="B382" s="14"/>
      <c r="C382" s="98"/>
      <c r="D382" s="14"/>
      <c r="E382" s="99"/>
      <c r="F382" s="99"/>
      <c r="G382" s="99"/>
      <c r="H382" s="99"/>
      <c r="I382" s="99"/>
      <c r="J382" s="99"/>
      <c r="K382" s="99"/>
      <c r="L382" s="99"/>
      <c r="M382" s="99"/>
      <c r="N382" s="99"/>
      <c r="O382" s="99"/>
      <c r="P382" s="99"/>
      <c r="Q382" s="99"/>
      <c r="R382" s="99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</row>
    <row r="383" spans="2:35" ht="18.75" customHeight="1">
      <c r="B383" s="14"/>
      <c r="C383" s="98"/>
      <c r="D383" s="14"/>
      <c r="E383" s="99"/>
      <c r="F383" s="99"/>
      <c r="G383" s="99"/>
      <c r="H383" s="99"/>
      <c r="I383" s="99"/>
      <c r="J383" s="99"/>
      <c r="K383" s="99"/>
      <c r="L383" s="99"/>
      <c r="M383" s="99"/>
      <c r="N383" s="99"/>
      <c r="O383" s="99"/>
      <c r="P383" s="99"/>
      <c r="Q383" s="99"/>
      <c r="R383" s="99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</row>
    <row r="384" spans="2:35" ht="18.75" customHeight="1">
      <c r="B384" s="14"/>
      <c r="C384" s="98"/>
      <c r="D384" s="14"/>
      <c r="E384" s="99"/>
      <c r="F384" s="99"/>
      <c r="G384" s="99"/>
      <c r="H384" s="99"/>
      <c r="I384" s="99"/>
      <c r="J384" s="99"/>
      <c r="K384" s="99"/>
      <c r="L384" s="99"/>
      <c r="M384" s="99"/>
      <c r="N384" s="99"/>
      <c r="O384" s="99"/>
      <c r="P384" s="99"/>
      <c r="Q384" s="99"/>
      <c r="R384" s="99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</row>
    <row r="385" spans="2:35" ht="18.75" customHeight="1">
      <c r="B385" s="14"/>
      <c r="C385" s="98"/>
      <c r="D385" s="14"/>
      <c r="E385" s="99"/>
      <c r="F385" s="99"/>
      <c r="G385" s="99"/>
      <c r="H385" s="99"/>
      <c r="I385" s="99"/>
      <c r="J385" s="99"/>
      <c r="K385" s="99"/>
      <c r="L385" s="99"/>
      <c r="M385" s="99"/>
      <c r="N385" s="99"/>
      <c r="O385" s="99"/>
      <c r="P385" s="99"/>
      <c r="Q385" s="99"/>
      <c r="R385" s="99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</row>
    <row r="386" spans="2:35" ht="18.75" customHeight="1">
      <c r="B386" s="14"/>
      <c r="C386" s="98"/>
      <c r="D386" s="14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</row>
    <row r="387" spans="2:35" ht="18.75" customHeight="1">
      <c r="B387" s="14"/>
      <c r="C387" s="98"/>
      <c r="D387" s="14"/>
      <c r="E387" s="99"/>
      <c r="F387" s="99"/>
      <c r="G387" s="99"/>
      <c r="H387" s="99"/>
      <c r="I387" s="99"/>
      <c r="J387" s="99"/>
      <c r="K387" s="99"/>
      <c r="L387" s="99"/>
      <c r="M387" s="99"/>
      <c r="N387" s="99"/>
      <c r="O387" s="99"/>
      <c r="P387" s="99"/>
      <c r="Q387" s="99"/>
      <c r="R387" s="99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</row>
    <row r="388" spans="2:35" ht="18.75" customHeight="1">
      <c r="B388" s="14"/>
      <c r="C388" s="98"/>
      <c r="D388" s="14"/>
      <c r="E388" s="99"/>
      <c r="F388" s="99"/>
      <c r="G388" s="99"/>
      <c r="H388" s="99"/>
      <c r="I388" s="99"/>
      <c r="J388" s="99"/>
      <c r="K388" s="99"/>
      <c r="L388" s="99"/>
      <c r="M388" s="99"/>
      <c r="N388" s="99"/>
      <c r="O388" s="99"/>
      <c r="P388" s="99"/>
      <c r="Q388" s="99"/>
      <c r="R388" s="99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</row>
    <row r="389" spans="2:35" ht="18.75" customHeight="1">
      <c r="B389" s="14"/>
      <c r="C389" s="98"/>
      <c r="D389" s="14"/>
      <c r="E389" s="99"/>
      <c r="F389" s="99"/>
      <c r="G389" s="99"/>
      <c r="H389" s="99"/>
      <c r="I389" s="99"/>
      <c r="J389" s="99"/>
      <c r="K389" s="99"/>
      <c r="L389" s="99"/>
      <c r="M389" s="99"/>
      <c r="N389" s="99"/>
      <c r="O389" s="99"/>
      <c r="P389" s="99"/>
      <c r="Q389" s="99"/>
      <c r="R389" s="99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</row>
    <row r="390" spans="2:35" ht="18.75" customHeight="1">
      <c r="B390" s="14"/>
      <c r="C390" s="98"/>
      <c r="D390" s="14"/>
      <c r="E390" s="99"/>
      <c r="F390" s="99"/>
      <c r="G390" s="99"/>
      <c r="H390" s="99"/>
      <c r="I390" s="99"/>
      <c r="J390" s="99"/>
      <c r="K390" s="99"/>
      <c r="L390" s="99"/>
      <c r="M390" s="99"/>
      <c r="N390" s="99"/>
      <c r="O390" s="99"/>
      <c r="P390" s="99"/>
      <c r="Q390" s="99"/>
      <c r="R390" s="99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</row>
    <row r="391" spans="2:35" ht="18.75" customHeight="1">
      <c r="B391" s="14"/>
      <c r="C391" s="98"/>
      <c r="D391" s="14"/>
      <c r="E391" s="99"/>
      <c r="F391" s="99"/>
      <c r="G391" s="99"/>
      <c r="H391" s="99"/>
      <c r="I391" s="99"/>
      <c r="J391" s="99"/>
      <c r="K391" s="99"/>
      <c r="L391" s="99"/>
      <c r="M391" s="99"/>
      <c r="N391" s="99"/>
      <c r="O391" s="99"/>
      <c r="P391" s="99"/>
      <c r="Q391" s="99"/>
      <c r="R391" s="99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</row>
    <row r="392" spans="2:35" ht="18.75" customHeight="1">
      <c r="B392" s="14"/>
      <c r="C392" s="98"/>
      <c r="D392" s="14"/>
      <c r="E392" s="99"/>
      <c r="F392" s="99"/>
      <c r="G392" s="99"/>
      <c r="H392" s="99"/>
      <c r="I392" s="99"/>
      <c r="J392" s="99"/>
      <c r="K392" s="99"/>
      <c r="L392" s="99"/>
      <c r="M392" s="99"/>
      <c r="N392" s="99"/>
      <c r="O392" s="99"/>
      <c r="P392" s="99"/>
      <c r="Q392" s="99"/>
      <c r="R392" s="99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</row>
    <row r="393" spans="2:35" ht="18.75" customHeight="1">
      <c r="B393" s="14"/>
      <c r="C393" s="98"/>
      <c r="D393" s="14"/>
      <c r="E393" s="99"/>
      <c r="F393" s="99"/>
      <c r="G393" s="99"/>
      <c r="H393" s="99"/>
      <c r="I393" s="99"/>
      <c r="J393" s="99"/>
      <c r="K393" s="99"/>
      <c r="L393" s="99"/>
      <c r="M393" s="99"/>
      <c r="N393" s="99"/>
      <c r="O393" s="99"/>
      <c r="P393" s="99"/>
      <c r="Q393" s="99"/>
      <c r="R393" s="99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</row>
    <row r="394" spans="2:35" ht="18.75" customHeight="1">
      <c r="B394" s="14"/>
      <c r="C394" s="98"/>
      <c r="D394" s="14"/>
      <c r="E394" s="99"/>
      <c r="F394" s="99"/>
      <c r="G394" s="99"/>
      <c r="H394" s="99"/>
      <c r="I394" s="99"/>
      <c r="J394" s="99"/>
      <c r="K394" s="99"/>
      <c r="L394" s="99"/>
      <c r="M394" s="99"/>
      <c r="N394" s="99"/>
      <c r="O394" s="99"/>
      <c r="P394" s="99"/>
      <c r="Q394" s="99"/>
      <c r="R394" s="99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</row>
    <row r="395" spans="2:35" ht="18.75" customHeight="1">
      <c r="B395" s="14"/>
      <c r="C395" s="98"/>
      <c r="D395" s="14"/>
      <c r="E395" s="99"/>
      <c r="F395" s="99"/>
      <c r="G395" s="99"/>
      <c r="H395" s="99"/>
      <c r="I395" s="99"/>
      <c r="J395" s="99"/>
      <c r="K395" s="99"/>
      <c r="L395" s="99"/>
      <c r="M395" s="99"/>
      <c r="N395" s="99"/>
      <c r="O395" s="99"/>
      <c r="P395" s="99"/>
      <c r="Q395" s="99"/>
      <c r="R395" s="99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</row>
    <row r="396" spans="2:35" ht="18.75" customHeight="1">
      <c r="B396" s="14"/>
      <c r="C396" s="98"/>
      <c r="D396" s="14"/>
      <c r="E396" s="99"/>
      <c r="F396" s="99"/>
      <c r="G396" s="99"/>
      <c r="H396" s="99"/>
      <c r="I396" s="99"/>
      <c r="J396" s="99"/>
      <c r="K396" s="99"/>
      <c r="L396" s="99"/>
      <c r="M396" s="99"/>
      <c r="N396" s="99"/>
      <c r="O396" s="99"/>
      <c r="P396" s="99"/>
      <c r="Q396" s="99"/>
      <c r="R396" s="99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</row>
    <row r="397" spans="2:35" ht="18.75" customHeight="1">
      <c r="B397" s="14"/>
      <c r="C397" s="98"/>
      <c r="D397" s="14"/>
      <c r="E397" s="99"/>
      <c r="F397" s="99"/>
      <c r="G397" s="99"/>
      <c r="H397" s="99"/>
      <c r="I397" s="99"/>
      <c r="J397" s="99"/>
      <c r="K397" s="99"/>
      <c r="L397" s="99"/>
      <c r="M397" s="99"/>
      <c r="N397" s="99"/>
      <c r="O397" s="99"/>
      <c r="P397" s="99"/>
      <c r="Q397" s="99"/>
      <c r="R397" s="99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</row>
    <row r="398" spans="2:35" ht="18.75" customHeight="1">
      <c r="B398" s="14"/>
      <c r="C398" s="98"/>
      <c r="D398" s="14"/>
      <c r="E398" s="99"/>
      <c r="F398" s="99"/>
      <c r="G398" s="99"/>
      <c r="H398" s="99"/>
      <c r="I398" s="99"/>
      <c r="J398" s="99"/>
      <c r="K398" s="99"/>
      <c r="L398" s="99"/>
      <c r="M398" s="99"/>
      <c r="N398" s="99"/>
      <c r="O398" s="99"/>
      <c r="P398" s="99"/>
      <c r="Q398" s="99"/>
      <c r="R398" s="99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</row>
    <row r="399" spans="2:35" ht="18.75" customHeight="1">
      <c r="B399" s="14"/>
      <c r="C399" s="98"/>
      <c r="D399" s="14"/>
      <c r="E399" s="99"/>
      <c r="F399" s="99"/>
      <c r="G399" s="99"/>
      <c r="H399" s="99"/>
      <c r="I399" s="99"/>
      <c r="J399" s="99"/>
      <c r="K399" s="99"/>
      <c r="L399" s="99"/>
      <c r="M399" s="99"/>
      <c r="N399" s="99"/>
      <c r="O399" s="99"/>
      <c r="P399" s="99"/>
      <c r="Q399" s="99"/>
      <c r="R399" s="99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</row>
    <row r="400" spans="2:35" ht="18.75" customHeight="1">
      <c r="B400" s="14"/>
      <c r="C400" s="98"/>
      <c r="D400" s="14"/>
      <c r="E400" s="99"/>
      <c r="F400" s="99"/>
      <c r="G400" s="99"/>
      <c r="H400" s="99"/>
      <c r="I400" s="99"/>
      <c r="J400" s="99"/>
      <c r="K400" s="99"/>
      <c r="L400" s="99"/>
      <c r="M400" s="99"/>
      <c r="N400" s="99"/>
      <c r="O400" s="99"/>
      <c r="P400" s="99"/>
      <c r="Q400" s="99"/>
      <c r="R400" s="99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</row>
    <row r="401" spans="2:35" ht="18.75" customHeight="1">
      <c r="B401" s="14"/>
      <c r="C401" s="98"/>
      <c r="D401" s="14"/>
      <c r="E401" s="99"/>
      <c r="F401" s="99"/>
      <c r="G401" s="99"/>
      <c r="H401" s="99"/>
      <c r="I401" s="99"/>
      <c r="J401" s="99"/>
      <c r="K401" s="99"/>
      <c r="L401" s="99"/>
      <c r="M401" s="99"/>
      <c r="N401" s="99"/>
      <c r="O401" s="99"/>
      <c r="P401" s="99"/>
      <c r="Q401" s="99"/>
      <c r="R401" s="99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</row>
    <row r="402" spans="2:35" ht="18.75" customHeight="1">
      <c r="B402" s="14"/>
      <c r="C402" s="98"/>
      <c r="D402" s="14"/>
      <c r="E402" s="99"/>
      <c r="F402" s="99"/>
      <c r="G402" s="99"/>
      <c r="H402" s="99"/>
      <c r="I402" s="99"/>
      <c r="J402" s="99"/>
      <c r="K402" s="99"/>
      <c r="L402" s="99"/>
      <c r="M402" s="99"/>
      <c r="N402" s="99"/>
      <c r="O402" s="99"/>
      <c r="P402" s="99"/>
      <c r="Q402" s="99"/>
      <c r="R402" s="99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</row>
    <row r="403" spans="2:35" ht="18.75" customHeight="1">
      <c r="B403" s="14"/>
      <c r="C403" s="98"/>
      <c r="D403" s="14"/>
      <c r="E403" s="99"/>
      <c r="F403" s="99"/>
      <c r="G403" s="99"/>
      <c r="H403" s="99"/>
      <c r="I403" s="99"/>
      <c r="J403" s="99"/>
      <c r="K403" s="99"/>
      <c r="L403" s="99"/>
      <c r="M403" s="99"/>
      <c r="N403" s="99"/>
      <c r="O403" s="99"/>
      <c r="P403" s="99"/>
      <c r="Q403" s="99"/>
      <c r="R403" s="99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</row>
    <row r="404" spans="2:35" ht="18.75" customHeight="1">
      <c r="B404" s="14"/>
      <c r="C404" s="98"/>
      <c r="D404" s="14"/>
      <c r="E404" s="99"/>
      <c r="F404" s="99"/>
      <c r="G404" s="99"/>
      <c r="H404" s="99"/>
      <c r="I404" s="99"/>
      <c r="J404" s="99"/>
      <c r="K404" s="99"/>
      <c r="L404" s="99"/>
      <c r="M404" s="99"/>
      <c r="N404" s="99"/>
      <c r="O404" s="99"/>
      <c r="P404" s="99"/>
      <c r="Q404" s="99"/>
      <c r="R404" s="99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</row>
    <row r="405" spans="2:35" ht="18.75" customHeight="1">
      <c r="B405" s="14"/>
      <c r="C405" s="98"/>
      <c r="D405" s="14"/>
      <c r="E405" s="99"/>
      <c r="F405" s="99"/>
      <c r="G405" s="99"/>
      <c r="H405" s="99"/>
      <c r="I405" s="99"/>
      <c r="J405" s="99"/>
      <c r="K405" s="99"/>
      <c r="L405" s="99"/>
      <c r="M405" s="99"/>
      <c r="N405" s="99"/>
      <c r="O405" s="99"/>
      <c r="P405" s="99"/>
      <c r="Q405" s="99"/>
      <c r="R405" s="99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</row>
    <row r="406" spans="2:35" ht="18.75" customHeight="1">
      <c r="B406" s="14"/>
      <c r="C406" s="98"/>
      <c r="D406" s="14"/>
      <c r="E406" s="99"/>
      <c r="F406" s="99"/>
      <c r="G406" s="99"/>
      <c r="H406" s="99"/>
      <c r="I406" s="99"/>
      <c r="J406" s="99"/>
      <c r="K406" s="99"/>
      <c r="L406" s="99"/>
      <c r="M406" s="99"/>
      <c r="N406" s="99"/>
      <c r="O406" s="99"/>
      <c r="P406" s="99"/>
      <c r="Q406" s="99"/>
      <c r="R406" s="99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</row>
    <row r="407" spans="2:35" ht="18.75" customHeight="1">
      <c r="B407" s="14"/>
      <c r="C407" s="98"/>
      <c r="D407" s="14"/>
      <c r="E407" s="99"/>
      <c r="F407" s="99"/>
      <c r="G407" s="99"/>
      <c r="H407" s="99"/>
      <c r="I407" s="99"/>
      <c r="J407" s="99"/>
      <c r="K407" s="99"/>
      <c r="L407" s="99"/>
      <c r="M407" s="99"/>
      <c r="N407" s="99"/>
      <c r="O407" s="99"/>
      <c r="P407" s="99"/>
      <c r="Q407" s="99"/>
      <c r="R407" s="99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</row>
    <row r="408" spans="2:35" ht="18.75" customHeight="1">
      <c r="B408" s="14"/>
      <c r="C408" s="98"/>
      <c r="D408" s="14"/>
      <c r="E408" s="99"/>
      <c r="F408" s="99"/>
      <c r="G408" s="99"/>
      <c r="H408" s="99"/>
      <c r="I408" s="99"/>
      <c r="J408" s="99"/>
      <c r="K408" s="99"/>
      <c r="L408" s="99"/>
      <c r="M408" s="99"/>
      <c r="N408" s="99"/>
      <c r="O408" s="99"/>
      <c r="P408" s="99"/>
      <c r="Q408" s="99"/>
      <c r="R408" s="99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</row>
    <row r="409" spans="2:35" ht="18.75" customHeight="1">
      <c r="B409" s="14"/>
      <c r="C409" s="98"/>
      <c r="D409" s="14"/>
      <c r="E409" s="99"/>
      <c r="F409" s="99"/>
      <c r="G409" s="99"/>
      <c r="H409" s="99"/>
      <c r="I409" s="99"/>
      <c r="J409" s="99"/>
      <c r="K409" s="99"/>
      <c r="L409" s="99"/>
      <c r="M409" s="99"/>
      <c r="N409" s="99"/>
      <c r="O409" s="99"/>
      <c r="P409" s="99"/>
      <c r="Q409" s="99"/>
      <c r="R409" s="99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</row>
    <row r="410" spans="2:35" ht="18.75" customHeight="1">
      <c r="B410" s="14"/>
      <c r="C410" s="98"/>
      <c r="D410" s="14"/>
      <c r="E410" s="99"/>
      <c r="F410" s="99"/>
      <c r="G410" s="99"/>
      <c r="H410" s="99"/>
      <c r="I410" s="99"/>
      <c r="J410" s="99"/>
      <c r="K410" s="99"/>
      <c r="L410" s="99"/>
      <c r="M410" s="99"/>
      <c r="N410" s="99"/>
      <c r="O410" s="99"/>
      <c r="P410" s="99"/>
      <c r="Q410" s="99"/>
      <c r="R410" s="99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</row>
    <row r="411" spans="2:35" ht="18.75" customHeight="1">
      <c r="B411" s="14"/>
      <c r="C411" s="98"/>
      <c r="D411" s="14"/>
      <c r="E411" s="99"/>
      <c r="F411" s="99"/>
      <c r="G411" s="99"/>
      <c r="H411" s="99"/>
      <c r="I411" s="99"/>
      <c r="J411" s="99"/>
      <c r="K411" s="99"/>
      <c r="L411" s="99"/>
      <c r="M411" s="99"/>
      <c r="N411" s="99"/>
      <c r="O411" s="99"/>
      <c r="P411" s="99"/>
      <c r="Q411" s="99"/>
      <c r="R411" s="99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</row>
    <row r="412" spans="2:35" ht="18.75" customHeight="1">
      <c r="B412" s="14"/>
      <c r="C412" s="98"/>
      <c r="D412" s="14"/>
      <c r="E412" s="99"/>
      <c r="F412" s="99"/>
      <c r="G412" s="99"/>
      <c r="H412" s="99"/>
      <c r="I412" s="99"/>
      <c r="J412" s="99"/>
      <c r="K412" s="99"/>
      <c r="L412" s="99"/>
      <c r="M412" s="99"/>
      <c r="N412" s="99"/>
      <c r="O412" s="99"/>
      <c r="P412" s="99"/>
      <c r="Q412" s="99"/>
      <c r="R412" s="99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</row>
    <row r="413" spans="2:35" ht="18.75" customHeight="1">
      <c r="B413" s="14"/>
      <c r="C413" s="98"/>
      <c r="D413" s="14"/>
      <c r="E413" s="99"/>
      <c r="F413" s="99"/>
      <c r="G413" s="99"/>
      <c r="H413" s="99"/>
      <c r="I413" s="99"/>
      <c r="J413" s="99"/>
      <c r="K413" s="99"/>
      <c r="L413" s="99"/>
      <c r="M413" s="99"/>
      <c r="N413" s="99"/>
      <c r="O413" s="99"/>
      <c r="P413" s="99"/>
      <c r="Q413" s="99"/>
      <c r="R413" s="99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</row>
    <row r="414" spans="2:35" ht="18.75" customHeight="1">
      <c r="B414" s="14"/>
      <c r="C414" s="98"/>
      <c r="D414" s="14"/>
      <c r="E414" s="99"/>
      <c r="F414" s="99"/>
      <c r="G414" s="99"/>
      <c r="H414" s="99"/>
      <c r="I414" s="99"/>
      <c r="J414" s="99"/>
      <c r="K414" s="99"/>
      <c r="L414" s="99"/>
      <c r="M414" s="99"/>
      <c r="N414" s="99"/>
      <c r="O414" s="99"/>
      <c r="P414" s="99"/>
      <c r="Q414" s="99"/>
      <c r="R414" s="99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</row>
    <row r="415" spans="2:35" ht="18.75" customHeight="1">
      <c r="B415" s="14"/>
      <c r="C415" s="98"/>
      <c r="D415" s="14"/>
      <c r="E415" s="99"/>
      <c r="F415" s="99"/>
      <c r="G415" s="99"/>
      <c r="H415" s="99"/>
      <c r="I415" s="99"/>
      <c r="J415" s="99"/>
      <c r="K415" s="99"/>
      <c r="L415" s="99"/>
      <c r="M415" s="99"/>
      <c r="N415" s="99"/>
      <c r="O415" s="99"/>
      <c r="P415" s="99"/>
      <c r="Q415" s="99"/>
      <c r="R415" s="99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</row>
    <row r="416" spans="2:35" ht="18.75" customHeight="1">
      <c r="B416" s="14"/>
      <c r="C416" s="98"/>
      <c r="D416" s="14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</row>
    <row r="417" spans="2:35" ht="18.75" customHeight="1">
      <c r="B417" s="14"/>
      <c r="C417" s="98"/>
      <c r="D417" s="14"/>
      <c r="E417" s="99"/>
      <c r="F417" s="99"/>
      <c r="G417" s="99"/>
      <c r="H417" s="99"/>
      <c r="I417" s="99"/>
      <c r="J417" s="99"/>
      <c r="K417" s="99"/>
      <c r="L417" s="99"/>
      <c r="M417" s="99"/>
      <c r="N417" s="99"/>
      <c r="O417" s="99"/>
      <c r="P417" s="99"/>
      <c r="Q417" s="99"/>
      <c r="R417" s="99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</row>
    <row r="418" spans="2:35" ht="18.75" customHeight="1">
      <c r="B418" s="14"/>
      <c r="C418" s="98"/>
      <c r="D418" s="14"/>
      <c r="E418" s="99"/>
      <c r="F418" s="99"/>
      <c r="G418" s="99"/>
      <c r="H418" s="99"/>
      <c r="I418" s="99"/>
      <c r="J418" s="99"/>
      <c r="K418" s="99"/>
      <c r="L418" s="99"/>
      <c r="M418" s="99"/>
      <c r="N418" s="99"/>
      <c r="O418" s="99"/>
      <c r="P418" s="99"/>
      <c r="Q418" s="99"/>
      <c r="R418" s="99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</row>
    <row r="419" spans="2:35" ht="18.75" customHeight="1">
      <c r="B419" s="14"/>
      <c r="C419" s="98"/>
      <c r="D419" s="14"/>
      <c r="E419" s="99"/>
      <c r="F419" s="99"/>
      <c r="G419" s="99"/>
      <c r="H419" s="99"/>
      <c r="I419" s="99"/>
      <c r="J419" s="99"/>
      <c r="K419" s="99"/>
      <c r="L419" s="99"/>
      <c r="M419" s="99"/>
      <c r="N419" s="99"/>
      <c r="O419" s="99"/>
      <c r="P419" s="99"/>
      <c r="Q419" s="99"/>
      <c r="R419" s="99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</row>
    <row r="420" spans="2:35" ht="18.75" customHeight="1">
      <c r="B420" s="14"/>
      <c r="C420" s="98"/>
      <c r="D420" s="14"/>
      <c r="E420" s="99"/>
      <c r="F420" s="99"/>
      <c r="G420" s="99"/>
      <c r="H420" s="99"/>
      <c r="I420" s="99"/>
      <c r="J420" s="99"/>
      <c r="K420" s="99"/>
      <c r="L420" s="99"/>
      <c r="M420" s="99"/>
      <c r="N420" s="99"/>
      <c r="O420" s="99"/>
      <c r="P420" s="99"/>
      <c r="Q420" s="99"/>
      <c r="R420" s="99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</row>
    <row r="421" spans="2:35" ht="18.75" customHeight="1">
      <c r="B421" s="14"/>
      <c r="C421" s="98"/>
      <c r="D421" s="14"/>
      <c r="E421" s="99"/>
      <c r="F421" s="99"/>
      <c r="G421" s="99"/>
      <c r="H421" s="99"/>
      <c r="I421" s="99"/>
      <c r="J421" s="99"/>
      <c r="K421" s="99"/>
      <c r="L421" s="99"/>
      <c r="M421" s="99"/>
      <c r="N421" s="99"/>
      <c r="O421" s="99"/>
      <c r="P421" s="99"/>
      <c r="Q421" s="99"/>
      <c r="R421" s="99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</row>
    <row r="422" spans="2:35" ht="18.75" customHeight="1">
      <c r="B422" s="14"/>
      <c r="C422" s="98"/>
      <c r="D422" s="14"/>
      <c r="E422" s="99"/>
      <c r="F422" s="99"/>
      <c r="G422" s="99"/>
      <c r="H422" s="99"/>
      <c r="I422" s="99"/>
      <c r="J422" s="99"/>
      <c r="K422" s="99"/>
      <c r="L422" s="99"/>
      <c r="M422" s="99"/>
      <c r="N422" s="99"/>
      <c r="O422" s="99"/>
      <c r="P422" s="99"/>
      <c r="Q422" s="99"/>
      <c r="R422" s="99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</row>
    <row r="423" spans="2:35" ht="18.75" customHeight="1">
      <c r="B423" s="14"/>
      <c r="C423" s="98"/>
      <c r="D423" s="14"/>
      <c r="E423" s="99"/>
      <c r="F423" s="99"/>
      <c r="G423" s="99"/>
      <c r="H423" s="99"/>
      <c r="I423" s="99"/>
      <c r="J423" s="99"/>
      <c r="K423" s="99"/>
      <c r="L423" s="99"/>
      <c r="M423" s="99"/>
      <c r="N423" s="99"/>
      <c r="O423" s="99"/>
      <c r="P423" s="99"/>
      <c r="Q423" s="99"/>
      <c r="R423" s="99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</row>
    <row r="424" spans="2:35" ht="18.75" customHeight="1">
      <c r="B424" s="14"/>
      <c r="C424" s="98"/>
      <c r="D424" s="14"/>
      <c r="E424" s="99"/>
      <c r="F424" s="99"/>
      <c r="G424" s="99"/>
      <c r="H424" s="99"/>
      <c r="I424" s="99"/>
      <c r="J424" s="99"/>
      <c r="K424" s="99"/>
      <c r="L424" s="99"/>
      <c r="M424" s="99"/>
      <c r="N424" s="99"/>
      <c r="O424" s="99"/>
      <c r="P424" s="99"/>
      <c r="Q424" s="99"/>
      <c r="R424" s="99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</row>
    <row r="425" spans="2:35" ht="18.75" customHeight="1">
      <c r="B425" s="14"/>
      <c r="C425" s="98"/>
      <c r="D425" s="14"/>
      <c r="E425" s="99"/>
      <c r="F425" s="99"/>
      <c r="G425" s="99"/>
      <c r="H425" s="99"/>
      <c r="I425" s="99"/>
      <c r="J425" s="99"/>
      <c r="K425" s="99"/>
      <c r="L425" s="99"/>
      <c r="M425" s="99"/>
      <c r="N425" s="99"/>
      <c r="O425" s="99"/>
      <c r="P425" s="99"/>
      <c r="Q425" s="99"/>
      <c r="R425" s="99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</row>
    <row r="426" spans="2:35" ht="18.75" customHeight="1">
      <c r="B426" s="14"/>
      <c r="C426" s="98"/>
      <c r="D426" s="14"/>
      <c r="E426" s="99"/>
      <c r="F426" s="99"/>
      <c r="G426" s="99"/>
      <c r="H426" s="99"/>
      <c r="I426" s="99"/>
      <c r="J426" s="99"/>
      <c r="K426" s="99"/>
      <c r="L426" s="99"/>
      <c r="M426" s="99"/>
      <c r="N426" s="99"/>
      <c r="O426" s="99"/>
      <c r="P426" s="99"/>
      <c r="Q426" s="99"/>
      <c r="R426" s="99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</row>
    <row r="427" spans="2:35" ht="18.75" customHeight="1">
      <c r="B427" s="14"/>
      <c r="C427" s="98"/>
      <c r="D427" s="14"/>
      <c r="E427" s="99"/>
      <c r="F427" s="99"/>
      <c r="G427" s="99"/>
      <c r="H427" s="99"/>
      <c r="I427" s="99"/>
      <c r="J427" s="99"/>
      <c r="K427" s="99"/>
      <c r="L427" s="99"/>
      <c r="M427" s="99"/>
      <c r="N427" s="99"/>
      <c r="O427" s="99"/>
      <c r="P427" s="99"/>
      <c r="Q427" s="99"/>
      <c r="R427" s="99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</row>
    <row r="428" spans="2:35" ht="18.75" customHeight="1">
      <c r="B428" s="14"/>
      <c r="C428" s="98"/>
      <c r="D428" s="14"/>
      <c r="E428" s="99"/>
      <c r="F428" s="99"/>
      <c r="G428" s="99"/>
      <c r="H428" s="99"/>
      <c r="I428" s="99"/>
      <c r="J428" s="99"/>
      <c r="K428" s="99"/>
      <c r="L428" s="99"/>
      <c r="M428" s="99"/>
      <c r="N428" s="99"/>
      <c r="O428" s="99"/>
      <c r="P428" s="99"/>
      <c r="Q428" s="99"/>
      <c r="R428" s="99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</row>
    <row r="429" spans="2:35" ht="18.75" customHeight="1">
      <c r="B429" s="14"/>
      <c r="C429" s="98"/>
      <c r="D429" s="14"/>
      <c r="E429" s="99"/>
      <c r="F429" s="99"/>
      <c r="G429" s="99"/>
      <c r="H429" s="99"/>
      <c r="I429" s="99"/>
      <c r="J429" s="99"/>
      <c r="K429" s="99"/>
      <c r="L429" s="99"/>
      <c r="M429" s="99"/>
      <c r="N429" s="99"/>
      <c r="O429" s="99"/>
      <c r="P429" s="99"/>
      <c r="Q429" s="99"/>
      <c r="R429" s="99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</row>
    <row r="430" spans="2:35" ht="18.75" customHeight="1">
      <c r="B430" s="14"/>
      <c r="C430" s="98"/>
      <c r="D430" s="14"/>
      <c r="E430" s="99"/>
      <c r="F430" s="99"/>
      <c r="G430" s="99"/>
      <c r="H430" s="99"/>
      <c r="I430" s="99"/>
      <c r="J430" s="99"/>
      <c r="K430" s="99"/>
      <c r="L430" s="99"/>
      <c r="M430" s="99"/>
      <c r="N430" s="99"/>
      <c r="O430" s="99"/>
      <c r="P430" s="99"/>
      <c r="Q430" s="99"/>
      <c r="R430" s="99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</row>
    <row r="431" spans="2:35" ht="18.75" customHeight="1">
      <c r="B431" s="14"/>
      <c r="C431" s="98"/>
      <c r="D431" s="14"/>
      <c r="E431" s="99"/>
      <c r="F431" s="99"/>
      <c r="G431" s="99"/>
      <c r="H431" s="99"/>
      <c r="I431" s="99"/>
      <c r="J431" s="99"/>
      <c r="K431" s="99"/>
      <c r="L431" s="99"/>
      <c r="M431" s="99"/>
      <c r="N431" s="99"/>
      <c r="O431" s="99"/>
      <c r="P431" s="99"/>
      <c r="Q431" s="99"/>
      <c r="R431" s="99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</row>
    <row r="432" spans="2:35" ht="18.75" customHeight="1">
      <c r="B432" s="14"/>
      <c r="C432" s="98"/>
      <c r="D432" s="14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</row>
    <row r="433" spans="2:35" ht="18.75" customHeight="1">
      <c r="B433" s="14"/>
      <c r="C433" s="98"/>
      <c r="D433" s="14"/>
      <c r="E433" s="99"/>
      <c r="F433" s="99"/>
      <c r="G433" s="99"/>
      <c r="H433" s="99"/>
      <c r="I433" s="99"/>
      <c r="J433" s="99"/>
      <c r="K433" s="99"/>
      <c r="L433" s="99"/>
      <c r="M433" s="99"/>
      <c r="N433" s="99"/>
      <c r="O433" s="99"/>
      <c r="P433" s="99"/>
      <c r="Q433" s="99"/>
      <c r="R433" s="99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</row>
    <row r="434" spans="2:35" ht="18.75" customHeight="1">
      <c r="B434" s="14"/>
      <c r="C434" s="98"/>
      <c r="D434" s="14"/>
      <c r="E434" s="99"/>
      <c r="F434" s="99"/>
      <c r="G434" s="99"/>
      <c r="H434" s="99"/>
      <c r="I434" s="99"/>
      <c r="J434" s="99"/>
      <c r="K434" s="99"/>
      <c r="L434" s="99"/>
      <c r="M434" s="99"/>
      <c r="N434" s="99"/>
      <c r="O434" s="99"/>
      <c r="P434" s="99"/>
      <c r="Q434" s="99"/>
      <c r="R434" s="99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</row>
    <row r="435" spans="2:35" ht="18.75" customHeight="1">
      <c r="B435" s="14"/>
      <c r="C435" s="98"/>
      <c r="D435" s="14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</row>
    <row r="436" spans="2:35" ht="18.75" customHeight="1">
      <c r="B436" s="14"/>
      <c r="C436" s="98"/>
      <c r="D436" s="14"/>
      <c r="E436" s="99"/>
      <c r="F436" s="99"/>
      <c r="G436" s="99"/>
      <c r="H436" s="99"/>
      <c r="I436" s="99"/>
      <c r="J436" s="99"/>
      <c r="K436" s="99"/>
      <c r="L436" s="99"/>
      <c r="M436" s="99"/>
      <c r="N436" s="99"/>
      <c r="O436" s="99"/>
      <c r="P436" s="99"/>
      <c r="Q436" s="99"/>
      <c r="R436" s="99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</row>
    <row r="437" spans="2:35" ht="18.75" customHeight="1">
      <c r="B437" s="14"/>
      <c r="C437" s="98"/>
      <c r="D437" s="14"/>
      <c r="E437" s="99"/>
      <c r="F437" s="99"/>
      <c r="G437" s="99"/>
      <c r="H437" s="99"/>
      <c r="I437" s="99"/>
      <c r="J437" s="99"/>
      <c r="K437" s="99"/>
      <c r="L437" s="99"/>
      <c r="M437" s="99"/>
      <c r="N437" s="99"/>
      <c r="O437" s="99"/>
      <c r="P437" s="99"/>
      <c r="Q437" s="99"/>
      <c r="R437" s="99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</row>
    <row r="438" spans="2:35" ht="18.75" customHeight="1">
      <c r="B438" s="14"/>
      <c r="C438" s="98"/>
      <c r="D438" s="14"/>
      <c r="E438" s="99"/>
      <c r="F438" s="99"/>
      <c r="G438" s="99"/>
      <c r="H438" s="99"/>
      <c r="I438" s="99"/>
      <c r="J438" s="99"/>
      <c r="K438" s="99"/>
      <c r="L438" s="99"/>
      <c r="M438" s="99"/>
      <c r="N438" s="99"/>
      <c r="O438" s="99"/>
      <c r="P438" s="99"/>
      <c r="Q438" s="99"/>
      <c r="R438" s="99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</row>
    <row r="439" spans="2:35" ht="18.75" customHeight="1">
      <c r="B439" s="14"/>
      <c r="C439" s="98"/>
      <c r="D439" s="14"/>
      <c r="E439" s="99"/>
      <c r="F439" s="99"/>
      <c r="G439" s="99"/>
      <c r="H439" s="99"/>
      <c r="I439" s="99"/>
      <c r="J439" s="99"/>
      <c r="K439" s="99"/>
      <c r="L439" s="99"/>
      <c r="M439" s="99"/>
      <c r="N439" s="99"/>
      <c r="O439" s="99"/>
      <c r="P439" s="99"/>
      <c r="Q439" s="99"/>
      <c r="R439" s="99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</row>
    <row r="440" spans="2:35" ht="18.75" customHeight="1">
      <c r="B440" s="14"/>
      <c r="C440" s="98"/>
      <c r="D440" s="14"/>
      <c r="E440" s="99"/>
      <c r="F440" s="99"/>
      <c r="G440" s="99"/>
      <c r="H440" s="99"/>
      <c r="I440" s="99"/>
      <c r="J440" s="99"/>
      <c r="K440" s="99"/>
      <c r="L440" s="99"/>
      <c r="M440" s="99"/>
      <c r="N440" s="99"/>
      <c r="O440" s="99"/>
      <c r="P440" s="99"/>
      <c r="Q440" s="99"/>
      <c r="R440" s="99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</row>
    <row r="441" spans="2:35" ht="18.75" customHeight="1">
      <c r="B441" s="14"/>
      <c r="C441" s="98"/>
      <c r="D441" s="14"/>
      <c r="E441" s="99"/>
      <c r="F441" s="99"/>
      <c r="G441" s="99"/>
      <c r="H441" s="99"/>
      <c r="I441" s="99"/>
      <c r="J441" s="99"/>
      <c r="K441" s="99"/>
      <c r="L441" s="99"/>
      <c r="M441" s="99"/>
      <c r="N441" s="99"/>
      <c r="O441" s="99"/>
      <c r="P441" s="99"/>
      <c r="Q441" s="99"/>
      <c r="R441" s="99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</row>
    <row r="442" spans="2:35" ht="18.75" customHeight="1">
      <c r="B442" s="14"/>
      <c r="C442" s="98"/>
      <c r="D442" s="14"/>
      <c r="E442" s="99"/>
      <c r="F442" s="99"/>
      <c r="G442" s="99"/>
      <c r="H442" s="99"/>
      <c r="I442" s="99"/>
      <c r="J442" s="99"/>
      <c r="K442" s="99"/>
      <c r="L442" s="99"/>
      <c r="M442" s="99"/>
      <c r="N442" s="99"/>
      <c r="O442" s="99"/>
      <c r="P442" s="99"/>
      <c r="Q442" s="99"/>
      <c r="R442" s="99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</row>
    <row r="443" spans="2:35" ht="18.75" customHeight="1">
      <c r="B443" s="14"/>
      <c r="C443" s="98"/>
      <c r="D443" s="14"/>
      <c r="E443" s="99"/>
      <c r="F443" s="99"/>
      <c r="G443" s="99"/>
      <c r="H443" s="99"/>
      <c r="I443" s="99"/>
      <c r="J443" s="99"/>
      <c r="K443" s="99"/>
      <c r="L443" s="99"/>
      <c r="M443" s="99"/>
      <c r="N443" s="99"/>
      <c r="O443" s="99"/>
      <c r="P443" s="99"/>
      <c r="Q443" s="99"/>
      <c r="R443" s="99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</row>
    <row r="444" spans="2:35" ht="18.75" customHeight="1">
      <c r="B444" s="14"/>
      <c r="C444" s="98"/>
      <c r="D444" s="14"/>
      <c r="E444" s="99"/>
      <c r="F444" s="99"/>
      <c r="G444" s="99"/>
      <c r="H444" s="99"/>
      <c r="I444" s="99"/>
      <c r="J444" s="99"/>
      <c r="K444" s="99"/>
      <c r="L444" s="99"/>
      <c r="M444" s="99"/>
      <c r="N444" s="99"/>
      <c r="O444" s="99"/>
      <c r="P444" s="99"/>
      <c r="Q444" s="99"/>
      <c r="R444" s="99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</row>
    <row r="445" spans="2:35" ht="18.75" customHeight="1">
      <c r="B445" s="14"/>
      <c r="C445" s="98"/>
      <c r="D445" s="14"/>
      <c r="E445" s="99"/>
      <c r="F445" s="99"/>
      <c r="G445" s="99"/>
      <c r="H445" s="99"/>
      <c r="I445" s="99"/>
      <c r="J445" s="99"/>
      <c r="K445" s="99"/>
      <c r="L445" s="99"/>
      <c r="M445" s="99"/>
      <c r="N445" s="99"/>
      <c r="O445" s="99"/>
      <c r="P445" s="99"/>
      <c r="Q445" s="99"/>
      <c r="R445" s="99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</row>
    <row r="446" spans="2:35" ht="18.75" customHeight="1">
      <c r="B446" s="14"/>
      <c r="C446" s="98"/>
      <c r="D446" s="14"/>
      <c r="E446" s="99"/>
      <c r="F446" s="99"/>
      <c r="G446" s="99"/>
      <c r="H446" s="99"/>
      <c r="I446" s="99"/>
      <c r="J446" s="99"/>
      <c r="K446" s="99"/>
      <c r="L446" s="99"/>
      <c r="M446" s="99"/>
      <c r="N446" s="99"/>
      <c r="O446" s="99"/>
      <c r="P446" s="99"/>
      <c r="Q446" s="99"/>
      <c r="R446" s="99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</row>
    <row r="447" spans="2:35" ht="18.75" customHeight="1">
      <c r="B447" s="14"/>
      <c r="C447" s="98"/>
      <c r="D447" s="14"/>
      <c r="E447" s="99"/>
      <c r="F447" s="99"/>
      <c r="G447" s="99"/>
      <c r="H447" s="99"/>
      <c r="I447" s="99"/>
      <c r="J447" s="99"/>
      <c r="K447" s="99"/>
      <c r="L447" s="99"/>
      <c r="M447" s="99"/>
      <c r="N447" s="99"/>
      <c r="O447" s="99"/>
      <c r="P447" s="99"/>
      <c r="Q447" s="99"/>
      <c r="R447" s="99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</row>
    <row r="448" spans="2:35" ht="18.75" customHeight="1">
      <c r="B448" s="14"/>
      <c r="C448" s="98"/>
      <c r="D448" s="14"/>
      <c r="E448" s="99"/>
      <c r="F448" s="99"/>
      <c r="G448" s="99"/>
      <c r="H448" s="99"/>
      <c r="I448" s="99"/>
      <c r="J448" s="99"/>
      <c r="K448" s="99"/>
      <c r="L448" s="99"/>
      <c r="M448" s="99"/>
      <c r="N448" s="99"/>
      <c r="O448" s="99"/>
      <c r="P448" s="99"/>
      <c r="Q448" s="99"/>
      <c r="R448" s="99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</row>
    <row r="449" spans="2:35" ht="18.75" customHeight="1">
      <c r="B449" s="14"/>
      <c r="C449" s="98"/>
      <c r="D449" s="14"/>
      <c r="E449" s="99"/>
      <c r="F449" s="99"/>
      <c r="G449" s="99"/>
      <c r="H449" s="99"/>
      <c r="I449" s="99"/>
      <c r="J449" s="99"/>
      <c r="K449" s="99"/>
      <c r="L449" s="99"/>
      <c r="M449" s="99"/>
      <c r="N449" s="99"/>
      <c r="O449" s="99"/>
      <c r="P449" s="99"/>
      <c r="Q449" s="99"/>
      <c r="R449" s="99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</row>
    <row r="450" spans="2:35" ht="18.75" customHeight="1">
      <c r="B450" s="14"/>
      <c r="C450" s="98"/>
      <c r="D450" s="14"/>
      <c r="E450" s="99"/>
      <c r="F450" s="99"/>
      <c r="G450" s="99"/>
      <c r="H450" s="99"/>
      <c r="I450" s="99"/>
      <c r="J450" s="99"/>
      <c r="K450" s="99"/>
      <c r="L450" s="99"/>
      <c r="M450" s="99"/>
      <c r="N450" s="99"/>
      <c r="O450" s="99"/>
      <c r="P450" s="99"/>
      <c r="Q450" s="99"/>
      <c r="R450" s="99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</row>
    <row r="451" spans="2:35" ht="18.75" customHeight="1">
      <c r="B451" s="14"/>
      <c r="C451" s="98"/>
      <c r="D451" s="14"/>
      <c r="E451" s="99"/>
      <c r="F451" s="99"/>
      <c r="G451" s="99"/>
      <c r="H451" s="99"/>
      <c r="I451" s="99"/>
      <c r="J451" s="99"/>
      <c r="K451" s="99"/>
      <c r="L451" s="99"/>
      <c r="M451" s="99"/>
      <c r="N451" s="99"/>
      <c r="O451" s="99"/>
      <c r="P451" s="99"/>
      <c r="Q451" s="99"/>
      <c r="R451" s="99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</row>
    <row r="452" spans="2:35" ht="18.75" customHeight="1">
      <c r="B452" s="14"/>
      <c r="C452" s="98"/>
      <c r="D452" s="14"/>
      <c r="E452" s="99"/>
      <c r="F452" s="99"/>
      <c r="G452" s="99"/>
      <c r="H452" s="99"/>
      <c r="I452" s="99"/>
      <c r="J452" s="99"/>
      <c r="K452" s="99"/>
      <c r="L452" s="99"/>
      <c r="M452" s="99"/>
      <c r="N452" s="99"/>
      <c r="O452" s="99"/>
      <c r="P452" s="99"/>
      <c r="Q452" s="99"/>
      <c r="R452" s="99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</row>
    <row r="453" spans="2:35" ht="18.75" customHeight="1">
      <c r="B453" s="14"/>
      <c r="C453" s="98"/>
      <c r="D453" s="14"/>
      <c r="E453" s="99"/>
      <c r="F453" s="99"/>
      <c r="G453" s="99"/>
      <c r="H453" s="99"/>
      <c r="I453" s="99"/>
      <c r="J453" s="99"/>
      <c r="K453" s="99"/>
      <c r="L453" s="99"/>
      <c r="M453" s="99"/>
      <c r="N453" s="99"/>
      <c r="O453" s="99"/>
      <c r="P453" s="99"/>
      <c r="Q453" s="99"/>
      <c r="R453" s="99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</row>
    <row r="454" spans="2:35" ht="18.75" customHeight="1">
      <c r="B454" s="14"/>
      <c r="C454" s="98"/>
      <c r="D454" s="14"/>
      <c r="E454" s="99"/>
      <c r="F454" s="99"/>
      <c r="G454" s="99"/>
      <c r="H454" s="99"/>
      <c r="I454" s="99"/>
      <c r="J454" s="99"/>
      <c r="K454" s="99"/>
      <c r="L454" s="99"/>
      <c r="M454" s="99"/>
      <c r="N454" s="99"/>
      <c r="O454" s="99"/>
      <c r="P454" s="99"/>
      <c r="Q454" s="99"/>
      <c r="R454" s="99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</row>
    <row r="455" spans="2:35" ht="18.75" customHeight="1">
      <c r="B455" s="14"/>
      <c r="C455" s="98"/>
      <c r="D455" s="14"/>
      <c r="E455" s="99"/>
      <c r="F455" s="99"/>
      <c r="G455" s="99"/>
      <c r="H455" s="99"/>
      <c r="I455" s="99"/>
      <c r="J455" s="99"/>
      <c r="K455" s="99"/>
      <c r="L455" s="99"/>
      <c r="M455" s="99"/>
      <c r="N455" s="99"/>
      <c r="O455" s="99"/>
      <c r="P455" s="99"/>
      <c r="Q455" s="99"/>
      <c r="R455" s="99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</row>
    <row r="456" spans="2:35" ht="18.75" customHeight="1">
      <c r="B456" s="14"/>
      <c r="C456" s="98"/>
      <c r="D456" s="14"/>
      <c r="E456" s="99"/>
      <c r="F456" s="99"/>
      <c r="G456" s="99"/>
      <c r="H456" s="99"/>
      <c r="I456" s="99"/>
      <c r="J456" s="99"/>
      <c r="K456" s="99"/>
      <c r="L456" s="99"/>
      <c r="M456" s="99"/>
      <c r="N456" s="99"/>
      <c r="O456" s="99"/>
      <c r="P456" s="99"/>
      <c r="Q456" s="99"/>
      <c r="R456" s="99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</row>
    <row r="457" spans="2:35" ht="18.75" customHeight="1">
      <c r="B457" s="14"/>
      <c r="C457" s="98"/>
      <c r="D457" s="14"/>
      <c r="E457" s="99"/>
      <c r="F457" s="99"/>
      <c r="G457" s="99"/>
      <c r="H457" s="99"/>
      <c r="I457" s="99"/>
      <c r="J457" s="99"/>
      <c r="K457" s="99"/>
      <c r="L457" s="99"/>
      <c r="M457" s="99"/>
      <c r="N457" s="99"/>
      <c r="O457" s="99"/>
      <c r="P457" s="99"/>
      <c r="Q457" s="99"/>
      <c r="R457" s="99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</row>
    <row r="458" spans="2:35" ht="18.75" customHeight="1">
      <c r="B458" s="14"/>
      <c r="C458" s="98"/>
      <c r="D458" s="14"/>
      <c r="E458" s="99"/>
      <c r="F458" s="99"/>
      <c r="G458" s="99"/>
      <c r="H458" s="99"/>
      <c r="I458" s="99"/>
      <c r="J458" s="99"/>
      <c r="K458" s="99"/>
      <c r="L458" s="99"/>
      <c r="M458" s="99"/>
      <c r="N458" s="99"/>
      <c r="O458" s="99"/>
      <c r="P458" s="99"/>
      <c r="Q458" s="99"/>
      <c r="R458" s="99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</row>
    <row r="459" spans="2:35" ht="18.75" customHeight="1">
      <c r="B459" s="14"/>
      <c r="C459" s="98"/>
      <c r="D459" s="14"/>
      <c r="E459" s="99"/>
      <c r="F459" s="99"/>
      <c r="G459" s="99"/>
      <c r="H459" s="99"/>
      <c r="I459" s="99"/>
      <c r="J459" s="99"/>
      <c r="K459" s="99"/>
      <c r="L459" s="99"/>
      <c r="M459" s="99"/>
      <c r="N459" s="99"/>
      <c r="O459" s="99"/>
      <c r="P459" s="99"/>
      <c r="Q459" s="99"/>
      <c r="R459" s="99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</row>
    <row r="460" spans="2:35" ht="18.75" customHeight="1">
      <c r="B460" s="14"/>
      <c r="C460" s="98"/>
      <c r="D460" s="14"/>
      <c r="E460" s="99"/>
      <c r="F460" s="99"/>
      <c r="G460" s="99"/>
      <c r="H460" s="99"/>
      <c r="I460" s="99"/>
      <c r="J460" s="99"/>
      <c r="K460" s="99"/>
      <c r="L460" s="99"/>
      <c r="M460" s="99"/>
      <c r="N460" s="99"/>
      <c r="O460" s="99"/>
      <c r="P460" s="99"/>
      <c r="Q460" s="99"/>
      <c r="R460" s="99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</row>
    <row r="461" spans="2:35" ht="18.75" customHeight="1">
      <c r="B461" s="14"/>
      <c r="C461" s="98"/>
      <c r="D461" s="14"/>
      <c r="E461" s="99"/>
      <c r="F461" s="99"/>
      <c r="G461" s="99"/>
      <c r="H461" s="99"/>
      <c r="I461" s="99"/>
      <c r="J461" s="99"/>
      <c r="K461" s="99"/>
      <c r="L461" s="99"/>
      <c r="M461" s="99"/>
      <c r="N461" s="99"/>
      <c r="O461" s="99"/>
      <c r="P461" s="99"/>
      <c r="Q461" s="99"/>
      <c r="R461" s="99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</row>
    <row r="462" spans="2:35" ht="18.75" customHeight="1">
      <c r="B462" s="14"/>
      <c r="C462" s="98"/>
      <c r="D462" s="14"/>
      <c r="E462" s="99"/>
      <c r="F462" s="99"/>
      <c r="G462" s="99"/>
      <c r="H462" s="99"/>
      <c r="I462" s="99"/>
      <c r="J462" s="99"/>
      <c r="K462" s="99"/>
      <c r="L462" s="99"/>
      <c r="M462" s="99"/>
      <c r="N462" s="99"/>
      <c r="O462" s="99"/>
      <c r="P462" s="99"/>
      <c r="Q462" s="99"/>
      <c r="R462" s="99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</row>
    <row r="463" spans="2:35" ht="18.75" customHeight="1">
      <c r="B463" s="14"/>
      <c r="C463" s="98"/>
      <c r="D463" s="14"/>
      <c r="E463" s="99"/>
      <c r="F463" s="99"/>
      <c r="G463" s="99"/>
      <c r="H463" s="99"/>
      <c r="I463" s="99"/>
      <c r="J463" s="99"/>
      <c r="K463" s="99"/>
      <c r="L463" s="99"/>
      <c r="M463" s="99"/>
      <c r="N463" s="99"/>
      <c r="O463" s="99"/>
      <c r="P463" s="99"/>
      <c r="Q463" s="99"/>
      <c r="R463" s="99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</row>
    <row r="464" spans="2:35" ht="18.75" customHeight="1">
      <c r="B464" s="14"/>
      <c r="C464" s="98"/>
      <c r="D464" s="14"/>
      <c r="E464" s="99"/>
      <c r="F464" s="99"/>
      <c r="G464" s="99"/>
      <c r="H464" s="99"/>
      <c r="I464" s="99"/>
      <c r="J464" s="99"/>
      <c r="K464" s="99"/>
      <c r="L464" s="99"/>
      <c r="M464" s="99"/>
      <c r="N464" s="99"/>
      <c r="O464" s="99"/>
      <c r="P464" s="99"/>
      <c r="Q464" s="99"/>
      <c r="R464" s="99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</row>
    <row r="465" spans="2:35" ht="18.75" customHeight="1">
      <c r="B465" s="14"/>
      <c r="C465" s="98"/>
      <c r="D465" s="14"/>
      <c r="E465" s="99"/>
      <c r="F465" s="99"/>
      <c r="G465" s="99"/>
      <c r="H465" s="99"/>
      <c r="I465" s="99"/>
      <c r="J465" s="99"/>
      <c r="K465" s="99"/>
      <c r="L465" s="99"/>
      <c r="M465" s="99"/>
      <c r="N465" s="99"/>
      <c r="O465" s="99"/>
      <c r="P465" s="99"/>
      <c r="Q465" s="99"/>
      <c r="R465" s="99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</row>
    <row r="466" spans="2:35" ht="18.75" customHeight="1">
      <c r="B466" s="14"/>
      <c r="C466" s="98"/>
      <c r="D466" s="14"/>
      <c r="E466" s="99"/>
      <c r="F466" s="99"/>
      <c r="G466" s="99"/>
      <c r="H466" s="99"/>
      <c r="I466" s="99"/>
      <c r="J466" s="99"/>
      <c r="K466" s="99"/>
      <c r="L466" s="99"/>
      <c r="M466" s="99"/>
      <c r="N466" s="99"/>
      <c r="O466" s="99"/>
      <c r="P466" s="99"/>
      <c r="Q466" s="99"/>
      <c r="R466" s="99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</row>
    <row r="467" spans="2:35" ht="18.75" customHeight="1">
      <c r="B467" s="14"/>
      <c r="C467" s="98"/>
      <c r="D467" s="14"/>
      <c r="E467" s="99"/>
      <c r="F467" s="99"/>
      <c r="G467" s="99"/>
      <c r="H467" s="99"/>
      <c r="I467" s="99"/>
      <c r="J467" s="99"/>
      <c r="K467" s="99"/>
      <c r="L467" s="99"/>
      <c r="M467" s="99"/>
      <c r="N467" s="99"/>
      <c r="O467" s="99"/>
      <c r="P467" s="99"/>
      <c r="Q467" s="99"/>
      <c r="R467" s="99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</row>
    <row r="468" spans="2:35" ht="18.75" customHeight="1">
      <c r="B468" s="14"/>
      <c r="C468" s="98"/>
      <c r="D468" s="14"/>
      <c r="E468" s="99"/>
      <c r="F468" s="99"/>
      <c r="G468" s="99"/>
      <c r="H468" s="99"/>
      <c r="I468" s="99"/>
      <c r="J468" s="99"/>
      <c r="K468" s="99"/>
      <c r="L468" s="99"/>
      <c r="M468" s="99"/>
      <c r="N468" s="99"/>
      <c r="O468" s="99"/>
      <c r="P468" s="99"/>
      <c r="Q468" s="99"/>
      <c r="R468" s="99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</row>
    <row r="469" spans="2:35" ht="18.75" customHeight="1">
      <c r="B469" s="14"/>
      <c r="C469" s="98"/>
      <c r="D469" s="14"/>
      <c r="E469" s="99"/>
      <c r="F469" s="99"/>
      <c r="G469" s="99"/>
      <c r="H469" s="99"/>
      <c r="I469" s="99"/>
      <c r="J469" s="99"/>
      <c r="K469" s="99"/>
      <c r="L469" s="99"/>
      <c r="M469" s="99"/>
      <c r="N469" s="99"/>
      <c r="O469" s="99"/>
      <c r="P469" s="99"/>
      <c r="Q469" s="99"/>
      <c r="R469" s="99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</row>
    <row r="470" spans="2:35" ht="18.75" customHeight="1">
      <c r="B470" s="14"/>
      <c r="C470" s="98"/>
      <c r="D470" s="14"/>
      <c r="E470" s="99"/>
      <c r="F470" s="99"/>
      <c r="G470" s="99"/>
      <c r="H470" s="99"/>
      <c r="I470" s="99"/>
      <c r="J470" s="99"/>
      <c r="K470" s="99"/>
      <c r="L470" s="99"/>
      <c r="M470" s="99"/>
      <c r="N470" s="99"/>
      <c r="O470" s="99"/>
      <c r="P470" s="99"/>
      <c r="Q470" s="99"/>
      <c r="R470" s="99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</row>
    <row r="471" spans="2:35" ht="18.75" customHeight="1">
      <c r="B471" s="14"/>
      <c r="C471" s="98"/>
      <c r="D471" s="14"/>
      <c r="E471" s="99"/>
      <c r="F471" s="99"/>
      <c r="G471" s="99"/>
      <c r="H471" s="99"/>
      <c r="I471" s="99"/>
      <c r="J471" s="99"/>
      <c r="K471" s="99"/>
      <c r="L471" s="99"/>
      <c r="M471" s="99"/>
      <c r="N471" s="99"/>
      <c r="O471" s="99"/>
      <c r="P471" s="99"/>
      <c r="Q471" s="99"/>
      <c r="R471" s="99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</row>
    <row r="472" spans="2:35" ht="18.75" customHeight="1">
      <c r="B472" s="14"/>
      <c r="C472" s="98"/>
      <c r="D472" s="14"/>
      <c r="E472" s="99"/>
      <c r="F472" s="99"/>
      <c r="G472" s="99"/>
      <c r="H472" s="99"/>
      <c r="I472" s="99"/>
      <c r="J472" s="99"/>
      <c r="K472" s="99"/>
      <c r="L472" s="99"/>
      <c r="M472" s="99"/>
      <c r="N472" s="99"/>
      <c r="O472" s="99"/>
      <c r="P472" s="99"/>
      <c r="Q472" s="99"/>
      <c r="R472" s="99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</row>
    <row r="473" spans="2:35" ht="18.75" customHeight="1">
      <c r="B473" s="14"/>
      <c r="C473" s="98"/>
      <c r="D473" s="14"/>
      <c r="E473" s="99"/>
      <c r="F473" s="99"/>
      <c r="G473" s="99"/>
      <c r="H473" s="99"/>
      <c r="I473" s="99"/>
      <c r="J473" s="99"/>
      <c r="K473" s="99"/>
      <c r="L473" s="99"/>
      <c r="M473" s="99"/>
      <c r="N473" s="99"/>
      <c r="O473" s="99"/>
      <c r="P473" s="99"/>
      <c r="Q473" s="99"/>
      <c r="R473" s="99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</row>
    <row r="474" spans="2:35" ht="18.75" customHeight="1">
      <c r="B474" s="14"/>
      <c r="C474" s="98"/>
      <c r="D474" s="14"/>
      <c r="E474" s="99"/>
      <c r="F474" s="99"/>
      <c r="G474" s="99"/>
      <c r="H474" s="99"/>
      <c r="I474" s="99"/>
      <c r="J474" s="99"/>
      <c r="K474" s="99"/>
      <c r="L474" s="99"/>
      <c r="M474" s="99"/>
      <c r="N474" s="99"/>
      <c r="O474" s="99"/>
      <c r="P474" s="99"/>
      <c r="Q474" s="99"/>
      <c r="R474" s="99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</row>
    <row r="475" spans="2:35" ht="18.75" customHeight="1">
      <c r="B475" s="14"/>
      <c r="C475" s="98"/>
      <c r="D475" s="14"/>
      <c r="E475" s="99"/>
      <c r="F475" s="99"/>
      <c r="G475" s="99"/>
      <c r="H475" s="99"/>
      <c r="I475" s="99"/>
      <c r="J475" s="99"/>
      <c r="K475" s="99"/>
      <c r="L475" s="99"/>
      <c r="M475" s="99"/>
      <c r="N475" s="99"/>
      <c r="O475" s="99"/>
      <c r="P475" s="99"/>
      <c r="Q475" s="99"/>
      <c r="R475" s="99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</row>
    <row r="476" spans="2:35" ht="18.75" customHeight="1">
      <c r="B476" s="14"/>
      <c r="C476" s="98"/>
      <c r="D476" s="14"/>
      <c r="E476" s="99"/>
      <c r="F476" s="99"/>
      <c r="G476" s="99"/>
      <c r="H476" s="99"/>
      <c r="I476" s="99"/>
      <c r="J476" s="99"/>
      <c r="K476" s="99"/>
      <c r="L476" s="99"/>
      <c r="M476" s="99"/>
      <c r="N476" s="99"/>
      <c r="O476" s="99"/>
      <c r="P476" s="99"/>
      <c r="Q476" s="99"/>
      <c r="R476" s="99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</row>
    <row r="477" spans="2:35" ht="18.75" customHeight="1">
      <c r="B477" s="14"/>
      <c r="C477" s="98"/>
      <c r="D477" s="14"/>
      <c r="E477" s="99"/>
      <c r="F477" s="99"/>
      <c r="G477" s="99"/>
      <c r="H477" s="99"/>
      <c r="I477" s="99"/>
      <c r="J477" s="99"/>
      <c r="K477" s="99"/>
      <c r="L477" s="99"/>
      <c r="M477" s="99"/>
      <c r="N477" s="99"/>
      <c r="O477" s="99"/>
      <c r="P477" s="99"/>
      <c r="Q477" s="99"/>
      <c r="R477" s="99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</row>
    <row r="478" spans="2:35" ht="18.75" customHeight="1">
      <c r="B478" s="14"/>
      <c r="C478" s="98"/>
      <c r="D478" s="14"/>
      <c r="E478" s="99"/>
      <c r="F478" s="99"/>
      <c r="G478" s="99"/>
      <c r="H478" s="99"/>
      <c r="I478" s="99"/>
      <c r="J478" s="99"/>
      <c r="K478" s="99"/>
      <c r="L478" s="99"/>
      <c r="M478" s="99"/>
      <c r="N478" s="99"/>
      <c r="O478" s="99"/>
      <c r="P478" s="99"/>
      <c r="Q478" s="99"/>
      <c r="R478" s="99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</row>
    <row r="479" spans="2:35" ht="18.75" customHeight="1">
      <c r="B479" s="14"/>
      <c r="C479" s="98"/>
      <c r="D479" s="14"/>
      <c r="E479" s="99"/>
      <c r="F479" s="99"/>
      <c r="G479" s="99"/>
      <c r="H479" s="99"/>
      <c r="I479" s="99"/>
      <c r="J479" s="99"/>
      <c r="K479" s="99"/>
      <c r="L479" s="99"/>
      <c r="M479" s="99"/>
      <c r="N479" s="99"/>
      <c r="O479" s="99"/>
      <c r="P479" s="99"/>
      <c r="Q479" s="99"/>
      <c r="R479" s="99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</row>
    <row r="480" spans="2:35" ht="18.75" customHeight="1">
      <c r="B480" s="14"/>
      <c r="C480" s="98"/>
      <c r="D480" s="14"/>
      <c r="E480" s="99"/>
      <c r="F480" s="99"/>
      <c r="G480" s="99"/>
      <c r="H480" s="99"/>
      <c r="I480" s="99"/>
      <c r="J480" s="99"/>
      <c r="K480" s="99"/>
      <c r="L480" s="99"/>
      <c r="M480" s="99"/>
      <c r="N480" s="99"/>
      <c r="O480" s="99"/>
      <c r="P480" s="99"/>
      <c r="Q480" s="99"/>
      <c r="R480" s="99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</row>
    <row r="481" spans="2:35" ht="18.75" customHeight="1">
      <c r="B481" s="14"/>
      <c r="C481" s="98"/>
      <c r="D481" s="14"/>
      <c r="E481" s="99"/>
      <c r="F481" s="99"/>
      <c r="G481" s="99"/>
      <c r="H481" s="99"/>
      <c r="I481" s="99"/>
      <c r="J481" s="99"/>
      <c r="K481" s="99"/>
      <c r="L481" s="99"/>
      <c r="M481" s="99"/>
      <c r="N481" s="99"/>
      <c r="O481" s="99"/>
      <c r="P481" s="99"/>
      <c r="Q481" s="99"/>
      <c r="R481" s="99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</row>
    <row r="482" spans="2:35" ht="18.75" customHeight="1">
      <c r="B482" s="14"/>
      <c r="C482" s="98"/>
      <c r="D482" s="14"/>
      <c r="E482" s="99"/>
      <c r="F482" s="99"/>
      <c r="G482" s="99"/>
      <c r="H482" s="99"/>
      <c r="I482" s="99"/>
      <c r="J482" s="99"/>
      <c r="K482" s="99"/>
      <c r="L482" s="99"/>
      <c r="M482" s="99"/>
      <c r="N482" s="99"/>
      <c r="O482" s="99"/>
      <c r="P482" s="99"/>
      <c r="Q482" s="99"/>
      <c r="R482" s="99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</row>
    <row r="483" spans="2:35" ht="18.75" customHeight="1">
      <c r="B483" s="14"/>
      <c r="C483" s="98"/>
      <c r="D483" s="14"/>
      <c r="E483" s="99"/>
      <c r="F483" s="99"/>
      <c r="G483" s="99"/>
      <c r="H483" s="99"/>
      <c r="I483" s="99"/>
      <c r="J483" s="99"/>
      <c r="K483" s="99"/>
      <c r="L483" s="99"/>
      <c r="M483" s="99"/>
      <c r="N483" s="99"/>
      <c r="O483" s="99"/>
      <c r="P483" s="99"/>
      <c r="Q483" s="99"/>
      <c r="R483" s="99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</row>
    <row r="484" spans="2:35" ht="18.75" customHeight="1">
      <c r="B484" s="14"/>
      <c r="C484" s="98"/>
      <c r="D484" s="14"/>
      <c r="E484" s="99"/>
      <c r="F484" s="99"/>
      <c r="G484" s="99"/>
      <c r="H484" s="99"/>
      <c r="I484" s="99"/>
      <c r="J484" s="99"/>
      <c r="K484" s="99"/>
      <c r="L484" s="99"/>
      <c r="M484" s="99"/>
      <c r="N484" s="99"/>
      <c r="O484" s="99"/>
      <c r="P484" s="99"/>
      <c r="Q484" s="99"/>
      <c r="R484" s="99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</row>
    <row r="485" spans="2:35" ht="18.75" customHeight="1">
      <c r="B485" s="14"/>
      <c r="C485" s="98"/>
      <c r="D485" s="14"/>
      <c r="E485" s="99"/>
      <c r="F485" s="99"/>
      <c r="G485" s="99"/>
      <c r="H485" s="99"/>
      <c r="I485" s="99"/>
      <c r="J485" s="99"/>
      <c r="K485" s="99"/>
      <c r="L485" s="99"/>
      <c r="M485" s="99"/>
      <c r="N485" s="99"/>
      <c r="O485" s="99"/>
      <c r="P485" s="99"/>
      <c r="Q485" s="99"/>
      <c r="R485" s="99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</row>
    <row r="486" spans="2:35" ht="18.75" customHeight="1">
      <c r="B486" s="14"/>
      <c r="C486" s="98"/>
      <c r="D486" s="14"/>
      <c r="E486" s="99"/>
      <c r="F486" s="99"/>
      <c r="G486" s="99"/>
      <c r="H486" s="99"/>
      <c r="I486" s="99"/>
      <c r="J486" s="99"/>
      <c r="K486" s="99"/>
      <c r="L486" s="99"/>
      <c r="M486" s="99"/>
      <c r="N486" s="99"/>
      <c r="O486" s="99"/>
      <c r="P486" s="99"/>
      <c r="Q486" s="99"/>
      <c r="R486" s="99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</row>
    <row r="487" spans="2:35" ht="18.75" customHeight="1">
      <c r="B487" s="14"/>
      <c r="C487" s="98"/>
      <c r="D487" s="14"/>
      <c r="E487" s="99"/>
      <c r="F487" s="99"/>
      <c r="G487" s="99"/>
      <c r="H487" s="99"/>
      <c r="I487" s="99"/>
      <c r="J487" s="99"/>
      <c r="K487" s="99"/>
      <c r="L487" s="99"/>
      <c r="M487" s="99"/>
      <c r="N487" s="99"/>
      <c r="O487" s="99"/>
      <c r="P487" s="99"/>
      <c r="Q487" s="99"/>
      <c r="R487" s="99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</row>
    <row r="488" spans="2:35" ht="18.75" customHeight="1">
      <c r="B488" s="14"/>
      <c r="C488" s="98"/>
      <c r="D488" s="14"/>
      <c r="E488" s="99"/>
      <c r="F488" s="99"/>
      <c r="G488" s="99"/>
      <c r="H488" s="99"/>
      <c r="I488" s="99"/>
      <c r="J488" s="99"/>
      <c r="K488" s="99"/>
      <c r="L488" s="99"/>
      <c r="M488" s="99"/>
      <c r="N488" s="99"/>
      <c r="O488" s="99"/>
      <c r="P488" s="99"/>
      <c r="Q488" s="99"/>
      <c r="R488" s="99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</row>
    <row r="489" spans="2:35" ht="18.75" customHeight="1">
      <c r="B489" s="14"/>
      <c r="C489" s="98"/>
      <c r="D489" s="14"/>
      <c r="E489" s="99"/>
      <c r="F489" s="99"/>
      <c r="G489" s="99"/>
      <c r="H489" s="99"/>
      <c r="I489" s="99"/>
      <c r="J489" s="99"/>
      <c r="K489" s="99"/>
      <c r="L489" s="99"/>
      <c r="M489" s="99"/>
      <c r="N489" s="99"/>
      <c r="O489" s="99"/>
      <c r="P489" s="99"/>
      <c r="Q489" s="99"/>
      <c r="R489" s="99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</row>
    <row r="490" spans="2:35" ht="18.75" customHeight="1">
      <c r="B490" s="14"/>
      <c r="C490" s="98"/>
      <c r="D490" s="14"/>
      <c r="E490" s="99"/>
      <c r="F490" s="99"/>
      <c r="G490" s="99"/>
      <c r="H490" s="99"/>
      <c r="I490" s="99"/>
      <c r="J490" s="99"/>
      <c r="K490" s="99"/>
      <c r="L490" s="99"/>
      <c r="M490" s="99"/>
      <c r="N490" s="99"/>
      <c r="O490" s="99"/>
      <c r="P490" s="99"/>
      <c r="Q490" s="99"/>
      <c r="R490" s="99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</row>
    <row r="491" spans="2:35" ht="18.75" customHeight="1">
      <c r="B491" s="14"/>
      <c r="C491" s="98"/>
      <c r="D491" s="14"/>
      <c r="E491" s="99"/>
      <c r="F491" s="99"/>
      <c r="G491" s="99"/>
      <c r="H491" s="99"/>
      <c r="I491" s="99"/>
      <c r="J491" s="99"/>
      <c r="K491" s="99"/>
      <c r="L491" s="99"/>
      <c r="M491" s="99"/>
      <c r="N491" s="99"/>
      <c r="O491" s="99"/>
      <c r="P491" s="99"/>
      <c r="Q491" s="99"/>
      <c r="R491" s="99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</row>
    <row r="492" spans="2:35" ht="18.75" customHeight="1">
      <c r="B492" s="14"/>
      <c r="C492" s="98"/>
      <c r="D492" s="14"/>
      <c r="E492" s="99"/>
      <c r="F492" s="99"/>
      <c r="G492" s="99"/>
      <c r="H492" s="99"/>
      <c r="I492" s="99"/>
      <c r="J492" s="99"/>
      <c r="K492" s="99"/>
      <c r="L492" s="99"/>
      <c r="M492" s="99"/>
      <c r="N492" s="99"/>
      <c r="O492" s="99"/>
      <c r="P492" s="99"/>
      <c r="Q492" s="99"/>
      <c r="R492" s="99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</row>
    <row r="493" spans="2:35" ht="18.75" customHeight="1">
      <c r="B493" s="14"/>
      <c r="C493" s="98"/>
      <c r="D493" s="14"/>
      <c r="E493" s="99"/>
      <c r="F493" s="99"/>
      <c r="G493" s="99"/>
      <c r="H493" s="99"/>
      <c r="I493" s="99"/>
      <c r="J493" s="99"/>
      <c r="K493" s="99"/>
      <c r="L493" s="99"/>
      <c r="M493" s="99"/>
      <c r="N493" s="99"/>
      <c r="O493" s="99"/>
      <c r="P493" s="99"/>
      <c r="Q493" s="99"/>
      <c r="R493" s="99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</row>
    <row r="494" spans="2:35" ht="18.75" customHeight="1">
      <c r="B494" s="14"/>
      <c r="C494" s="98"/>
      <c r="D494" s="14"/>
      <c r="E494" s="99"/>
      <c r="F494" s="99"/>
      <c r="G494" s="99"/>
      <c r="H494" s="99"/>
      <c r="I494" s="99"/>
      <c r="J494" s="99"/>
      <c r="K494" s="99"/>
      <c r="L494" s="99"/>
      <c r="M494" s="99"/>
      <c r="N494" s="99"/>
      <c r="O494" s="99"/>
      <c r="P494" s="99"/>
      <c r="Q494" s="99"/>
      <c r="R494" s="99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</row>
    <row r="495" spans="2:35" ht="18.75" customHeight="1">
      <c r="B495" s="14"/>
      <c r="C495" s="98"/>
      <c r="D495" s="14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</row>
    <row r="496" spans="2:35" ht="18.75" customHeight="1">
      <c r="B496" s="14"/>
      <c r="C496" s="98"/>
      <c r="D496" s="14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</row>
    <row r="497" spans="2:35" ht="18.75" customHeight="1">
      <c r="B497" s="14"/>
      <c r="C497" s="98"/>
      <c r="D497" s="14"/>
      <c r="E497" s="99"/>
      <c r="F497" s="99"/>
      <c r="G497" s="99"/>
      <c r="H497" s="99"/>
      <c r="I497" s="99"/>
      <c r="J497" s="99"/>
      <c r="K497" s="99"/>
      <c r="L497" s="99"/>
      <c r="M497" s="99"/>
      <c r="N497" s="99"/>
      <c r="O497" s="99"/>
      <c r="P497" s="99"/>
      <c r="Q497" s="99"/>
      <c r="R497" s="99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</row>
    <row r="498" spans="2:35" ht="18.75" customHeight="1">
      <c r="B498" s="14"/>
      <c r="C498" s="98"/>
      <c r="D498" s="14"/>
      <c r="E498" s="99"/>
      <c r="F498" s="99"/>
      <c r="G498" s="99"/>
      <c r="H498" s="99"/>
      <c r="I498" s="99"/>
      <c r="J498" s="99"/>
      <c r="K498" s="99"/>
      <c r="L498" s="99"/>
      <c r="M498" s="99"/>
      <c r="N498" s="99"/>
      <c r="O498" s="99"/>
      <c r="P498" s="99"/>
      <c r="Q498" s="99"/>
      <c r="R498" s="99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</row>
    <row r="499" spans="2:35" ht="18.75" customHeight="1">
      <c r="B499" s="14"/>
      <c r="C499" s="98"/>
      <c r="D499" s="14"/>
      <c r="E499" s="99"/>
      <c r="F499" s="99"/>
      <c r="G499" s="99"/>
      <c r="H499" s="99"/>
      <c r="I499" s="99"/>
      <c r="J499" s="99"/>
      <c r="K499" s="99"/>
      <c r="L499" s="99"/>
      <c r="M499" s="99"/>
      <c r="N499" s="99"/>
      <c r="O499" s="99"/>
      <c r="P499" s="99"/>
      <c r="Q499" s="99"/>
      <c r="R499" s="99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</row>
    <row r="500" spans="2:35" ht="18.75" customHeight="1">
      <c r="B500" s="14"/>
      <c r="C500" s="98"/>
      <c r="D500" s="14"/>
      <c r="E500" s="99"/>
      <c r="F500" s="99"/>
      <c r="G500" s="99"/>
      <c r="H500" s="99"/>
      <c r="I500" s="99"/>
      <c r="J500" s="99"/>
      <c r="K500" s="99"/>
      <c r="L500" s="99"/>
      <c r="M500" s="99"/>
      <c r="N500" s="99"/>
      <c r="O500" s="99"/>
      <c r="P500" s="99"/>
      <c r="Q500" s="99"/>
      <c r="R500" s="99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</row>
    <row r="501" spans="2:35" ht="18.75" customHeight="1">
      <c r="B501" s="14"/>
      <c r="C501" s="98"/>
      <c r="D501" s="14"/>
      <c r="E501" s="99"/>
      <c r="F501" s="99"/>
      <c r="G501" s="99"/>
      <c r="H501" s="99"/>
      <c r="I501" s="99"/>
      <c r="J501" s="99"/>
      <c r="K501" s="99"/>
      <c r="L501" s="99"/>
      <c r="M501" s="99"/>
      <c r="N501" s="99"/>
      <c r="O501" s="99"/>
      <c r="P501" s="99"/>
      <c r="Q501" s="99"/>
      <c r="R501" s="99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</row>
    <row r="502" spans="2:35" ht="18.75" customHeight="1">
      <c r="B502" s="14"/>
      <c r="C502" s="98"/>
      <c r="D502" s="14"/>
      <c r="E502" s="99"/>
      <c r="F502" s="99"/>
      <c r="G502" s="99"/>
      <c r="H502" s="99"/>
      <c r="I502" s="99"/>
      <c r="J502" s="99"/>
      <c r="K502" s="99"/>
      <c r="L502" s="99"/>
      <c r="M502" s="99"/>
      <c r="N502" s="99"/>
      <c r="O502" s="99"/>
      <c r="P502" s="99"/>
      <c r="Q502" s="99"/>
      <c r="R502" s="99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</row>
    <row r="503" spans="2:35" ht="18.75" customHeight="1">
      <c r="B503" s="14"/>
      <c r="C503" s="98"/>
      <c r="D503" s="14"/>
      <c r="E503" s="99"/>
      <c r="F503" s="99"/>
      <c r="G503" s="99"/>
      <c r="H503" s="99"/>
      <c r="I503" s="99"/>
      <c r="J503" s="99"/>
      <c r="K503" s="99"/>
      <c r="L503" s="99"/>
      <c r="M503" s="99"/>
      <c r="N503" s="99"/>
      <c r="O503" s="99"/>
      <c r="P503" s="99"/>
      <c r="Q503" s="99"/>
      <c r="R503" s="99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</row>
    <row r="504" spans="2:35" ht="18.75" customHeight="1">
      <c r="B504" s="14"/>
      <c r="C504" s="98"/>
      <c r="D504" s="14"/>
      <c r="E504" s="99"/>
      <c r="F504" s="99"/>
      <c r="G504" s="99"/>
      <c r="H504" s="99"/>
      <c r="I504" s="99"/>
      <c r="J504" s="99"/>
      <c r="K504" s="99"/>
      <c r="L504" s="99"/>
      <c r="M504" s="99"/>
      <c r="N504" s="99"/>
      <c r="O504" s="99"/>
      <c r="P504" s="99"/>
      <c r="Q504" s="99"/>
      <c r="R504" s="99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</row>
    <row r="505" spans="2:35" ht="18.75" customHeight="1">
      <c r="B505" s="14"/>
      <c r="C505" s="98"/>
      <c r="D505" s="14"/>
      <c r="E505" s="99"/>
      <c r="F505" s="99"/>
      <c r="G505" s="99"/>
      <c r="H505" s="99"/>
      <c r="I505" s="99"/>
      <c r="J505" s="99"/>
      <c r="K505" s="99"/>
      <c r="L505" s="99"/>
      <c r="M505" s="99"/>
      <c r="N505" s="99"/>
      <c r="O505" s="99"/>
      <c r="P505" s="99"/>
      <c r="Q505" s="99"/>
      <c r="R505" s="99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</row>
    <row r="506" spans="2:35" ht="18.75" customHeight="1">
      <c r="B506" s="14"/>
      <c r="C506" s="98"/>
      <c r="D506" s="14"/>
      <c r="E506" s="99"/>
      <c r="F506" s="99"/>
      <c r="G506" s="99"/>
      <c r="H506" s="99"/>
      <c r="I506" s="99"/>
      <c r="J506" s="99"/>
      <c r="K506" s="99"/>
      <c r="L506" s="99"/>
      <c r="M506" s="99"/>
      <c r="N506" s="99"/>
      <c r="O506" s="99"/>
      <c r="P506" s="99"/>
      <c r="Q506" s="99"/>
      <c r="R506" s="99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</row>
    <row r="507" spans="2:35" ht="18.75" customHeight="1">
      <c r="B507" s="14"/>
      <c r="C507" s="98"/>
      <c r="D507" s="14"/>
      <c r="E507" s="99"/>
      <c r="F507" s="99"/>
      <c r="G507" s="99"/>
      <c r="H507" s="99"/>
      <c r="I507" s="99"/>
      <c r="J507" s="99"/>
      <c r="K507" s="99"/>
      <c r="L507" s="99"/>
      <c r="M507" s="99"/>
      <c r="N507" s="99"/>
      <c r="O507" s="99"/>
      <c r="P507" s="99"/>
      <c r="Q507" s="99"/>
      <c r="R507" s="99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</row>
    <row r="508" spans="2:35" ht="18.75" customHeight="1">
      <c r="B508" s="14"/>
      <c r="C508" s="98"/>
      <c r="D508" s="14"/>
      <c r="E508" s="99"/>
      <c r="F508" s="99"/>
      <c r="G508" s="99"/>
      <c r="H508" s="99"/>
      <c r="I508" s="99"/>
      <c r="J508" s="99"/>
      <c r="K508" s="99"/>
      <c r="L508" s="99"/>
      <c r="M508" s="99"/>
      <c r="N508" s="99"/>
      <c r="O508" s="99"/>
      <c r="P508" s="99"/>
      <c r="Q508" s="99"/>
      <c r="R508" s="99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</row>
    <row r="509" spans="2:35" ht="18.75" customHeight="1">
      <c r="B509" s="14"/>
      <c r="C509" s="98"/>
      <c r="D509" s="14"/>
      <c r="E509" s="99"/>
      <c r="F509" s="99"/>
      <c r="G509" s="99"/>
      <c r="H509" s="99"/>
      <c r="I509" s="99"/>
      <c r="J509" s="99"/>
      <c r="K509" s="99"/>
      <c r="L509" s="99"/>
      <c r="M509" s="99"/>
      <c r="N509" s="99"/>
      <c r="O509" s="99"/>
      <c r="P509" s="99"/>
      <c r="Q509" s="99"/>
      <c r="R509" s="99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</row>
    <row r="510" spans="2:35" ht="18.75" customHeight="1">
      <c r="B510" s="14"/>
      <c r="C510" s="98"/>
      <c r="D510" s="14"/>
      <c r="E510" s="99"/>
      <c r="F510" s="99"/>
      <c r="G510" s="99"/>
      <c r="H510" s="99"/>
      <c r="I510" s="99"/>
      <c r="J510" s="99"/>
      <c r="K510" s="99"/>
      <c r="L510" s="99"/>
      <c r="M510" s="99"/>
      <c r="N510" s="99"/>
      <c r="O510" s="99"/>
      <c r="P510" s="99"/>
      <c r="Q510" s="99"/>
      <c r="R510" s="99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</row>
    <row r="511" spans="2:35" ht="18.75" customHeight="1">
      <c r="B511" s="14"/>
      <c r="C511" s="98"/>
      <c r="D511" s="14"/>
      <c r="E511" s="99"/>
      <c r="F511" s="99"/>
      <c r="G511" s="99"/>
      <c r="H511" s="99"/>
      <c r="I511" s="99"/>
      <c r="J511" s="99"/>
      <c r="K511" s="99"/>
      <c r="L511" s="99"/>
      <c r="M511" s="99"/>
      <c r="N511" s="99"/>
      <c r="O511" s="99"/>
      <c r="P511" s="99"/>
      <c r="Q511" s="99"/>
      <c r="R511" s="99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</row>
    <row r="512" spans="2:35" ht="18.75" customHeight="1">
      <c r="B512" s="14"/>
      <c r="C512" s="98"/>
      <c r="D512" s="14"/>
      <c r="E512" s="99"/>
      <c r="F512" s="99"/>
      <c r="G512" s="99"/>
      <c r="H512" s="99"/>
      <c r="I512" s="99"/>
      <c r="J512" s="99"/>
      <c r="K512" s="99"/>
      <c r="L512" s="99"/>
      <c r="M512" s="99"/>
      <c r="N512" s="99"/>
      <c r="O512" s="99"/>
      <c r="P512" s="99"/>
      <c r="Q512" s="99"/>
      <c r="R512" s="99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</row>
    <row r="513" spans="2:35" ht="18.75" customHeight="1">
      <c r="B513" s="14"/>
      <c r="C513" s="98"/>
      <c r="D513" s="14"/>
      <c r="E513" s="99"/>
      <c r="F513" s="99"/>
      <c r="G513" s="99"/>
      <c r="H513" s="99"/>
      <c r="I513" s="99"/>
      <c r="J513" s="99"/>
      <c r="K513" s="99"/>
      <c r="L513" s="99"/>
      <c r="M513" s="99"/>
      <c r="N513" s="99"/>
      <c r="O513" s="99"/>
      <c r="P513" s="99"/>
      <c r="Q513" s="99"/>
      <c r="R513" s="99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</row>
    <row r="514" spans="2:35" ht="18.75" customHeight="1">
      <c r="B514" s="14"/>
      <c r="C514" s="98"/>
      <c r="D514" s="14"/>
      <c r="E514" s="99"/>
      <c r="F514" s="99"/>
      <c r="G514" s="99"/>
      <c r="H514" s="99"/>
      <c r="I514" s="99"/>
      <c r="J514" s="99"/>
      <c r="K514" s="99"/>
      <c r="L514" s="99"/>
      <c r="M514" s="99"/>
      <c r="N514" s="99"/>
      <c r="O514" s="99"/>
      <c r="P514" s="99"/>
      <c r="Q514" s="99"/>
      <c r="R514" s="99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</row>
    <row r="515" spans="2:35" ht="18.75" customHeight="1">
      <c r="B515" s="14"/>
      <c r="C515" s="98"/>
      <c r="D515" s="14"/>
      <c r="E515" s="99"/>
      <c r="F515" s="99"/>
      <c r="G515" s="99"/>
      <c r="H515" s="99"/>
      <c r="I515" s="99"/>
      <c r="J515" s="99"/>
      <c r="K515" s="99"/>
      <c r="L515" s="99"/>
      <c r="M515" s="99"/>
      <c r="N515" s="99"/>
      <c r="O515" s="99"/>
      <c r="P515" s="99"/>
      <c r="Q515" s="99"/>
      <c r="R515" s="99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</row>
    <row r="516" spans="2:35" ht="18.75" customHeight="1">
      <c r="B516" s="14"/>
      <c r="C516" s="98"/>
      <c r="D516" s="14"/>
      <c r="E516" s="99"/>
      <c r="F516" s="99"/>
      <c r="G516" s="99"/>
      <c r="H516" s="99"/>
      <c r="I516" s="99"/>
      <c r="J516" s="99"/>
      <c r="K516" s="99"/>
      <c r="L516" s="99"/>
      <c r="M516" s="99"/>
      <c r="N516" s="99"/>
      <c r="O516" s="99"/>
      <c r="P516" s="99"/>
      <c r="Q516" s="99"/>
      <c r="R516" s="99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</row>
    <row r="517" spans="2:35" ht="18.75" customHeight="1">
      <c r="B517" s="14"/>
      <c r="C517" s="98"/>
      <c r="D517" s="14"/>
      <c r="E517" s="99"/>
      <c r="F517" s="99"/>
      <c r="G517" s="99"/>
      <c r="H517" s="99"/>
      <c r="I517" s="99"/>
      <c r="J517" s="99"/>
      <c r="K517" s="99"/>
      <c r="L517" s="99"/>
      <c r="M517" s="99"/>
      <c r="N517" s="99"/>
      <c r="O517" s="99"/>
      <c r="P517" s="99"/>
      <c r="Q517" s="99"/>
      <c r="R517" s="99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</row>
    <row r="518" spans="2:35" ht="18.75" customHeight="1">
      <c r="B518" s="14"/>
      <c r="C518" s="98"/>
      <c r="D518" s="14"/>
      <c r="E518" s="99"/>
      <c r="F518" s="99"/>
      <c r="G518" s="99"/>
      <c r="H518" s="99"/>
      <c r="I518" s="99"/>
      <c r="J518" s="99"/>
      <c r="K518" s="99"/>
      <c r="L518" s="99"/>
      <c r="M518" s="99"/>
      <c r="N518" s="99"/>
      <c r="O518" s="99"/>
      <c r="P518" s="99"/>
      <c r="Q518" s="99"/>
      <c r="R518" s="99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</row>
    <row r="519" spans="2:35" ht="18.75" customHeight="1">
      <c r="B519" s="14"/>
      <c r="C519" s="98"/>
      <c r="D519" s="14"/>
      <c r="E519" s="99"/>
      <c r="F519" s="99"/>
      <c r="G519" s="99"/>
      <c r="H519" s="99"/>
      <c r="I519" s="99"/>
      <c r="J519" s="99"/>
      <c r="K519" s="99"/>
      <c r="L519" s="99"/>
      <c r="M519" s="99"/>
      <c r="N519" s="99"/>
      <c r="O519" s="99"/>
      <c r="P519" s="99"/>
      <c r="Q519" s="99"/>
      <c r="R519" s="99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</row>
    <row r="520" spans="2:35" ht="18.75" customHeight="1">
      <c r="B520" s="14"/>
      <c r="C520" s="98"/>
      <c r="D520" s="14"/>
      <c r="E520" s="99"/>
      <c r="F520" s="99"/>
      <c r="G520" s="99"/>
      <c r="H520" s="99"/>
      <c r="I520" s="99"/>
      <c r="J520" s="99"/>
      <c r="K520" s="99"/>
      <c r="L520" s="99"/>
      <c r="M520" s="99"/>
      <c r="N520" s="99"/>
      <c r="O520" s="99"/>
      <c r="P520" s="99"/>
      <c r="Q520" s="99"/>
      <c r="R520" s="99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</row>
    <row r="521" spans="2:35" ht="18.75" customHeight="1">
      <c r="B521" s="14"/>
      <c r="C521" s="98"/>
      <c r="D521" s="14"/>
      <c r="E521" s="99"/>
      <c r="F521" s="99"/>
      <c r="G521" s="99"/>
      <c r="H521" s="99"/>
      <c r="I521" s="99"/>
      <c r="J521" s="99"/>
      <c r="K521" s="99"/>
      <c r="L521" s="99"/>
      <c r="M521" s="99"/>
      <c r="N521" s="99"/>
      <c r="O521" s="99"/>
      <c r="P521" s="99"/>
      <c r="Q521" s="99"/>
      <c r="R521" s="99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</row>
    <row r="522" spans="2:35" ht="18.75" customHeight="1">
      <c r="B522" s="14"/>
      <c r="C522" s="98"/>
      <c r="D522" s="14"/>
      <c r="E522" s="99"/>
      <c r="F522" s="99"/>
      <c r="G522" s="99"/>
      <c r="H522" s="99"/>
      <c r="I522" s="99"/>
      <c r="J522" s="99"/>
      <c r="K522" s="99"/>
      <c r="L522" s="99"/>
      <c r="M522" s="99"/>
      <c r="N522" s="99"/>
      <c r="O522" s="99"/>
      <c r="P522" s="99"/>
      <c r="Q522" s="99"/>
      <c r="R522" s="99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</row>
    <row r="523" spans="2:35" ht="18.75" customHeight="1">
      <c r="B523" s="14"/>
      <c r="C523" s="98"/>
      <c r="D523" s="14"/>
      <c r="E523" s="99"/>
      <c r="F523" s="99"/>
      <c r="G523" s="99"/>
      <c r="H523" s="99"/>
      <c r="I523" s="99"/>
      <c r="J523" s="99"/>
      <c r="K523" s="99"/>
      <c r="L523" s="99"/>
      <c r="M523" s="99"/>
      <c r="N523" s="99"/>
      <c r="O523" s="99"/>
      <c r="P523" s="99"/>
      <c r="Q523" s="99"/>
      <c r="R523" s="99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</row>
    <row r="524" spans="2:35" ht="18.75" customHeight="1">
      <c r="B524" s="14"/>
      <c r="C524" s="98"/>
      <c r="D524" s="14"/>
      <c r="E524" s="99"/>
      <c r="F524" s="99"/>
      <c r="G524" s="99"/>
      <c r="H524" s="99"/>
      <c r="I524" s="99"/>
      <c r="J524" s="99"/>
      <c r="K524" s="99"/>
      <c r="L524" s="99"/>
      <c r="M524" s="99"/>
      <c r="N524" s="99"/>
      <c r="O524" s="99"/>
      <c r="P524" s="99"/>
      <c r="Q524" s="99"/>
      <c r="R524" s="99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</row>
    <row r="525" spans="2:35" ht="18.75" customHeight="1">
      <c r="B525" s="14"/>
      <c r="C525" s="98"/>
      <c r="D525" s="14"/>
      <c r="E525" s="99"/>
      <c r="F525" s="99"/>
      <c r="G525" s="99"/>
      <c r="H525" s="99"/>
      <c r="I525" s="99"/>
      <c r="J525" s="99"/>
      <c r="K525" s="99"/>
      <c r="L525" s="99"/>
      <c r="M525" s="99"/>
      <c r="N525" s="99"/>
      <c r="O525" s="99"/>
      <c r="P525" s="99"/>
      <c r="Q525" s="99"/>
      <c r="R525" s="99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</row>
    <row r="526" spans="2:35" ht="18.75" customHeight="1">
      <c r="B526" s="14"/>
      <c r="C526" s="98"/>
      <c r="D526" s="14"/>
      <c r="E526" s="99"/>
      <c r="F526" s="99"/>
      <c r="G526" s="99"/>
      <c r="H526" s="99"/>
      <c r="I526" s="99"/>
      <c r="J526" s="99"/>
      <c r="K526" s="99"/>
      <c r="L526" s="99"/>
      <c r="M526" s="99"/>
      <c r="N526" s="99"/>
      <c r="O526" s="99"/>
      <c r="P526" s="99"/>
      <c r="Q526" s="99"/>
      <c r="R526" s="99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</row>
    <row r="527" spans="2:35" ht="18.75" customHeight="1">
      <c r="B527" s="14"/>
      <c r="C527" s="98"/>
      <c r="D527" s="14"/>
      <c r="E527" s="99"/>
      <c r="F527" s="99"/>
      <c r="G527" s="99"/>
      <c r="H527" s="99"/>
      <c r="I527" s="99"/>
      <c r="J527" s="99"/>
      <c r="K527" s="99"/>
      <c r="L527" s="99"/>
      <c r="M527" s="99"/>
      <c r="N527" s="99"/>
      <c r="O527" s="99"/>
      <c r="P527" s="99"/>
      <c r="Q527" s="99"/>
      <c r="R527" s="99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</row>
    <row r="528" spans="2:35" ht="18.75" customHeight="1">
      <c r="B528" s="14"/>
      <c r="C528" s="98"/>
      <c r="D528" s="14"/>
      <c r="E528" s="99"/>
      <c r="F528" s="99"/>
      <c r="G528" s="99"/>
      <c r="H528" s="99"/>
      <c r="I528" s="99"/>
      <c r="J528" s="99"/>
      <c r="K528" s="99"/>
      <c r="L528" s="99"/>
      <c r="M528" s="99"/>
      <c r="N528" s="99"/>
      <c r="O528" s="99"/>
      <c r="P528" s="99"/>
      <c r="Q528" s="99"/>
      <c r="R528" s="99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</row>
    <row r="529" spans="2:35" ht="18.75" customHeight="1">
      <c r="B529" s="14"/>
      <c r="C529" s="98"/>
      <c r="D529" s="14"/>
      <c r="E529" s="99"/>
      <c r="F529" s="99"/>
      <c r="G529" s="99"/>
      <c r="H529" s="99"/>
      <c r="I529" s="99"/>
      <c r="J529" s="99"/>
      <c r="K529" s="99"/>
      <c r="L529" s="99"/>
      <c r="M529" s="99"/>
      <c r="N529" s="99"/>
      <c r="O529" s="99"/>
      <c r="P529" s="99"/>
      <c r="Q529" s="99"/>
      <c r="R529" s="99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</row>
    <row r="530" spans="2:35" ht="18.75" customHeight="1">
      <c r="B530" s="14"/>
      <c r="C530" s="98"/>
      <c r="D530" s="14"/>
      <c r="E530" s="99"/>
      <c r="F530" s="99"/>
      <c r="G530" s="99"/>
      <c r="H530" s="99"/>
      <c r="I530" s="99"/>
      <c r="J530" s="99"/>
      <c r="K530" s="99"/>
      <c r="L530" s="99"/>
      <c r="M530" s="99"/>
      <c r="N530" s="99"/>
      <c r="O530" s="99"/>
      <c r="P530" s="99"/>
      <c r="Q530" s="99"/>
      <c r="R530" s="99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</row>
    <row r="531" spans="2:35" ht="18.75" customHeight="1">
      <c r="B531" s="14"/>
      <c r="C531" s="98"/>
      <c r="D531" s="14"/>
      <c r="E531" s="99"/>
      <c r="F531" s="99"/>
      <c r="G531" s="99"/>
      <c r="H531" s="99"/>
      <c r="I531" s="99"/>
      <c r="J531" s="99"/>
      <c r="K531" s="99"/>
      <c r="L531" s="99"/>
      <c r="M531" s="99"/>
      <c r="N531" s="99"/>
      <c r="O531" s="99"/>
      <c r="P531" s="99"/>
      <c r="Q531" s="99"/>
      <c r="R531" s="99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</row>
    <row r="532" spans="2:35" ht="18.75" customHeight="1">
      <c r="B532" s="14"/>
      <c r="C532" s="98"/>
      <c r="D532" s="14"/>
      <c r="E532" s="99"/>
      <c r="F532" s="99"/>
      <c r="G532" s="99"/>
      <c r="H532" s="99"/>
      <c r="I532" s="99"/>
      <c r="J532" s="99"/>
      <c r="K532" s="99"/>
      <c r="L532" s="99"/>
      <c r="M532" s="99"/>
      <c r="N532" s="99"/>
      <c r="O532" s="99"/>
      <c r="P532" s="99"/>
      <c r="Q532" s="99"/>
      <c r="R532" s="99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</row>
    <row r="533" spans="2:35" ht="18.75" customHeight="1">
      <c r="B533" s="14"/>
      <c r="C533" s="98"/>
      <c r="D533" s="14"/>
      <c r="E533" s="99"/>
      <c r="F533" s="99"/>
      <c r="G533" s="99"/>
      <c r="H533" s="99"/>
      <c r="I533" s="99"/>
      <c r="J533" s="99"/>
      <c r="K533" s="99"/>
      <c r="L533" s="99"/>
      <c r="M533" s="99"/>
      <c r="N533" s="99"/>
      <c r="O533" s="99"/>
      <c r="P533" s="99"/>
      <c r="Q533" s="99"/>
      <c r="R533" s="99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</row>
    <row r="534" spans="2:35" ht="18.75" customHeight="1">
      <c r="B534" s="14"/>
      <c r="C534" s="98"/>
      <c r="D534" s="14"/>
      <c r="E534" s="99"/>
      <c r="F534" s="99"/>
      <c r="G534" s="99"/>
      <c r="H534" s="99"/>
      <c r="I534" s="99"/>
      <c r="J534" s="99"/>
      <c r="K534" s="99"/>
      <c r="L534" s="99"/>
      <c r="M534" s="99"/>
      <c r="N534" s="99"/>
      <c r="O534" s="99"/>
      <c r="P534" s="99"/>
      <c r="Q534" s="99"/>
      <c r="R534" s="99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</row>
    <row r="535" spans="2:35" ht="18.75" customHeight="1">
      <c r="B535" s="14"/>
      <c r="C535" s="98"/>
      <c r="D535" s="14"/>
      <c r="E535" s="99"/>
      <c r="F535" s="99"/>
      <c r="G535" s="99"/>
      <c r="H535" s="99"/>
      <c r="I535" s="99"/>
      <c r="J535" s="99"/>
      <c r="K535" s="99"/>
      <c r="L535" s="99"/>
      <c r="M535" s="99"/>
      <c r="N535" s="99"/>
      <c r="O535" s="99"/>
      <c r="P535" s="99"/>
      <c r="Q535" s="99"/>
      <c r="R535" s="99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</row>
    <row r="536" spans="2:35" ht="18.75" customHeight="1">
      <c r="B536" s="14"/>
      <c r="C536" s="98"/>
      <c r="D536" s="14"/>
      <c r="E536" s="99"/>
      <c r="F536" s="99"/>
      <c r="G536" s="99"/>
      <c r="H536" s="99"/>
      <c r="I536" s="99"/>
      <c r="J536" s="99"/>
      <c r="K536" s="99"/>
      <c r="L536" s="99"/>
      <c r="M536" s="99"/>
      <c r="N536" s="99"/>
      <c r="O536" s="99"/>
      <c r="P536" s="99"/>
      <c r="Q536" s="99"/>
      <c r="R536" s="99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</row>
    <row r="537" spans="2:35" ht="18.75" customHeight="1">
      <c r="B537" s="14"/>
      <c r="C537" s="98"/>
      <c r="D537" s="14"/>
      <c r="E537" s="99"/>
      <c r="F537" s="99"/>
      <c r="G537" s="99"/>
      <c r="H537" s="99"/>
      <c r="I537" s="99"/>
      <c r="J537" s="99"/>
      <c r="K537" s="99"/>
      <c r="L537" s="99"/>
      <c r="M537" s="99"/>
      <c r="N537" s="99"/>
      <c r="O537" s="99"/>
      <c r="P537" s="99"/>
      <c r="Q537" s="99"/>
      <c r="R537" s="99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</row>
    <row r="538" spans="2:35" ht="18.75" customHeight="1">
      <c r="B538" s="14"/>
      <c r="C538" s="98"/>
      <c r="D538" s="14"/>
      <c r="E538" s="99"/>
      <c r="F538" s="99"/>
      <c r="G538" s="99"/>
      <c r="H538" s="99"/>
      <c r="I538" s="99"/>
      <c r="J538" s="99"/>
      <c r="K538" s="99"/>
      <c r="L538" s="99"/>
      <c r="M538" s="99"/>
      <c r="N538" s="99"/>
      <c r="O538" s="99"/>
      <c r="P538" s="99"/>
      <c r="Q538" s="99"/>
      <c r="R538" s="99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</row>
    <row r="539" spans="2:35" ht="18.75" customHeight="1">
      <c r="B539" s="14"/>
      <c r="C539" s="98"/>
      <c r="D539" s="14"/>
      <c r="E539" s="99"/>
      <c r="F539" s="99"/>
      <c r="G539" s="99"/>
      <c r="H539" s="99"/>
      <c r="I539" s="99"/>
      <c r="J539" s="99"/>
      <c r="K539" s="99"/>
      <c r="L539" s="99"/>
      <c r="M539" s="99"/>
      <c r="N539" s="99"/>
      <c r="O539" s="99"/>
      <c r="P539" s="99"/>
      <c r="Q539" s="99"/>
      <c r="R539" s="99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</row>
    <row r="540" spans="2:35" ht="18.75" customHeight="1">
      <c r="B540" s="14"/>
      <c r="C540" s="98"/>
      <c r="D540" s="14"/>
      <c r="E540" s="99"/>
      <c r="F540" s="99"/>
      <c r="G540" s="99"/>
      <c r="H540" s="99"/>
      <c r="I540" s="99"/>
      <c r="J540" s="99"/>
      <c r="K540" s="99"/>
      <c r="L540" s="99"/>
      <c r="M540" s="99"/>
      <c r="N540" s="99"/>
      <c r="O540" s="99"/>
      <c r="P540" s="99"/>
      <c r="Q540" s="99"/>
      <c r="R540" s="99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</row>
    <row r="541" spans="2:35" ht="18.75" customHeight="1">
      <c r="B541" s="14"/>
      <c r="C541" s="98"/>
      <c r="D541" s="14"/>
      <c r="E541" s="99"/>
      <c r="F541" s="99"/>
      <c r="G541" s="99"/>
      <c r="H541" s="99"/>
      <c r="I541" s="99"/>
      <c r="J541" s="99"/>
      <c r="K541" s="99"/>
      <c r="L541" s="99"/>
      <c r="M541" s="99"/>
      <c r="N541" s="99"/>
      <c r="O541" s="99"/>
      <c r="P541" s="99"/>
      <c r="Q541" s="99"/>
      <c r="R541" s="99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</row>
    <row r="542" spans="2:35" ht="18.75" customHeight="1">
      <c r="B542" s="14"/>
      <c r="C542" s="98"/>
      <c r="D542" s="14"/>
      <c r="E542" s="99"/>
      <c r="F542" s="99"/>
      <c r="G542" s="99"/>
      <c r="H542" s="99"/>
      <c r="I542" s="99"/>
      <c r="J542" s="99"/>
      <c r="K542" s="99"/>
      <c r="L542" s="99"/>
      <c r="M542" s="99"/>
      <c r="N542" s="99"/>
      <c r="O542" s="99"/>
      <c r="P542" s="99"/>
      <c r="Q542" s="99"/>
      <c r="R542" s="99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</row>
    <row r="543" spans="2:35" ht="18.75" customHeight="1">
      <c r="B543" s="14"/>
      <c r="C543" s="98"/>
      <c r="D543" s="14"/>
      <c r="E543" s="99"/>
      <c r="F543" s="99"/>
      <c r="G543" s="99"/>
      <c r="H543" s="99"/>
      <c r="I543" s="99"/>
      <c r="J543" s="99"/>
      <c r="K543" s="99"/>
      <c r="L543" s="99"/>
      <c r="M543" s="99"/>
      <c r="N543" s="99"/>
      <c r="O543" s="99"/>
      <c r="P543" s="99"/>
      <c r="Q543" s="99"/>
      <c r="R543" s="99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</row>
    <row r="544" spans="2:35" ht="18.75" customHeight="1">
      <c r="B544" s="14"/>
      <c r="C544" s="98"/>
      <c r="D544" s="14"/>
      <c r="E544" s="99"/>
      <c r="F544" s="99"/>
      <c r="G544" s="99"/>
      <c r="H544" s="99"/>
      <c r="I544" s="99"/>
      <c r="J544" s="99"/>
      <c r="K544" s="99"/>
      <c r="L544" s="99"/>
      <c r="M544" s="99"/>
      <c r="N544" s="99"/>
      <c r="O544" s="99"/>
      <c r="P544" s="99"/>
      <c r="Q544" s="99"/>
      <c r="R544" s="99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</row>
    <row r="545" spans="2:35" ht="18.75" customHeight="1">
      <c r="B545" s="14"/>
      <c r="C545" s="98"/>
      <c r="D545" s="14"/>
      <c r="E545" s="99"/>
      <c r="F545" s="99"/>
      <c r="G545" s="99"/>
      <c r="H545" s="99"/>
      <c r="I545" s="99"/>
      <c r="J545" s="99"/>
      <c r="K545" s="99"/>
      <c r="L545" s="99"/>
      <c r="M545" s="99"/>
      <c r="N545" s="99"/>
      <c r="O545" s="99"/>
      <c r="P545" s="99"/>
      <c r="Q545" s="99"/>
      <c r="R545" s="99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</row>
    <row r="546" spans="2:35" ht="18.75" customHeight="1">
      <c r="B546" s="14"/>
      <c r="C546" s="98"/>
      <c r="D546" s="14"/>
      <c r="E546" s="99"/>
      <c r="F546" s="99"/>
      <c r="G546" s="99"/>
      <c r="H546" s="99"/>
      <c r="I546" s="99"/>
      <c r="J546" s="99"/>
      <c r="K546" s="99"/>
      <c r="L546" s="99"/>
      <c r="M546" s="99"/>
      <c r="N546" s="99"/>
      <c r="O546" s="99"/>
      <c r="P546" s="99"/>
      <c r="Q546" s="99"/>
      <c r="R546" s="99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</row>
    <row r="547" spans="2:35" ht="18.75" customHeight="1">
      <c r="B547" s="14"/>
      <c r="C547" s="98"/>
      <c r="D547" s="14"/>
      <c r="E547" s="99"/>
      <c r="F547" s="99"/>
      <c r="G547" s="99"/>
      <c r="H547" s="99"/>
      <c r="I547" s="99"/>
      <c r="J547" s="99"/>
      <c r="K547" s="99"/>
      <c r="L547" s="99"/>
      <c r="M547" s="99"/>
      <c r="N547" s="99"/>
      <c r="O547" s="99"/>
      <c r="P547" s="99"/>
      <c r="Q547" s="99"/>
      <c r="R547" s="99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</row>
    <row r="548" spans="2:35" ht="18.75" customHeight="1">
      <c r="B548" s="14"/>
      <c r="C548" s="98"/>
      <c r="D548" s="14"/>
      <c r="E548" s="99"/>
      <c r="F548" s="99"/>
      <c r="G548" s="99"/>
      <c r="H548" s="99"/>
      <c r="I548" s="99"/>
      <c r="J548" s="99"/>
      <c r="K548" s="99"/>
      <c r="L548" s="99"/>
      <c r="M548" s="99"/>
      <c r="N548" s="99"/>
      <c r="O548" s="99"/>
      <c r="P548" s="99"/>
      <c r="Q548" s="99"/>
      <c r="R548" s="99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</row>
    <row r="549" spans="2:35" ht="18.75" customHeight="1">
      <c r="B549" s="14"/>
      <c r="C549" s="98"/>
      <c r="D549" s="14"/>
      <c r="E549" s="99"/>
      <c r="F549" s="99"/>
      <c r="G549" s="99"/>
      <c r="H549" s="99"/>
      <c r="I549" s="99"/>
      <c r="J549" s="99"/>
      <c r="K549" s="99"/>
      <c r="L549" s="99"/>
      <c r="M549" s="99"/>
      <c r="N549" s="99"/>
      <c r="O549" s="99"/>
      <c r="P549" s="99"/>
      <c r="Q549" s="99"/>
      <c r="R549" s="99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</row>
    <row r="550" spans="2:35" ht="18.75" customHeight="1">
      <c r="B550" s="14"/>
      <c r="C550" s="98"/>
      <c r="D550" s="14"/>
      <c r="E550" s="99"/>
      <c r="F550" s="99"/>
      <c r="G550" s="99"/>
      <c r="H550" s="99"/>
      <c r="I550" s="99"/>
      <c r="J550" s="99"/>
      <c r="K550" s="99"/>
      <c r="L550" s="99"/>
      <c r="M550" s="99"/>
      <c r="N550" s="99"/>
      <c r="O550" s="99"/>
      <c r="P550" s="99"/>
      <c r="Q550" s="99"/>
      <c r="R550" s="99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</row>
    <row r="551" spans="2:35" ht="18.75" customHeight="1">
      <c r="B551" s="14"/>
      <c r="C551" s="98"/>
      <c r="D551" s="14"/>
      <c r="E551" s="99"/>
      <c r="F551" s="99"/>
      <c r="G551" s="99"/>
      <c r="H551" s="99"/>
      <c r="I551" s="99"/>
      <c r="J551" s="99"/>
      <c r="K551" s="99"/>
      <c r="L551" s="99"/>
      <c r="M551" s="99"/>
      <c r="N551" s="99"/>
      <c r="O551" s="99"/>
      <c r="P551" s="99"/>
      <c r="Q551" s="99"/>
      <c r="R551" s="99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</row>
    <row r="552" spans="2:35" ht="18.75" customHeight="1">
      <c r="B552" s="14"/>
      <c r="C552" s="98"/>
      <c r="D552" s="14"/>
      <c r="E552" s="99"/>
      <c r="F552" s="99"/>
      <c r="G552" s="99"/>
      <c r="H552" s="99"/>
      <c r="I552" s="99"/>
      <c r="J552" s="99"/>
      <c r="K552" s="99"/>
      <c r="L552" s="99"/>
      <c r="M552" s="99"/>
      <c r="N552" s="99"/>
      <c r="O552" s="99"/>
      <c r="P552" s="99"/>
      <c r="Q552" s="99"/>
      <c r="R552" s="99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</row>
    <row r="553" spans="2:35" ht="18.75" customHeight="1">
      <c r="B553" s="14"/>
      <c r="C553" s="98"/>
      <c r="D553" s="14"/>
      <c r="E553" s="99"/>
      <c r="F553" s="99"/>
      <c r="G553" s="99"/>
      <c r="H553" s="99"/>
      <c r="I553" s="99"/>
      <c r="J553" s="99"/>
      <c r="K553" s="99"/>
      <c r="L553" s="99"/>
      <c r="M553" s="99"/>
      <c r="N553" s="99"/>
      <c r="O553" s="99"/>
      <c r="P553" s="99"/>
      <c r="Q553" s="99"/>
      <c r="R553" s="99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</row>
    <row r="554" spans="2:35" ht="18.75" customHeight="1">
      <c r="B554" s="14"/>
      <c r="C554" s="98"/>
      <c r="D554" s="14"/>
      <c r="E554" s="99"/>
      <c r="F554" s="99"/>
      <c r="G554" s="99"/>
      <c r="H554" s="99"/>
      <c r="I554" s="99"/>
      <c r="J554" s="99"/>
      <c r="K554" s="99"/>
      <c r="L554" s="99"/>
      <c r="M554" s="99"/>
      <c r="N554" s="99"/>
      <c r="O554" s="99"/>
      <c r="P554" s="99"/>
      <c r="Q554" s="99"/>
      <c r="R554" s="99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</row>
    <row r="555" spans="2:35" ht="18.75" customHeight="1">
      <c r="B555" s="14"/>
      <c r="C555" s="98"/>
      <c r="D555" s="14"/>
      <c r="E555" s="99"/>
      <c r="F555" s="99"/>
      <c r="G555" s="99"/>
      <c r="H555" s="99"/>
      <c r="I555" s="99"/>
      <c r="J555" s="99"/>
      <c r="K555" s="99"/>
      <c r="L555" s="99"/>
      <c r="M555" s="99"/>
      <c r="N555" s="99"/>
      <c r="O555" s="99"/>
      <c r="P555" s="99"/>
      <c r="Q555" s="99"/>
      <c r="R555" s="99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</row>
    <row r="556" spans="2:35" ht="18.75" customHeight="1">
      <c r="B556" s="14"/>
      <c r="C556" s="98"/>
      <c r="D556" s="14"/>
      <c r="E556" s="99"/>
      <c r="F556" s="99"/>
      <c r="G556" s="99"/>
      <c r="H556" s="99"/>
      <c r="I556" s="99"/>
      <c r="J556" s="99"/>
      <c r="K556" s="99"/>
      <c r="L556" s="99"/>
      <c r="M556" s="99"/>
      <c r="N556" s="99"/>
      <c r="O556" s="99"/>
      <c r="P556" s="99"/>
      <c r="Q556" s="99"/>
      <c r="R556" s="99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</row>
    <row r="557" spans="2:35" ht="18.75" customHeight="1">
      <c r="B557" s="14"/>
      <c r="C557" s="98"/>
      <c r="D557" s="14"/>
      <c r="E557" s="99"/>
      <c r="F557" s="99"/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</row>
    <row r="558" spans="2:35" ht="18.75" customHeight="1">
      <c r="B558" s="14"/>
      <c r="C558" s="98"/>
      <c r="D558" s="14"/>
      <c r="E558" s="99"/>
      <c r="F558" s="99"/>
      <c r="G558" s="99"/>
      <c r="H558" s="99"/>
      <c r="I558" s="99"/>
      <c r="J558" s="99"/>
      <c r="K558" s="99"/>
      <c r="L558" s="99"/>
      <c r="M558" s="99"/>
      <c r="N558" s="99"/>
      <c r="O558" s="99"/>
      <c r="P558" s="99"/>
      <c r="Q558" s="99"/>
      <c r="R558" s="99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</row>
    <row r="559" spans="2:35" ht="18.75" customHeight="1">
      <c r="B559" s="14"/>
      <c r="C559" s="98"/>
      <c r="D559" s="14"/>
      <c r="E559" s="99"/>
      <c r="F559" s="99"/>
      <c r="G559" s="99"/>
      <c r="H559" s="99"/>
      <c r="I559" s="99"/>
      <c r="J559" s="99"/>
      <c r="K559" s="99"/>
      <c r="L559" s="99"/>
      <c r="M559" s="99"/>
      <c r="N559" s="99"/>
      <c r="O559" s="99"/>
      <c r="P559" s="99"/>
      <c r="Q559" s="99"/>
      <c r="R559" s="99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</row>
    <row r="560" spans="2:35" ht="18.75" customHeight="1">
      <c r="B560" s="14"/>
      <c r="C560" s="98"/>
      <c r="D560" s="14"/>
      <c r="E560" s="99"/>
      <c r="F560" s="99"/>
      <c r="G560" s="99"/>
      <c r="H560" s="99"/>
      <c r="I560" s="99"/>
      <c r="J560" s="99"/>
      <c r="K560" s="99"/>
      <c r="L560" s="99"/>
      <c r="M560" s="99"/>
      <c r="N560" s="99"/>
      <c r="O560" s="99"/>
      <c r="P560" s="99"/>
      <c r="Q560" s="99"/>
      <c r="R560" s="99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</row>
    <row r="561" spans="2:35" ht="18.75" customHeight="1">
      <c r="B561" s="14"/>
      <c r="C561" s="98"/>
      <c r="D561" s="14"/>
      <c r="E561" s="99"/>
      <c r="F561" s="99"/>
      <c r="G561" s="99"/>
      <c r="H561" s="99"/>
      <c r="I561" s="99"/>
      <c r="J561" s="99"/>
      <c r="K561" s="99"/>
      <c r="L561" s="99"/>
      <c r="M561" s="99"/>
      <c r="N561" s="99"/>
      <c r="O561" s="99"/>
      <c r="P561" s="99"/>
      <c r="Q561" s="99"/>
      <c r="R561" s="99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</row>
    <row r="562" spans="2:35" ht="18.75" customHeight="1">
      <c r="B562" s="14"/>
      <c r="C562" s="98"/>
      <c r="D562" s="14"/>
      <c r="E562" s="99"/>
      <c r="F562" s="99"/>
      <c r="G562" s="99"/>
      <c r="H562" s="99"/>
      <c r="I562" s="99"/>
      <c r="J562" s="99"/>
      <c r="K562" s="99"/>
      <c r="L562" s="99"/>
      <c r="M562" s="99"/>
      <c r="N562" s="99"/>
      <c r="O562" s="99"/>
      <c r="P562" s="99"/>
      <c r="Q562" s="99"/>
      <c r="R562" s="99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</row>
    <row r="563" spans="2:35" ht="18.75" customHeight="1">
      <c r="B563" s="14"/>
      <c r="C563" s="98"/>
      <c r="D563" s="14"/>
      <c r="E563" s="99"/>
      <c r="F563" s="99"/>
      <c r="G563" s="99"/>
      <c r="H563" s="99"/>
      <c r="I563" s="99"/>
      <c r="J563" s="99"/>
      <c r="K563" s="99"/>
      <c r="L563" s="99"/>
      <c r="M563" s="99"/>
      <c r="N563" s="99"/>
      <c r="O563" s="99"/>
      <c r="P563" s="99"/>
      <c r="Q563" s="99"/>
      <c r="R563" s="99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</row>
    <row r="564" spans="2:35" ht="18.75" customHeight="1">
      <c r="B564" s="14"/>
      <c r="C564" s="98"/>
      <c r="D564" s="14"/>
      <c r="E564" s="99"/>
      <c r="F564" s="99"/>
      <c r="G564" s="99"/>
      <c r="H564" s="99"/>
      <c r="I564" s="99"/>
      <c r="J564" s="99"/>
      <c r="K564" s="99"/>
      <c r="L564" s="99"/>
      <c r="M564" s="99"/>
      <c r="N564" s="99"/>
      <c r="O564" s="99"/>
      <c r="P564" s="99"/>
      <c r="Q564" s="99"/>
      <c r="R564" s="99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</row>
    <row r="565" spans="2:35" ht="18.75" customHeight="1">
      <c r="B565" s="14"/>
      <c r="C565" s="98"/>
      <c r="D565" s="14"/>
      <c r="E565" s="99"/>
      <c r="F565" s="99"/>
      <c r="G565" s="99"/>
      <c r="H565" s="99"/>
      <c r="I565" s="99"/>
      <c r="J565" s="99"/>
      <c r="K565" s="99"/>
      <c r="L565" s="99"/>
      <c r="M565" s="99"/>
      <c r="N565" s="99"/>
      <c r="O565" s="99"/>
      <c r="P565" s="99"/>
      <c r="Q565" s="99"/>
      <c r="R565" s="99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</row>
    <row r="566" spans="2:35" ht="18.75" customHeight="1">
      <c r="B566" s="14"/>
      <c r="C566" s="98"/>
      <c r="D566" s="14"/>
      <c r="E566" s="99"/>
      <c r="F566" s="99"/>
      <c r="G566" s="99"/>
      <c r="H566" s="99"/>
      <c r="I566" s="99"/>
      <c r="J566" s="99"/>
      <c r="K566" s="99"/>
      <c r="L566" s="99"/>
      <c r="M566" s="99"/>
      <c r="N566" s="99"/>
      <c r="O566" s="99"/>
      <c r="P566" s="99"/>
      <c r="Q566" s="99"/>
      <c r="R566" s="99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</row>
    <row r="567" spans="2:35" ht="18.75" customHeight="1">
      <c r="B567" s="14"/>
      <c r="C567" s="98"/>
      <c r="D567" s="14"/>
      <c r="E567" s="99"/>
      <c r="F567" s="99"/>
      <c r="G567" s="99"/>
      <c r="H567" s="99"/>
      <c r="I567" s="99"/>
      <c r="J567" s="99"/>
      <c r="K567" s="99"/>
      <c r="L567" s="99"/>
      <c r="M567" s="99"/>
      <c r="N567" s="99"/>
      <c r="O567" s="99"/>
      <c r="P567" s="99"/>
      <c r="Q567" s="99"/>
      <c r="R567" s="99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</row>
    <row r="568" spans="2:35" ht="18.75" customHeight="1">
      <c r="B568" s="14"/>
      <c r="C568" s="98"/>
      <c r="D568" s="14"/>
      <c r="E568" s="99"/>
      <c r="F568" s="99"/>
      <c r="G568" s="99"/>
      <c r="H568" s="99"/>
      <c r="I568" s="99"/>
      <c r="J568" s="99"/>
      <c r="K568" s="99"/>
      <c r="L568" s="99"/>
      <c r="M568" s="99"/>
      <c r="N568" s="99"/>
      <c r="O568" s="99"/>
      <c r="P568" s="99"/>
      <c r="Q568" s="99"/>
      <c r="R568" s="99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</row>
    <row r="569" spans="2:35" ht="18.75" customHeight="1">
      <c r="B569" s="14"/>
      <c r="C569" s="98"/>
      <c r="D569" s="14"/>
      <c r="E569" s="99"/>
      <c r="F569" s="99"/>
      <c r="G569" s="99"/>
      <c r="H569" s="99"/>
      <c r="I569" s="99"/>
      <c r="J569" s="99"/>
      <c r="K569" s="99"/>
      <c r="L569" s="99"/>
      <c r="M569" s="99"/>
      <c r="N569" s="99"/>
      <c r="O569" s="99"/>
      <c r="P569" s="99"/>
      <c r="Q569" s="99"/>
      <c r="R569" s="99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</row>
    <row r="570" spans="2:35" ht="18.75" customHeight="1">
      <c r="B570" s="14"/>
      <c r="C570" s="98"/>
      <c r="D570" s="14"/>
      <c r="E570" s="99"/>
      <c r="F570" s="99"/>
      <c r="G570" s="99"/>
      <c r="H570" s="99"/>
      <c r="I570" s="99"/>
      <c r="J570" s="99"/>
      <c r="K570" s="99"/>
      <c r="L570" s="99"/>
      <c r="M570" s="99"/>
      <c r="N570" s="99"/>
      <c r="O570" s="99"/>
      <c r="P570" s="99"/>
      <c r="Q570" s="99"/>
      <c r="R570" s="99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</row>
    <row r="571" spans="2:35" ht="18.75" customHeight="1">
      <c r="B571" s="14"/>
      <c r="C571" s="98"/>
      <c r="D571" s="14"/>
      <c r="E571" s="99"/>
      <c r="F571" s="99"/>
      <c r="G571" s="99"/>
      <c r="H571" s="99"/>
      <c r="I571" s="99"/>
      <c r="J571" s="99"/>
      <c r="K571" s="99"/>
      <c r="L571" s="99"/>
      <c r="M571" s="99"/>
      <c r="N571" s="99"/>
      <c r="O571" s="99"/>
      <c r="P571" s="99"/>
      <c r="Q571" s="99"/>
      <c r="R571" s="99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</row>
    <row r="572" spans="2:35" ht="18.75" customHeight="1">
      <c r="B572" s="14"/>
      <c r="C572" s="98"/>
      <c r="D572" s="14"/>
      <c r="E572" s="99"/>
      <c r="F572" s="99"/>
      <c r="G572" s="99"/>
      <c r="H572" s="99"/>
      <c r="I572" s="99"/>
      <c r="J572" s="99"/>
      <c r="K572" s="99"/>
      <c r="L572" s="99"/>
      <c r="M572" s="99"/>
      <c r="N572" s="99"/>
      <c r="O572" s="99"/>
      <c r="P572" s="99"/>
      <c r="Q572" s="99"/>
      <c r="R572" s="99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</row>
    <row r="573" spans="2:35" ht="18.75" customHeight="1">
      <c r="B573" s="14"/>
      <c r="C573" s="98"/>
      <c r="D573" s="14"/>
      <c r="E573" s="99"/>
      <c r="F573" s="99"/>
      <c r="G573" s="99"/>
      <c r="H573" s="99"/>
      <c r="I573" s="99"/>
      <c r="J573" s="99"/>
      <c r="K573" s="99"/>
      <c r="L573" s="99"/>
      <c r="M573" s="99"/>
      <c r="N573" s="99"/>
      <c r="O573" s="99"/>
      <c r="P573" s="99"/>
      <c r="Q573" s="99"/>
      <c r="R573" s="99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</row>
    <row r="574" spans="2:35" ht="18.75" customHeight="1">
      <c r="B574" s="14"/>
      <c r="C574" s="98"/>
      <c r="D574" s="14"/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</row>
    <row r="575" spans="2:35" ht="18.75" customHeight="1">
      <c r="B575" s="14"/>
      <c r="C575" s="98"/>
      <c r="D575" s="14"/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</row>
    <row r="576" spans="2:35" ht="18.75" customHeight="1">
      <c r="B576" s="14"/>
      <c r="C576" s="98"/>
      <c r="D576" s="14"/>
      <c r="E576" s="99"/>
      <c r="F576" s="99"/>
      <c r="G576" s="99"/>
      <c r="H576" s="99"/>
      <c r="I576" s="99"/>
      <c r="J576" s="99"/>
      <c r="K576" s="99"/>
      <c r="L576" s="99"/>
      <c r="M576" s="99"/>
      <c r="N576" s="99"/>
      <c r="O576" s="99"/>
      <c r="P576" s="99"/>
      <c r="Q576" s="99"/>
      <c r="R576" s="99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</row>
    <row r="577" spans="2:35" ht="18.75" customHeight="1">
      <c r="B577" s="14"/>
      <c r="C577" s="98"/>
      <c r="D577" s="14"/>
      <c r="E577" s="99"/>
      <c r="F577" s="99"/>
      <c r="G577" s="99"/>
      <c r="H577" s="99"/>
      <c r="I577" s="99"/>
      <c r="J577" s="99"/>
      <c r="K577" s="99"/>
      <c r="L577" s="99"/>
      <c r="M577" s="99"/>
      <c r="N577" s="99"/>
      <c r="O577" s="99"/>
      <c r="P577" s="99"/>
      <c r="Q577" s="99"/>
      <c r="R577" s="99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</row>
    <row r="578" spans="2:35" ht="18.75" customHeight="1">
      <c r="B578" s="14"/>
      <c r="C578" s="98"/>
      <c r="D578" s="14"/>
      <c r="E578" s="99"/>
      <c r="F578" s="99"/>
      <c r="G578" s="99"/>
      <c r="H578" s="99"/>
      <c r="I578" s="99"/>
      <c r="J578" s="99"/>
      <c r="K578" s="99"/>
      <c r="L578" s="99"/>
      <c r="M578" s="99"/>
      <c r="N578" s="99"/>
      <c r="O578" s="99"/>
      <c r="P578" s="99"/>
      <c r="Q578" s="99"/>
      <c r="R578" s="99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</row>
    <row r="579" spans="2:35" ht="18.75" customHeight="1">
      <c r="B579" s="14"/>
      <c r="C579" s="98"/>
      <c r="D579" s="14"/>
      <c r="E579" s="99"/>
      <c r="F579" s="99"/>
      <c r="G579" s="99"/>
      <c r="H579" s="99"/>
      <c r="I579" s="99"/>
      <c r="J579" s="99"/>
      <c r="K579" s="99"/>
      <c r="L579" s="99"/>
      <c r="M579" s="99"/>
      <c r="N579" s="99"/>
      <c r="O579" s="99"/>
      <c r="P579" s="99"/>
      <c r="Q579" s="99"/>
      <c r="R579" s="99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</row>
    <row r="580" spans="2:35" ht="18.75" customHeight="1">
      <c r="B580" s="14"/>
      <c r="C580" s="98"/>
      <c r="D580" s="14"/>
      <c r="E580" s="99"/>
      <c r="F580" s="99"/>
      <c r="G580" s="99"/>
      <c r="H580" s="99"/>
      <c r="I580" s="99"/>
      <c r="J580" s="99"/>
      <c r="K580" s="99"/>
      <c r="L580" s="99"/>
      <c r="M580" s="99"/>
      <c r="N580" s="99"/>
      <c r="O580" s="99"/>
      <c r="P580" s="99"/>
      <c r="Q580" s="99"/>
      <c r="R580" s="99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</row>
    <row r="581" spans="2:35" ht="18.75" customHeight="1">
      <c r="B581" s="14"/>
      <c r="C581" s="98"/>
      <c r="D581" s="14"/>
      <c r="E581" s="99"/>
      <c r="F581" s="99"/>
      <c r="G581" s="99"/>
      <c r="H581" s="99"/>
      <c r="I581" s="99"/>
      <c r="J581" s="99"/>
      <c r="K581" s="99"/>
      <c r="L581" s="99"/>
      <c r="M581" s="99"/>
      <c r="N581" s="99"/>
      <c r="O581" s="99"/>
      <c r="P581" s="99"/>
      <c r="Q581" s="99"/>
      <c r="R581" s="99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</row>
    <row r="582" spans="2:35" ht="18.75" customHeight="1">
      <c r="B582" s="14"/>
      <c r="C582" s="98"/>
      <c r="D582" s="14"/>
      <c r="E582" s="99"/>
      <c r="F582" s="99"/>
      <c r="G582" s="99"/>
      <c r="H582" s="99"/>
      <c r="I582" s="99"/>
      <c r="J582" s="99"/>
      <c r="K582" s="99"/>
      <c r="L582" s="99"/>
      <c r="M582" s="99"/>
      <c r="N582" s="99"/>
      <c r="O582" s="99"/>
      <c r="P582" s="99"/>
      <c r="Q582" s="99"/>
      <c r="R582" s="99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</row>
    <row r="583" spans="2:35" ht="18.75" customHeight="1">
      <c r="B583" s="14"/>
      <c r="C583" s="98"/>
      <c r="D583" s="14"/>
      <c r="E583" s="99"/>
      <c r="F583" s="99"/>
      <c r="G583" s="99"/>
      <c r="H583" s="99"/>
      <c r="I583" s="99"/>
      <c r="J583" s="99"/>
      <c r="K583" s="99"/>
      <c r="L583" s="99"/>
      <c r="M583" s="99"/>
      <c r="N583" s="99"/>
      <c r="O583" s="99"/>
      <c r="P583" s="99"/>
      <c r="Q583" s="99"/>
      <c r="R583" s="99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</row>
    <row r="584" spans="2:35" ht="18.75" customHeight="1">
      <c r="B584" s="14"/>
      <c r="C584" s="98"/>
      <c r="D584" s="14"/>
      <c r="E584" s="99"/>
      <c r="F584" s="99"/>
      <c r="G584" s="99"/>
      <c r="H584" s="99"/>
      <c r="I584" s="99"/>
      <c r="J584" s="99"/>
      <c r="K584" s="99"/>
      <c r="L584" s="99"/>
      <c r="M584" s="99"/>
      <c r="N584" s="99"/>
      <c r="O584" s="99"/>
      <c r="P584" s="99"/>
      <c r="Q584" s="99"/>
      <c r="R584" s="99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</row>
    <row r="585" spans="2:35" ht="18.75" customHeight="1">
      <c r="B585" s="14"/>
      <c r="C585" s="98"/>
      <c r="D585" s="14"/>
      <c r="E585" s="99"/>
      <c r="F585" s="99"/>
      <c r="G585" s="99"/>
      <c r="H585" s="99"/>
      <c r="I585" s="99"/>
      <c r="J585" s="99"/>
      <c r="K585" s="99"/>
      <c r="L585" s="99"/>
      <c r="M585" s="99"/>
      <c r="N585" s="99"/>
      <c r="O585" s="99"/>
      <c r="P585" s="99"/>
      <c r="Q585" s="99"/>
      <c r="R585" s="99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</row>
    <row r="586" spans="2:35" ht="18.75" customHeight="1">
      <c r="B586" s="14"/>
      <c r="C586" s="98"/>
      <c r="D586" s="14"/>
      <c r="E586" s="99"/>
      <c r="F586" s="99"/>
      <c r="G586" s="99"/>
      <c r="H586" s="99"/>
      <c r="I586" s="99"/>
      <c r="J586" s="99"/>
      <c r="K586" s="99"/>
      <c r="L586" s="99"/>
      <c r="M586" s="99"/>
      <c r="N586" s="99"/>
      <c r="O586" s="99"/>
      <c r="P586" s="99"/>
      <c r="Q586" s="99"/>
      <c r="R586" s="99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</row>
    <row r="587" spans="2:35" ht="18.75" customHeight="1">
      <c r="B587" s="14"/>
      <c r="C587" s="98"/>
      <c r="D587" s="14"/>
      <c r="E587" s="99"/>
      <c r="F587" s="99"/>
      <c r="G587" s="99"/>
      <c r="H587" s="99"/>
      <c r="I587" s="99"/>
      <c r="J587" s="99"/>
      <c r="K587" s="99"/>
      <c r="L587" s="99"/>
      <c r="M587" s="99"/>
      <c r="N587" s="99"/>
      <c r="O587" s="99"/>
      <c r="P587" s="99"/>
      <c r="Q587" s="99"/>
      <c r="R587" s="99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</row>
    <row r="588" spans="2:35" ht="18.75" customHeight="1">
      <c r="B588" s="14"/>
      <c r="C588" s="98"/>
      <c r="D588" s="14"/>
      <c r="E588" s="99"/>
      <c r="F588" s="99"/>
      <c r="G588" s="99"/>
      <c r="H588" s="99"/>
      <c r="I588" s="99"/>
      <c r="J588" s="99"/>
      <c r="K588" s="99"/>
      <c r="L588" s="99"/>
      <c r="M588" s="99"/>
      <c r="N588" s="99"/>
      <c r="O588" s="99"/>
      <c r="P588" s="99"/>
      <c r="Q588" s="99"/>
      <c r="R588" s="99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</row>
    <row r="589" spans="2:35" ht="18.75" customHeight="1">
      <c r="B589" s="14"/>
      <c r="C589" s="98"/>
      <c r="D589" s="14"/>
      <c r="E589" s="99"/>
      <c r="F589" s="99"/>
      <c r="G589" s="99"/>
      <c r="H589" s="99"/>
      <c r="I589" s="99"/>
      <c r="J589" s="99"/>
      <c r="K589" s="99"/>
      <c r="L589" s="99"/>
      <c r="M589" s="99"/>
      <c r="N589" s="99"/>
      <c r="O589" s="99"/>
      <c r="P589" s="99"/>
      <c r="Q589" s="99"/>
      <c r="R589" s="99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</row>
    <row r="590" spans="2:35" ht="18.75" customHeight="1">
      <c r="B590" s="14"/>
      <c r="C590" s="98"/>
      <c r="D590" s="14"/>
      <c r="E590" s="99"/>
      <c r="F590" s="99"/>
      <c r="G590" s="99"/>
      <c r="H590" s="99"/>
      <c r="I590" s="99"/>
      <c r="J590" s="99"/>
      <c r="K590" s="99"/>
      <c r="L590" s="99"/>
      <c r="M590" s="99"/>
      <c r="N590" s="99"/>
      <c r="O590" s="99"/>
      <c r="P590" s="99"/>
      <c r="Q590" s="99"/>
      <c r="R590" s="99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</row>
    <row r="591" spans="2:35" ht="18.75" customHeight="1">
      <c r="B591" s="14"/>
      <c r="C591" s="98"/>
      <c r="D591" s="14"/>
      <c r="E591" s="99"/>
      <c r="F591" s="99"/>
      <c r="G591" s="99"/>
      <c r="H591" s="99"/>
      <c r="I591" s="99"/>
      <c r="J591" s="99"/>
      <c r="K591" s="99"/>
      <c r="L591" s="99"/>
      <c r="M591" s="99"/>
      <c r="N591" s="99"/>
      <c r="O591" s="99"/>
      <c r="P591" s="99"/>
      <c r="Q591" s="99"/>
      <c r="R591" s="99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</row>
    <row r="592" spans="2:35" ht="18.75" customHeight="1">
      <c r="B592" s="14"/>
      <c r="C592" s="98"/>
      <c r="D592" s="14"/>
      <c r="E592" s="99"/>
      <c r="F592" s="99"/>
      <c r="G592" s="99"/>
      <c r="H592" s="99"/>
      <c r="I592" s="99"/>
      <c r="J592" s="99"/>
      <c r="K592" s="99"/>
      <c r="L592" s="99"/>
      <c r="M592" s="99"/>
      <c r="N592" s="99"/>
      <c r="O592" s="99"/>
      <c r="P592" s="99"/>
      <c r="Q592" s="99"/>
      <c r="R592" s="99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</row>
    <row r="593" spans="2:35" ht="18.75" customHeight="1">
      <c r="B593" s="14"/>
      <c r="C593" s="98"/>
      <c r="D593" s="14"/>
      <c r="E593" s="99"/>
      <c r="F593" s="99"/>
      <c r="G593" s="99"/>
      <c r="H593" s="99"/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</row>
    <row r="594" spans="2:35" ht="18.75" customHeight="1">
      <c r="B594" s="14"/>
      <c r="C594" s="98"/>
      <c r="D594" s="14"/>
      <c r="E594" s="99"/>
      <c r="F594" s="99"/>
      <c r="G594" s="99"/>
      <c r="H594" s="99"/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</row>
    <row r="595" spans="2:35" ht="18.75" customHeight="1">
      <c r="B595" s="14"/>
      <c r="C595" s="98"/>
      <c r="D595" s="14"/>
      <c r="E595" s="99"/>
      <c r="F595" s="99"/>
      <c r="G595" s="99"/>
      <c r="H595" s="99"/>
      <c r="I595" s="99"/>
      <c r="J595" s="99"/>
      <c r="K595" s="99"/>
      <c r="L595" s="99"/>
      <c r="M595" s="99"/>
      <c r="N595" s="99"/>
      <c r="O595" s="99"/>
      <c r="P595" s="99"/>
      <c r="Q595" s="99"/>
      <c r="R595" s="99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</row>
    <row r="596" spans="2:35" ht="18.75" customHeight="1">
      <c r="B596" s="14"/>
      <c r="C596" s="98"/>
      <c r="D596" s="14"/>
      <c r="E596" s="99"/>
      <c r="F596" s="99"/>
      <c r="G596" s="99"/>
      <c r="H596" s="99"/>
      <c r="I596" s="99"/>
      <c r="J596" s="99"/>
      <c r="K596" s="99"/>
      <c r="L596" s="99"/>
      <c r="M596" s="99"/>
      <c r="N596" s="99"/>
      <c r="O596" s="99"/>
      <c r="P596" s="99"/>
      <c r="Q596" s="99"/>
      <c r="R596" s="99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</row>
    <row r="597" spans="2:35" ht="18.75" customHeight="1">
      <c r="B597" s="14"/>
      <c r="C597" s="98"/>
      <c r="D597" s="14"/>
      <c r="E597" s="99"/>
      <c r="F597" s="99"/>
      <c r="G597" s="99"/>
      <c r="H597" s="99"/>
      <c r="I597" s="99"/>
      <c r="J597" s="99"/>
      <c r="K597" s="99"/>
      <c r="L597" s="99"/>
      <c r="M597" s="99"/>
      <c r="N597" s="99"/>
      <c r="O597" s="99"/>
      <c r="P597" s="99"/>
      <c r="Q597" s="99"/>
      <c r="R597" s="99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</row>
    <row r="598" spans="2:35" ht="18.75" customHeight="1">
      <c r="B598" s="14"/>
      <c r="C598" s="98"/>
      <c r="D598" s="14"/>
      <c r="E598" s="99"/>
      <c r="F598" s="99"/>
      <c r="G598" s="99"/>
      <c r="H598" s="99"/>
      <c r="I598" s="99"/>
      <c r="J598" s="99"/>
      <c r="K598" s="99"/>
      <c r="L598" s="99"/>
      <c r="M598" s="99"/>
      <c r="N598" s="99"/>
      <c r="O598" s="99"/>
      <c r="P598" s="99"/>
      <c r="Q598" s="99"/>
      <c r="R598" s="99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</row>
    <row r="599" spans="2:35" ht="18.75" customHeight="1">
      <c r="B599" s="14"/>
      <c r="C599" s="98"/>
      <c r="D599" s="14"/>
      <c r="E599" s="99"/>
      <c r="F599" s="99"/>
      <c r="G599" s="99"/>
      <c r="H599" s="99"/>
      <c r="I599" s="99"/>
      <c r="J599" s="99"/>
      <c r="K599" s="99"/>
      <c r="L599" s="99"/>
      <c r="M599" s="99"/>
      <c r="N599" s="99"/>
      <c r="O599" s="99"/>
      <c r="P599" s="99"/>
      <c r="Q599" s="99"/>
      <c r="R599" s="99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</row>
    <row r="600" spans="2:35" ht="18.75" customHeight="1">
      <c r="B600" s="14"/>
      <c r="C600" s="98"/>
      <c r="D600" s="14"/>
      <c r="E600" s="99"/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</row>
    <row r="601" spans="2:35" ht="18.75" customHeight="1">
      <c r="B601" s="14"/>
      <c r="C601" s="98"/>
      <c r="D601" s="14"/>
      <c r="E601" s="99"/>
      <c r="F601" s="99"/>
      <c r="G601" s="99"/>
      <c r="H601" s="99"/>
      <c r="I601" s="99"/>
      <c r="J601" s="99"/>
      <c r="K601" s="99"/>
      <c r="L601" s="99"/>
      <c r="M601" s="99"/>
      <c r="N601" s="99"/>
      <c r="O601" s="99"/>
      <c r="P601" s="99"/>
      <c r="Q601" s="99"/>
      <c r="R601" s="99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</row>
    <row r="602" spans="2:35" ht="18.75" customHeight="1">
      <c r="B602" s="14"/>
      <c r="C602" s="98"/>
      <c r="D602" s="14"/>
      <c r="E602" s="99"/>
      <c r="F602" s="99"/>
      <c r="G602" s="99"/>
      <c r="H602" s="99"/>
      <c r="I602" s="99"/>
      <c r="J602" s="99"/>
      <c r="K602" s="99"/>
      <c r="L602" s="99"/>
      <c r="M602" s="99"/>
      <c r="N602" s="99"/>
      <c r="O602" s="99"/>
      <c r="P602" s="99"/>
      <c r="Q602" s="99"/>
      <c r="R602" s="99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</row>
    <row r="603" spans="2:35" ht="18.75" customHeight="1">
      <c r="B603" s="14"/>
      <c r="C603" s="98"/>
      <c r="D603" s="14"/>
      <c r="E603" s="99"/>
      <c r="F603" s="99"/>
      <c r="G603" s="99"/>
      <c r="H603" s="99"/>
      <c r="I603" s="99"/>
      <c r="J603" s="99"/>
      <c r="K603" s="99"/>
      <c r="L603" s="99"/>
      <c r="M603" s="99"/>
      <c r="N603" s="99"/>
      <c r="O603" s="99"/>
      <c r="P603" s="99"/>
      <c r="Q603" s="99"/>
      <c r="R603" s="99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</row>
    <row r="604" spans="2:35" ht="18.75" customHeight="1">
      <c r="B604" s="14"/>
      <c r="C604" s="98"/>
      <c r="D604" s="14"/>
      <c r="E604" s="99"/>
      <c r="F604" s="99"/>
      <c r="G604" s="99"/>
      <c r="H604" s="99"/>
      <c r="I604" s="99"/>
      <c r="J604" s="99"/>
      <c r="K604" s="99"/>
      <c r="L604" s="99"/>
      <c r="M604" s="99"/>
      <c r="N604" s="99"/>
      <c r="O604" s="99"/>
      <c r="P604" s="99"/>
      <c r="Q604" s="99"/>
      <c r="R604" s="99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</row>
    <row r="605" spans="2:35" ht="18.75" customHeight="1">
      <c r="B605" s="14"/>
      <c r="C605" s="98"/>
      <c r="D605" s="14"/>
      <c r="E605" s="99"/>
      <c r="F605" s="99"/>
      <c r="G605" s="99"/>
      <c r="H605" s="99"/>
      <c r="I605" s="99"/>
      <c r="J605" s="99"/>
      <c r="K605" s="99"/>
      <c r="L605" s="99"/>
      <c r="M605" s="99"/>
      <c r="N605" s="99"/>
      <c r="O605" s="99"/>
      <c r="P605" s="99"/>
      <c r="Q605" s="99"/>
      <c r="R605" s="99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</row>
    <row r="606" spans="2:35" ht="18.75" customHeight="1">
      <c r="B606" s="14"/>
      <c r="C606" s="98"/>
      <c r="D606" s="14"/>
      <c r="E606" s="99"/>
      <c r="F606" s="99"/>
      <c r="G606" s="99"/>
      <c r="H606" s="99"/>
      <c r="I606" s="99"/>
      <c r="J606" s="99"/>
      <c r="K606" s="99"/>
      <c r="L606" s="99"/>
      <c r="M606" s="99"/>
      <c r="N606" s="99"/>
      <c r="O606" s="99"/>
      <c r="P606" s="99"/>
      <c r="Q606" s="99"/>
      <c r="R606" s="99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</row>
    <row r="607" spans="2:35" ht="18.75" customHeight="1">
      <c r="B607" s="14"/>
      <c r="C607" s="98"/>
      <c r="D607" s="14"/>
      <c r="E607" s="99"/>
      <c r="F607" s="99"/>
      <c r="G607" s="99"/>
      <c r="H607" s="99"/>
      <c r="I607" s="99"/>
      <c r="J607" s="99"/>
      <c r="K607" s="99"/>
      <c r="L607" s="99"/>
      <c r="M607" s="99"/>
      <c r="N607" s="99"/>
      <c r="O607" s="99"/>
      <c r="P607" s="99"/>
      <c r="Q607" s="99"/>
      <c r="R607" s="99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</row>
    <row r="608" spans="2:35" ht="18.75" customHeight="1">
      <c r="B608" s="14"/>
      <c r="C608" s="98"/>
      <c r="D608" s="14"/>
      <c r="E608" s="99"/>
      <c r="F608" s="99"/>
      <c r="G608" s="99"/>
      <c r="H608" s="99"/>
      <c r="I608" s="99"/>
      <c r="J608" s="99"/>
      <c r="K608" s="99"/>
      <c r="L608" s="99"/>
      <c r="M608" s="99"/>
      <c r="N608" s="99"/>
      <c r="O608" s="99"/>
      <c r="P608" s="99"/>
      <c r="Q608" s="99"/>
      <c r="R608" s="99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</row>
    <row r="609" spans="2:35" ht="18.75" customHeight="1">
      <c r="B609" s="14"/>
      <c r="C609" s="98"/>
      <c r="D609" s="14"/>
      <c r="E609" s="99"/>
      <c r="F609" s="99"/>
      <c r="G609" s="99"/>
      <c r="H609" s="99"/>
      <c r="I609" s="99"/>
      <c r="J609" s="99"/>
      <c r="K609" s="99"/>
      <c r="L609" s="99"/>
      <c r="M609" s="99"/>
      <c r="N609" s="99"/>
      <c r="O609" s="99"/>
      <c r="P609" s="99"/>
      <c r="Q609" s="99"/>
      <c r="R609" s="99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</row>
    <row r="610" spans="2:35" ht="18.75" customHeight="1">
      <c r="B610" s="14"/>
      <c r="C610" s="98"/>
      <c r="D610" s="14"/>
      <c r="E610" s="99"/>
      <c r="F610" s="99"/>
      <c r="G610" s="99"/>
      <c r="H610" s="99"/>
      <c r="I610" s="99"/>
      <c r="J610" s="99"/>
      <c r="K610" s="99"/>
      <c r="L610" s="99"/>
      <c r="M610" s="99"/>
      <c r="N610" s="99"/>
      <c r="O610" s="99"/>
      <c r="P610" s="99"/>
      <c r="Q610" s="99"/>
      <c r="R610" s="99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</row>
    <row r="611" spans="2:35" ht="18.75" customHeight="1">
      <c r="B611" s="14"/>
      <c r="C611" s="98"/>
      <c r="D611" s="14"/>
      <c r="E611" s="99"/>
      <c r="F611" s="99"/>
      <c r="G611" s="99"/>
      <c r="H611" s="99"/>
      <c r="I611" s="99"/>
      <c r="J611" s="99"/>
      <c r="K611" s="99"/>
      <c r="L611" s="99"/>
      <c r="M611" s="99"/>
      <c r="N611" s="99"/>
      <c r="O611" s="99"/>
      <c r="P611" s="99"/>
      <c r="Q611" s="99"/>
      <c r="R611" s="99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</row>
    <row r="612" spans="2:35" ht="18.75" customHeight="1">
      <c r="B612" s="14"/>
      <c r="C612" s="98"/>
      <c r="D612" s="14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</row>
    <row r="613" spans="2:35" ht="18.75" customHeight="1">
      <c r="B613" s="14"/>
      <c r="C613" s="98"/>
      <c r="D613" s="14"/>
      <c r="E613" s="99"/>
      <c r="F613" s="99"/>
      <c r="G613" s="99"/>
      <c r="H613" s="99"/>
      <c r="I613" s="99"/>
      <c r="J613" s="99"/>
      <c r="K613" s="99"/>
      <c r="L613" s="99"/>
      <c r="M613" s="99"/>
      <c r="N613" s="99"/>
      <c r="O613" s="99"/>
      <c r="P613" s="99"/>
      <c r="Q613" s="99"/>
      <c r="R613" s="99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</row>
    <row r="614" spans="2:35" ht="18.75" customHeight="1">
      <c r="B614" s="14"/>
      <c r="C614" s="98"/>
      <c r="D614" s="14"/>
      <c r="E614" s="99"/>
      <c r="F614" s="99"/>
      <c r="G614" s="99"/>
      <c r="H614" s="99"/>
      <c r="I614" s="99"/>
      <c r="J614" s="99"/>
      <c r="K614" s="99"/>
      <c r="L614" s="99"/>
      <c r="M614" s="99"/>
      <c r="N614" s="99"/>
      <c r="O614" s="99"/>
      <c r="P614" s="99"/>
      <c r="Q614" s="99"/>
      <c r="R614" s="99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</row>
    <row r="615" spans="2:35" ht="18.75" customHeight="1">
      <c r="B615" s="14"/>
      <c r="C615" s="98"/>
      <c r="D615" s="14"/>
      <c r="E615" s="99"/>
      <c r="F615" s="99"/>
      <c r="G615" s="99"/>
      <c r="H615" s="99"/>
      <c r="I615" s="99"/>
      <c r="J615" s="99"/>
      <c r="K615" s="99"/>
      <c r="L615" s="99"/>
      <c r="M615" s="99"/>
      <c r="N615" s="99"/>
      <c r="O615" s="99"/>
      <c r="P615" s="99"/>
      <c r="Q615" s="99"/>
      <c r="R615" s="99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</row>
    <row r="616" spans="2:35" ht="18.75" customHeight="1">
      <c r="B616" s="14"/>
      <c r="C616" s="98"/>
      <c r="D616" s="14"/>
      <c r="E616" s="99"/>
      <c r="F616" s="99"/>
      <c r="G616" s="99"/>
      <c r="H616" s="99"/>
      <c r="I616" s="99"/>
      <c r="J616" s="99"/>
      <c r="K616" s="99"/>
      <c r="L616" s="99"/>
      <c r="M616" s="99"/>
      <c r="N616" s="99"/>
      <c r="O616" s="99"/>
      <c r="P616" s="99"/>
      <c r="Q616" s="99"/>
      <c r="R616" s="99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</row>
    <row r="617" spans="2:35" ht="18.75" customHeight="1">
      <c r="B617" s="14"/>
      <c r="C617" s="98"/>
      <c r="D617" s="14"/>
      <c r="E617" s="99"/>
      <c r="F617" s="99"/>
      <c r="G617" s="99"/>
      <c r="H617" s="99"/>
      <c r="I617" s="99"/>
      <c r="J617" s="99"/>
      <c r="K617" s="99"/>
      <c r="L617" s="99"/>
      <c r="M617" s="99"/>
      <c r="N617" s="99"/>
      <c r="O617" s="99"/>
      <c r="P617" s="99"/>
      <c r="Q617" s="99"/>
      <c r="R617" s="99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</row>
    <row r="618" spans="2:35" ht="18.75" customHeight="1">
      <c r="B618" s="14"/>
      <c r="C618" s="98"/>
      <c r="D618" s="14"/>
      <c r="E618" s="99"/>
      <c r="F618" s="99"/>
      <c r="G618" s="99"/>
      <c r="H618" s="99"/>
      <c r="I618" s="99"/>
      <c r="J618" s="99"/>
      <c r="K618" s="99"/>
      <c r="L618" s="99"/>
      <c r="M618" s="99"/>
      <c r="N618" s="99"/>
      <c r="O618" s="99"/>
      <c r="P618" s="99"/>
      <c r="Q618" s="99"/>
      <c r="R618" s="99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</row>
    <row r="619" spans="2:35" ht="18.75" customHeight="1">
      <c r="B619" s="14"/>
      <c r="C619" s="98"/>
      <c r="D619" s="14"/>
      <c r="E619" s="99"/>
      <c r="F619" s="99"/>
      <c r="G619" s="99"/>
      <c r="H619" s="99"/>
      <c r="I619" s="99"/>
      <c r="J619" s="99"/>
      <c r="K619" s="99"/>
      <c r="L619" s="99"/>
      <c r="M619" s="99"/>
      <c r="N619" s="99"/>
      <c r="O619" s="99"/>
      <c r="P619" s="99"/>
      <c r="Q619" s="99"/>
      <c r="R619" s="99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</row>
    <row r="620" spans="2:35" ht="18.75" customHeight="1">
      <c r="B620" s="14"/>
      <c r="C620" s="98"/>
      <c r="D620" s="14"/>
      <c r="E620" s="99"/>
      <c r="F620" s="99"/>
      <c r="G620" s="99"/>
      <c r="H620" s="99"/>
      <c r="I620" s="99"/>
      <c r="J620" s="99"/>
      <c r="K620" s="99"/>
      <c r="L620" s="99"/>
      <c r="M620" s="99"/>
      <c r="N620" s="99"/>
      <c r="O620" s="99"/>
      <c r="P620" s="99"/>
      <c r="Q620" s="99"/>
      <c r="R620" s="99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</row>
    <row r="621" spans="2:35" ht="18.75" customHeight="1">
      <c r="B621" s="14"/>
      <c r="C621" s="98"/>
      <c r="D621" s="14"/>
      <c r="E621" s="99"/>
      <c r="F621" s="99"/>
      <c r="G621" s="99"/>
      <c r="H621" s="99"/>
      <c r="I621" s="99"/>
      <c r="J621" s="99"/>
      <c r="K621" s="99"/>
      <c r="L621" s="99"/>
      <c r="M621" s="99"/>
      <c r="N621" s="99"/>
      <c r="O621" s="99"/>
      <c r="P621" s="99"/>
      <c r="Q621" s="99"/>
      <c r="R621" s="99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</row>
    <row r="622" spans="2:35" ht="18.75" customHeight="1">
      <c r="B622" s="14"/>
      <c r="C622" s="98"/>
      <c r="D622" s="14"/>
      <c r="E622" s="99"/>
      <c r="F622" s="99"/>
      <c r="G622" s="99"/>
      <c r="H622" s="99"/>
      <c r="I622" s="99"/>
      <c r="J622" s="99"/>
      <c r="K622" s="99"/>
      <c r="L622" s="99"/>
      <c r="M622" s="99"/>
      <c r="N622" s="99"/>
      <c r="O622" s="99"/>
      <c r="P622" s="99"/>
      <c r="Q622" s="99"/>
      <c r="R622" s="99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</row>
    <row r="623" spans="2:35" ht="18.75" customHeight="1">
      <c r="B623" s="14"/>
      <c r="C623" s="98"/>
      <c r="D623" s="14"/>
      <c r="E623" s="99"/>
      <c r="F623" s="99"/>
      <c r="G623" s="99"/>
      <c r="H623" s="99"/>
      <c r="I623" s="99"/>
      <c r="J623" s="99"/>
      <c r="K623" s="99"/>
      <c r="L623" s="99"/>
      <c r="M623" s="99"/>
      <c r="N623" s="99"/>
      <c r="O623" s="99"/>
      <c r="P623" s="99"/>
      <c r="Q623" s="99"/>
      <c r="R623" s="99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</row>
    <row r="624" spans="2:35" ht="18.75" customHeight="1">
      <c r="B624" s="14"/>
      <c r="C624" s="98"/>
      <c r="D624" s="14"/>
      <c r="E624" s="99"/>
      <c r="F624" s="99"/>
      <c r="G624" s="99"/>
      <c r="H624" s="99"/>
      <c r="I624" s="99"/>
      <c r="J624" s="99"/>
      <c r="K624" s="99"/>
      <c r="L624" s="99"/>
      <c r="M624" s="99"/>
      <c r="N624" s="99"/>
      <c r="O624" s="99"/>
      <c r="P624" s="99"/>
      <c r="Q624" s="99"/>
      <c r="R624" s="99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</row>
    <row r="625" spans="2:35" ht="18.75" customHeight="1">
      <c r="B625" s="14"/>
      <c r="C625" s="98"/>
      <c r="D625" s="14"/>
      <c r="E625" s="99"/>
      <c r="F625" s="99"/>
      <c r="G625" s="99"/>
      <c r="H625" s="99"/>
      <c r="I625" s="99"/>
      <c r="J625" s="99"/>
      <c r="K625" s="99"/>
      <c r="L625" s="99"/>
      <c r="M625" s="99"/>
      <c r="N625" s="99"/>
      <c r="O625" s="99"/>
      <c r="P625" s="99"/>
      <c r="Q625" s="99"/>
      <c r="R625" s="99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</row>
    <row r="626" spans="2:35" ht="18.75" customHeight="1">
      <c r="B626" s="14"/>
      <c r="C626" s="98"/>
      <c r="D626" s="14"/>
      <c r="E626" s="99"/>
      <c r="F626" s="99"/>
      <c r="G626" s="99"/>
      <c r="H626" s="99"/>
      <c r="I626" s="99"/>
      <c r="J626" s="99"/>
      <c r="K626" s="99"/>
      <c r="L626" s="99"/>
      <c r="M626" s="99"/>
      <c r="N626" s="99"/>
      <c r="O626" s="99"/>
      <c r="P626" s="99"/>
      <c r="Q626" s="99"/>
      <c r="R626" s="99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</row>
    <row r="627" spans="2:35" ht="18.75" customHeight="1">
      <c r="B627" s="14"/>
      <c r="C627" s="98"/>
      <c r="D627" s="14"/>
      <c r="E627" s="99"/>
      <c r="F627" s="99"/>
      <c r="G627" s="99"/>
      <c r="H627" s="99"/>
      <c r="I627" s="99"/>
      <c r="J627" s="99"/>
      <c r="K627" s="99"/>
      <c r="L627" s="99"/>
      <c r="M627" s="99"/>
      <c r="N627" s="99"/>
      <c r="O627" s="99"/>
      <c r="P627" s="99"/>
      <c r="Q627" s="99"/>
      <c r="R627" s="99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</row>
    <row r="628" spans="2:35" ht="18.75" customHeight="1">
      <c r="B628" s="14"/>
      <c r="C628" s="98"/>
      <c r="D628" s="14"/>
      <c r="E628" s="99"/>
      <c r="F628" s="99"/>
      <c r="G628" s="99"/>
      <c r="H628" s="99"/>
      <c r="I628" s="99"/>
      <c r="J628" s="99"/>
      <c r="K628" s="99"/>
      <c r="L628" s="99"/>
      <c r="M628" s="99"/>
      <c r="N628" s="99"/>
      <c r="O628" s="99"/>
      <c r="P628" s="99"/>
      <c r="Q628" s="99"/>
      <c r="R628" s="99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</row>
    <row r="629" spans="2:35" ht="18.75" customHeight="1">
      <c r="B629" s="14"/>
      <c r="C629" s="98"/>
      <c r="D629" s="14"/>
      <c r="E629" s="99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</row>
    <row r="630" spans="2:35" ht="18.75" customHeight="1">
      <c r="B630" s="14"/>
      <c r="C630" s="98"/>
      <c r="D630" s="14"/>
      <c r="E630" s="99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</row>
    <row r="631" spans="2:35" ht="18.75" customHeight="1">
      <c r="B631" s="14"/>
      <c r="C631" s="98"/>
      <c r="D631" s="14"/>
      <c r="E631" s="99"/>
      <c r="F631" s="99"/>
      <c r="G631" s="99"/>
      <c r="H631" s="99"/>
      <c r="I631" s="99"/>
      <c r="J631" s="99"/>
      <c r="K631" s="99"/>
      <c r="L631" s="99"/>
      <c r="M631" s="99"/>
      <c r="N631" s="99"/>
      <c r="O631" s="99"/>
      <c r="P631" s="99"/>
      <c r="Q631" s="99"/>
      <c r="R631" s="99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</row>
    <row r="632" spans="2:35" ht="18.75" customHeight="1">
      <c r="B632" s="14"/>
      <c r="C632" s="98"/>
      <c r="D632" s="14"/>
      <c r="E632" s="99"/>
      <c r="F632" s="99"/>
      <c r="G632" s="99"/>
      <c r="H632" s="99"/>
      <c r="I632" s="99"/>
      <c r="J632" s="99"/>
      <c r="K632" s="99"/>
      <c r="L632" s="99"/>
      <c r="M632" s="99"/>
      <c r="N632" s="99"/>
      <c r="O632" s="99"/>
      <c r="P632" s="99"/>
      <c r="Q632" s="99"/>
      <c r="R632" s="99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</row>
    <row r="633" spans="2:35" ht="18.75" customHeight="1">
      <c r="B633" s="14"/>
      <c r="C633" s="98"/>
      <c r="D633" s="14"/>
      <c r="E633" s="99"/>
      <c r="F633" s="99"/>
      <c r="G633" s="99"/>
      <c r="H633" s="99"/>
      <c r="I633" s="99"/>
      <c r="J633" s="99"/>
      <c r="K633" s="99"/>
      <c r="L633" s="99"/>
      <c r="M633" s="99"/>
      <c r="N633" s="99"/>
      <c r="O633" s="99"/>
      <c r="P633" s="99"/>
      <c r="Q633" s="99"/>
      <c r="R633" s="99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</row>
    <row r="634" spans="2:35" ht="18.75" customHeight="1">
      <c r="B634" s="14"/>
      <c r="C634" s="98"/>
      <c r="D634" s="14"/>
      <c r="E634" s="99"/>
      <c r="F634" s="99"/>
      <c r="G634" s="99"/>
      <c r="H634" s="99"/>
      <c r="I634" s="99"/>
      <c r="J634" s="99"/>
      <c r="K634" s="99"/>
      <c r="L634" s="99"/>
      <c r="M634" s="99"/>
      <c r="N634" s="99"/>
      <c r="O634" s="99"/>
      <c r="P634" s="99"/>
      <c r="Q634" s="99"/>
      <c r="R634" s="99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</row>
    <row r="635" spans="2:35" ht="18.75" customHeight="1">
      <c r="B635" s="14"/>
      <c r="C635" s="98"/>
      <c r="D635" s="14"/>
      <c r="E635" s="99"/>
      <c r="F635" s="99"/>
      <c r="G635" s="99"/>
      <c r="H635" s="99"/>
      <c r="I635" s="99"/>
      <c r="J635" s="99"/>
      <c r="K635" s="99"/>
      <c r="L635" s="99"/>
      <c r="M635" s="99"/>
      <c r="N635" s="99"/>
      <c r="O635" s="99"/>
      <c r="P635" s="99"/>
      <c r="Q635" s="99"/>
      <c r="R635" s="99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</row>
    <row r="636" spans="2:35" ht="18.75" customHeight="1">
      <c r="B636" s="14"/>
      <c r="C636" s="98"/>
      <c r="D636" s="14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</row>
    <row r="637" spans="2:35" ht="18.75" customHeight="1">
      <c r="B637" s="14"/>
      <c r="C637" s="98"/>
      <c r="D637" s="14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</row>
    <row r="638" spans="2:35" ht="18.75" customHeight="1">
      <c r="B638" s="14"/>
      <c r="C638" s="98"/>
      <c r="D638" s="14"/>
      <c r="E638" s="99"/>
      <c r="F638" s="99"/>
      <c r="G638" s="99"/>
      <c r="H638" s="99"/>
      <c r="I638" s="99"/>
      <c r="J638" s="99"/>
      <c r="K638" s="99"/>
      <c r="L638" s="99"/>
      <c r="M638" s="99"/>
      <c r="N638" s="99"/>
      <c r="O638" s="99"/>
      <c r="P638" s="99"/>
      <c r="Q638" s="99"/>
      <c r="R638" s="99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</row>
    <row r="639" spans="2:35" ht="18.75" customHeight="1">
      <c r="B639" s="14"/>
      <c r="C639" s="98"/>
      <c r="D639" s="14"/>
      <c r="E639" s="99"/>
      <c r="F639" s="99"/>
      <c r="G639" s="99"/>
      <c r="H639" s="99"/>
      <c r="I639" s="99"/>
      <c r="J639" s="99"/>
      <c r="K639" s="99"/>
      <c r="L639" s="99"/>
      <c r="M639" s="99"/>
      <c r="N639" s="99"/>
      <c r="O639" s="99"/>
      <c r="P639" s="99"/>
      <c r="Q639" s="99"/>
      <c r="R639" s="99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</row>
    <row r="640" spans="2:35" ht="18.75" customHeight="1">
      <c r="B640" s="14"/>
      <c r="C640" s="98"/>
      <c r="D640" s="14"/>
      <c r="E640" s="99"/>
      <c r="F640" s="99"/>
      <c r="G640" s="99"/>
      <c r="H640" s="99"/>
      <c r="I640" s="99"/>
      <c r="J640" s="99"/>
      <c r="K640" s="99"/>
      <c r="L640" s="99"/>
      <c r="M640" s="99"/>
      <c r="N640" s="99"/>
      <c r="O640" s="99"/>
      <c r="P640" s="99"/>
      <c r="Q640" s="99"/>
      <c r="R640" s="99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</row>
    <row r="641" spans="2:35" ht="18.75" customHeight="1">
      <c r="B641" s="14"/>
      <c r="C641" s="98"/>
      <c r="D641" s="14"/>
      <c r="E641" s="99"/>
      <c r="F641" s="99"/>
      <c r="G641" s="99"/>
      <c r="H641" s="99"/>
      <c r="I641" s="99"/>
      <c r="J641" s="99"/>
      <c r="K641" s="99"/>
      <c r="L641" s="99"/>
      <c r="M641" s="99"/>
      <c r="N641" s="99"/>
      <c r="O641" s="99"/>
      <c r="P641" s="99"/>
      <c r="Q641" s="99"/>
      <c r="R641" s="99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</row>
    <row r="642" spans="2:35" ht="18.75" customHeight="1">
      <c r="B642" s="14"/>
      <c r="C642" s="98"/>
      <c r="D642" s="14"/>
      <c r="E642" s="99"/>
      <c r="F642" s="99"/>
      <c r="G642" s="99"/>
      <c r="H642" s="99"/>
      <c r="I642" s="99"/>
      <c r="J642" s="99"/>
      <c r="K642" s="99"/>
      <c r="L642" s="99"/>
      <c r="M642" s="99"/>
      <c r="N642" s="99"/>
      <c r="O642" s="99"/>
      <c r="P642" s="99"/>
      <c r="Q642" s="99"/>
      <c r="R642" s="99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</row>
    <row r="643" spans="2:35" ht="18.75" customHeight="1">
      <c r="B643" s="14"/>
      <c r="C643" s="98"/>
      <c r="D643" s="14"/>
      <c r="E643" s="99"/>
      <c r="F643" s="99"/>
      <c r="G643" s="99"/>
      <c r="H643" s="99"/>
      <c r="I643" s="99"/>
      <c r="J643" s="99"/>
      <c r="K643" s="99"/>
      <c r="L643" s="99"/>
      <c r="M643" s="99"/>
      <c r="N643" s="99"/>
      <c r="O643" s="99"/>
      <c r="P643" s="99"/>
      <c r="Q643" s="99"/>
      <c r="R643" s="99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</row>
    <row r="644" spans="2:35" ht="18.75" customHeight="1">
      <c r="B644" s="14"/>
      <c r="C644" s="98"/>
      <c r="D644" s="14"/>
      <c r="E644" s="99"/>
      <c r="F644" s="99"/>
      <c r="G644" s="99"/>
      <c r="H644" s="99"/>
      <c r="I644" s="99"/>
      <c r="J644" s="99"/>
      <c r="K644" s="99"/>
      <c r="L644" s="99"/>
      <c r="M644" s="99"/>
      <c r="N644" s="99"/>
      <c r="O644" s="99"/>
      <c r="P644" s="99"/>
      <c r="Q644" s="99"/>
      <c r="R644" s="99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</row>
    <row r="645" spans="2:35" ht="18.75" customHeight="1">
      <c r="B645" s="14"/>
      <c r="C645" s="98"/>
      <c r="D645" s="14"/>
      <c r="E645" s="99"/>
      <c r="F645" s="99"/>
      <c r="G645" s="99"/>
      <c r="H645" s="99"/>
      <c r="I645" s="99"/>
      <c r="J645" s="99"/>
      <c r="K645" s="99"/>
      <c r="L645" s="99"/>
      <c r="M645" s="99"/>
      <c r="N645" s="99"/>
      <c r="O645" s="99"/>
      <c r="P645" s="99"/>
      <c r="Q645" s="99"/>
      <c r="R645" s="99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</row>
    <row r="646" spans="2:35" ht="18.75" customHeight="1">
      <c r="B646" s="14"/>
      <c r="C646" s="98"/>
      <c r="D646" s="14"/>
      <c r="E646" s="99"/>
      <c r="F646" s="99"/>
      <c r="G646" s="99"/>
      <c r="H646" s="99"/>
      <c r="I646" s="99"/>
      <c r="J646" s="99"/>
      <c r="K646" s="99"/>
      <c r="L646" s="99"/>
      <c r="M646" s="99"/>
      <c r="N646" s="99"/>
      <c r="O646" s="99"/>
      <c r="P646" s="99"/>
      <c r="Q646" s="99"/>
      <c r="R646" s="99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</row>
    <row r="647" spans="2:35" ht="18.75" customHeight="1">
      <c r="B647" s="14"/>
      <c r="C647" s="98"/>
      <c r="D647" s="14"/>
      <c r="E647" s="99"/>
      <c r="F647" s="99"/>
      <c r="G647" s="99"/>
      <c r="H647" s="99"/>
      <c r="I647" s="99"/>
      <c r="J647" s="99"/>
      <c r="K647" s="99"/>
      <c r="L647" s="99"/>
      <c r="M647" s="99"/>
      <c r="N647" s="99"/>
      <c r="O647" s="99"/>
      <c r="P647" s="99"/>
      <c r="Q647" s="99"/>
      <c r="R647" s="99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</row>
    <row r="648" spans="2:35" ht="18.75" customHeight="1">
      <c r="B648" s="14"/>
      <c r="C648" s="98"/>
      <c r="D648" s="14"/>
      <c r="E648" s="99"/>
      <c r="F648" s="99"/>
      <c r="G648" s="99"/>
      <c r="H648" s="99"/>
      <c r="I648" s="99"/>
      <c r="J648" s="99"/>
      <c r="K648" s="99"/>
      <c r="L648" s="99"/>
      <c r="M648" s="99"/>
      <c r="N648" s="99"/>
      <c r="O648" s="99"/>
      <c r="P648" s="99"/>
      <c r="Q648" s="99"/>
      <c r="R648" s="99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</row>
    <row r="649" spans="2:35" ht="18.75" customHeight="1">
      <c r="B649" s="14"/>
      <c r="C649" s="98"/>
      <c r="D649" s="14"/>
      <c r="E649" s="99"/>
      <c r="F649" s="99"/>
      <c r="G649" s="99"/>
      <c r="H649" s="99"/>
      <c r="I649" s="99"/>
      <c r="J649" s="99"/>
      <c r="K649" s="99"/>
      <c r="L649" s="99"/>
      <c r="M649" s="99"/>
      <c r="N649" s="99"/>
      <c r="O649" s="99"/>
      <c r="P649" s="99"/>
      <c r="Q649" s="99"/>
      <c r="R649" s="99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</row>
    <row r="650" spans="2:35" ht="18.75" customHeight="1">
      <c r="B650" s="14"/>
      <c r="C650" s="98"/>
      <c r="D650" s="14"/>
      <c r="E650" s="99"/>
      <c r="F650" s="99"/>
      <c r="G650" s="99"/>
      <c r="H650" s="99"/>
      <c r="I650" s="99"/>
      <c r="J650" s="99"/>
      <c r="K650" s="99"/>
      <c r="L650" s="99"/>
      <c r="M650" s="99"/>
      <c r="N650" s="99"/>
      <c r="O650" s="99"/>
      <c r="P650" s="99"/>
      <c r="Q650" s="99"/>
      <c r="R650" s="99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</row>
    <row r="651" spans="2:35" ht="18.75" customHeight="1">
      <c r="B651" s="14"/>
      <c r="C651" s="98"/>
      <c r="D651" s="14"/>
      <c r="E651" s="99"/>
      <c r="F651" s="99"/>
      <c r="G651" s="99"/>
      <c r="H651" s="99"/>
      <c r="I651" s="99"/>
      <c r="J651" s="99"/>
      <c r="K651" s="99"/>
      <c r="L651" s="99"/>
      <c r="M651" s="99"/>
      <c r="N651" s="99"/>
      <c r="O651" s="99"/>
      <c r="P651" s="99"/>
      <c r="Q651" s="99"/>
      <c r="R651" s="99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</row>
    <row r="652" spans="2:35" ht="18.75" customHeight="1">
      <c r="B652" s="14"/>
      <c r="C652" s="98"/>
      <c r="D652" s="14"/>
      <c r="E652" s="99"/>
      <c r="F652" s="99"/>
      <c r="G652" s="99"/>
      <c r="H652" s="99"/>
      <c r="I652" s="99"/>
      <c r="J652" s="99"/>
      <c r="K652" s="99"/>
      <c r="L652" s="99"/>
      <c r="M652" s="99"/>
      <c r="N652" s="99"/>
      <c r="O652" s="99"/>
      <c r="P652" s="99"/>
      <c r="Q652" s="99"/>
      <c r="R652" s="99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</row>
    <row r="653" spans="2:35" ht="18.75" customHeight="1">
      <c r="B653" s="14"/>
      <c r="C653" s="98"/>
      <c r="D653" s="14"/>
      <c r="E653" s="99"/>
      <c r="F653" s="99"/>
      <c r="G653" s="99"/>
      <c r="H653" s="99"/>
      <c r="I653" s="99"/>
      <c r="J653" s="99"/>
      <c r="K653" s="99"/>
      <c r="L653" s="99"/>
      <c r="M653" s="99"/>
      <c r="N653" s="99"/>
      <c r="O653" s="99"/>
      <c r="P653" s="99"/>
      <c r="Q653" s="99"/>
      <c r="R653" s="99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</row>
    <row r="654" spans="2:35" ht="18.75" customHeight="1">
      <c r="B654" s="14"/>
      <c r="C654" s="98"/>
      <c r="D654" s="14"/>
      <c r="E654" s="99"/>
      <c r="F654" s="99"/>
      <c r="G654" s="99"/>
      <c r="H654" s="99"/>
      <c r="I654" s="99"/>
      <c r="J654" s="99"/>
      <c r="K654" s="99"/>
      <c r="L654" s="99"/>
      <c r="M654" s="99"/>
      <c r="N654" s="99"/>
      <c r="O654" s="99"/>
      <c r="P654" s="99"/>
      <c r="Q654" s="99"/>
      <c r="R654" s="99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</row>
    <row r="655" spans="2:35" ht="18.75" customHeight="1">
      <c r="B655" s="14"/>
      <c r="C655" s="98"/>
      <c r="D655" s="14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</row>
    <row r="656" spans="2:35" ht="18.75" customHeight="1">
      <c r="B656" s="14"/>
      <c r="C656" s="98"/>
      <c r="D656" s="14"/>
      <c r="E656" s="99"/>
      <c r="F656" s="99"/>
      <c r="G656" s="99"/>
      <c r="H656" s="99"/>
      <c r="I656" s="99"/>
      <c r="J656" s="99"/>
      <c r="K656" s="99"/>
      <c r="L656" s="99"/>
      <c r="M656" s="99"/>
      <c r="N656" s="99"/>
      <c r="O656" s="99"/>
      <c r="P656" s="99"/>
      <c r="Q656" s="99"/>
      <c r="R656" s="99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</row>
    <row r="657" spans="2:35" ht="18.75" customHeight="1">
      <c r="B657" s="14"/>
      <c r="C657" s="98"/>
      <c r="D657" s="14"/>
      <c r="E657" s="99"/>
      <c r="F657" s="99"/>
      <c r="G657" s="99"/>
      <c r="H657" s="99"/>
      <c r="I657" s="99"/>
      <c r="J657" s="99"/>
      <c r="K657" s="99"/>
      <c r="L657" s="99"/>
      <c r="M657" s="99"/>
      <c r="N657" s="99"/>
      <c r="O657" s="99"/>
      <c r="P657" s="99"/>
      <c r="Q657" s="99"/>
      <c r="R657" s="99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</row>
    <row r="658" spans="2:35" ht="18.75" customHeight="1">
      <c r="B658" s="14"/>
      <c r="C658" s="98"/>
      <c r="D658" s="14"/>
      <c r="E658" s="99"/>
      <c r="F658" s="99"/>
      <c r="G658" s="99"/>
      <c r="H658" s="99"/>
      <c r="I658" s="99"/>
      <c r="J658" s="99"/>
      <c r="K658" s="99"/>
      <c r="L658" s="99"/>
      <c r="M658" s="99"/>
      <c r="N658" s="99"/>
      <c r="O658" s="99"/>
      <c r="P658" s="99"/>
      <c r="Q658" s="99"/>
      <c r="R658" s="99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</row>
    <row r="659" spans="2:35" ht="18.75" customHeight="1">
      <c r="B659" s="14"/>
      <c r="C659" s="98"/>
      <c r="D659" s="14"/>
      <c r="E659" s="99"/>
      <c r="F659" s="99"/>
      <c r="G659" s="99"/>
      <c r="H659" s="99"/>
      <c r="I659" s="99"/>
      <c r="J659" s="99"/>
      <c r="K659" s="99"/>
      <c r="L659" s="99"/>
      <c r="M659" s="99"/>
      <c r="N659" s="99"/>
      <c r="O659" s="99"/>
      <c r="P659" s="99"/>
      <c r="Q659" s="99"/>
      <c r="R659" s="99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</row>
    <row r="660" spans="2:35" ht="18.75" customHeight="1">
      <c r="B660" s="14"/>
      <c r="C660" s="98"/>
      <c r="D660" s="14"/>
      <c r="E660" s="99"/>
      <c r="F660" s="99"/>
      <c r="G660" s="99"/>
      <c r="H660" s="99"/>
      <c r="I660" s="99"/>
      <c r="J660" s="99"/>
      <c r="K660" s="99"/>
      <c r="L660" s="99"/>
      <c r="M660" s="99"/>
      <c r="N660" s="99"/>
      <c r="O660" s="99"/>
      <c r="P660" s="99"/>
      <c r="Q660" s="99"/>
      <c r="R660" s="99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</row>
    <row r="661" spans="2:35" ht="18.75" customHeight="1">
      <c r="B661" s="14"/>
      <c r="C661" s="98"/>
      <c r="D661" s="14"/>
      <c r="E661" s="99"/>
      <c r="F661" s="99"/>
      <c r="G661" s="99"/>
      <c r="H661" s="99"/>
      <c r="I661" s="99"/>
      <c r="J661" s="99"/>
      <c r="K661" s="99"/>
      <c r="L661" s="99"/>
      <c r="M661" s="99"/>
      <c r="N661" s="99"/>
      <c r="O661" s="99"/>
      <c r="P661" s="99"/>
      <c r="Q661" s="99"/>
      <c r="R661" s="99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</row>
    <row r="662" spans="2:35" ht="18.75" customHeight="1">
      <c r="B662" s="14"/>
      <c r="C662" s="98"/>
      <c r="D662" s="14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</row>
    <row r="663" spans="2:35" ht="18.75" customHeight="1">
      <c r="B663" s="14"/>
      <c r="C663" s="98"/>
      <c r="D663" s="14"/>
      <c r="E663" s="99"/>
      <c r="F663" s="99"/>
      <c r="G663" s="99"/>
      <c r="H663" s="99"/>
      <c r="I663" s="99"/>
      <c r="J663" s="99"/>
      <c r="K663" s="99"/>
      <c r="L663" s="99"/>
      <c r="M663" s="99"/>
      <c r="N663" s="99"/>
      <c r="O663" s="99"/>
      <c r="P663" s="99"/>
      <c r="Q663" s="99"/>
      <c r="R663" s="99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</row>
    <row r="664" spans="2:35" ht="18.75" customHeight="1">
      <c r="B664" s="14"/>
      <c r="C664" s="98"/>
      <c r="D664" s="14"/>
      <c r="E664" s="99"/>
      <c r="F664" s="99"/>
      <c r="G664" s="99"/>
      <c r="H664" s="99"/>
      <c r="I664" s="99"/>
      <c r="J664" s="99"/>
      <c r="K664" s="99"/>
      <c r="L664" s="99"/>
      <c r="M664" s="99"/>
      <c r="N664" s="99"/>
      <c r="O664" s="99"/>
      <c r="P664" s="99"/>
      <c r="Q664" s="99"/>
      <c r="R664" s="99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</row>
    <row r="665" spans="2:35" ht="18.75" customHeight="1">
      <c r="B665" s="14"/>
      <c r="C665" s="98"/>
      <c r="D665" s="14"/>
      <c r="E665" s="99"/>
      <c r="F665" s="99"/>
      <c r="G665" s="99"/>
      <c r="H665" s="99"/>
      <c r="I665" s="99"/>
      <c r="J665" s="99"/>
      <c r="K665" s="99"/>
      <c r="L665" s="99"/>
      <c r="M665" s="99"/>
      <c r="N665" s="99"/>
      <c r="O665" s="99"/>
      <c r="P665" s="99"/>
      <c r="Q665" s="99"/>
      <c r="R665" s="99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</row>
    <row r="666" spans="2:35" ht="18.75" customHeight="1">
      <c r="B666" s="14"/>
      <c r="C666" s="98"/>
      <c r="D666" s="14"/>
      <c r="E666" s="99"/>
      <c r="F666" s="99"/>
      <c r="G666" s="99"/>
      <c r="H666" s="99"/>
      <c r="I666" s="99"/>
      <c r="J666" s="99"/>
      <c r="K666" s="99"/>
      <c r="L666" s="99"/>
      <c r="M666" s="99"/>
      <c r="N666" s="99"/>
      <c r="O666" s="99"/>
      <c r="P666" s="99"/>
      <c r="Q666" s="99"/>
      <c r="R666" s="99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</row>
    <row r="667" spans="2:35" ht="18.75" customHeight="1">
      <c r="B667" s="14"/>
      <c r="C667" s="98"/>
      <c r="D667" s="14"/>
      <c r="E667" s="99"/>
      <c r="F667" s="99"/>
      <c r="G667" s="99"/>
      <c r="H667" s="99"/>
      <c r="I667" s="99"/>
      <c r="J667" s="99"/>
      <c r="K667" s="99"/>
      <c r="L667" s="99"/>
      <c r="M667" s="99"/>
      <c r="N667" s="99"/>
      <c r="O667" s="99"/>
      <c r="P667" s="99"/>
      <c r="Q667" s="99"/>
      <c r="R667" s="99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</row>
    <row r="668" spans="2:35" ht="18.75" customHeight="1">
      <c r="B668" s="14"/>
      <c r="C668" s="98"/>
      <c r="D668" s="14"/>
      <c r="E668" s="99"/>
      <c r="F668" s="99"/>
      <c r="G668" s="99"/>
      <c r="H668" s="99"/>
      <c r="I668" s="99"/>
      <c r="J668" s="99"/>
      <c r="K668" s="99"/>
      <c r="L668" s="99"/>
      <c r="M668" s="99"/>
      <c r="N668" s="99"/>
      <c r="O668" s="99"/>
      <c r="P668" s="99"/>
      <c r="Q668" s="99"/>
      <c r="R668" s="99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</row>
    <row r="669" spans="2:35" ht="18.75" customHeight="1">
      <c r="B669" s="14"/>
      <c r="C669" s="98"/>
      <c r="D669" s="14"/>
      <c r="E669" s="99"/>
      <c r="F669" s="99"/>
      <c r="G669" s="99"/>
      <c r="H669" s="99"/>
      <c r="I669" s="99"/>
      <c r="J669" s="99"/>
      <c r="K669" s="99"/>
      <c r="L669" s="99"/>
      <c r="M669" s="99"/>
      <c r="N669" s="99"/>
      <c r="O669" s="99"/>
      <c r="P669" s="99"/>
      <c r="Q669" s="99"/>
      <c r="R669" s="99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</row>
    <row r="670" spans="2:35" ht="18.75" customHeight="1">
      <c r="B670" s="14"/>
      <c r="C670" s="98"/>
      <c r="D670" s="14"/>
      <c r="E670" s="99"/>
      <c r="F670" s="99"/>
      <c r="G670" s="99"/>
      <c r="H670" s="99"/>
      <c r="I670" s="99"/>
      <c r="J670" s="99"/>
      <c r="K670" s="99"/>
      <c r="L670" s="99"/>
      <c r="M670" s="99"/>
      <c r="N670" s="99"/>
      <c r="O670" s="99"/>
      <c r="P670" s="99"/>
      <c r="Q670" s="99"/>
      <c r="R670" s="99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</row>
    <row r="671" spans="2:35" ht="18.75" customHeight="1">
      <c r="B671" s="14"/>
      <c r="C671" s="98"/>
      <c r="D671" s="14"/>
      <c r="E671" s="99"/>
      <c r="F671" s="99"/>
      <c r="G671" s="99"/>
      <c r="H671" s="99"/>
      <c r="I671" s="99"/>
      <c r="J671" s="99"/>
      <c r="K671" s="99"/>
      <c r="L671" s="99"/>
      <c r="M671" s="99"/>
      <c r="N671" s="99"/>
      <c r="O671" s="99"/>
      <c r="P671" s="99"/>
      <c r="Q671" s="99"/>
      <c r="R671" s="99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</row>
    <row r="672" spans="2:35" ht="18.75" customHeight="1">
      <c r="B672" s="14"/>
      <c r="C672" s="98"/>
      <c r="D672" s="14"/>
      <c r="E672" s="99"/>
      <c r="F672" s="99"/>
      <c r="G672" s="99"/>
      <c r="H672" s="99"/>
      <c r="I672" s="99"/>
      <c r="J672" s="99"/>
      <c r="K672" s="99"/>
      <c r="L672" s="99"/>
      <c r="M672" s="99"/>
      <c r="N672" s="99"/>
      <c r="O672" s="99"/>
      <c r="P672" s="99"/>
      <c r="Q672" s="99"/>
      <c r="R672" s="99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</row>
    <row r="673" spans="2:35" ht="18.75" customHeight="1">
      <c r="B673" s="14"/>
      <c r="C673" s="98"/>
      <c r="D673" s="14"/>
      <c r="E673" s="99"/>
      <c r="F673" s="99"/>
      <c r="G673" s="99"/>
      <c r="H673" s="99"/>
      <c r="I673" s="99"/>
      <c r="J673" s="99"/>
      <c r="K673" s="99"/>
      <c r="L673" s="99"/>
      <c r="M673" s="99"/>
      <c r="N673" s="99"/>
      <c r="O673" s="99"/>
      <c r="P673" s="99"/>
      <c r="Q673" s="99"/>
      <c r="R673" s="99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</row>
    <row r="674" spans="2:35" ht="18.75" customHeight="1">
      <c r="B674" s="14"/>
      <c r="C674" s="98"/>
      <c r="D674" s="14"/>
      <c r="E674" s="99"/>
      <c r="F674" s="99"/>
      <c r="G674" s="99"/>
      <c r="H674" s="99"/>
      <c r="I674" s="99"/>
      <c r="J674" s="99"/>
      <c r="K674" s="99"/>
      <c r="L674" s="99"/>
      <c r="M674" s="99"/>
      <c r="N674" s="99"/>
      <c r="O674" s="99"/>
      <c r="P674" s="99"/>
      <c r="Q674" s="99"/>
      <c r="R674" s="99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</row>
    <row r="675" spans="2:35" ht="18.75" customHeight="1">
      <c r="B675" s="14"/>
      <c r="C675" s="98"/>
      <c r="D675" s="14"/>
      <c r="E675" s="99"/>
      <c r="F675" s="99"/>
      <c r="G675" s="99"/>
      <c r="H675" s="99"/>
      <c r="I675" s="99"/>
      <c r="J675" s="99"/>
      <c r="K675" s="99"/>
      <c r="L675" s="99"/>
      <c r="M675" s="99"/>
      <c r="N675" s="99"/>
      <c r="O675" s="99"/>
      <c r="P675" s="99"/>
      <c r="Q675" s="99"/>
      <c r="R675" s="99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</row>
    <row r="676" spans="2:35" ht="18.75" customHeight="1">
      <c r="B676" s="14"/>
      <c r="C676" s="98"/>
      <c r="D676" s="14"/>
      <c r="E676" s="99"/>
      <c r="F676" s="99"/>
      <c r="G676" s="99"/>
      <c r="H676" s="99"/>
      <c r="I676" s="99"/>
      <c r="J676" s="99"/>
      <c r="K676" s="99"/>
      <c r="L676" s="99"/>
      <c r="M676" s="99"/>
      <c r="N676" s="99"/>
      <c r="O676" s="99"/>
      <c r="P676" s="99"/>
      <c r="Q676" s="99"/>
      <c r="R676" s="99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</row>
    <row r="677" spans="2:35" ht="18.75" customHeight="1">
      <c r="B677" s="14"/>
      <c r="C677" s="98"/>
      <c r="D677" s="14"/>
      <c r="E677" s="99"/>
      <c r="F677" s="99"/>
      <c r="G677" s="99"/>
      <c r="H677" s="99"/>
      <c r="I677" s="99"/>
      <c r="J677" s="99"/>
      <c r="K677" s="99"/>
      <c r="L677" s="99"/>
      <c r="M677" s="99"/>
      <c r="N677" s="99"/>
      <c r="O677" s="99"/>
      <c r="P677" s="99"/>
      <c r="Q677" s="99"/>
      <c r="R677" s="99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</row>
    <row r="678" spans="2:35" ht="18.75" customHeight="1">
      <c r="B678" s="14"/>
      <c r="C678" s="98"/>
      <c r="D678" s="14"/>
      <c r="E678" s="99"/>
      <c r="F678" s="99"/>
      <c r="G678" s="99"/>
      <c r="H678" s="99"/>
      <c r="I678" s="99"/>
      <c r="J678" s="99"/>
      <c r="K678" s="99"/>
      <c r="L678" s="99"/>
      <c r="M678" s="99"/>
      <c r="N678" s="99"/>
      <c r="O678" s="99"/>
      <c r="P678" s="99"/>
      <c r="Q678" s="99"/>
      <c r="R678" s="99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</row>
    <row r="679" spans="2:35" ht="18.75" customHeight="1">
      <c r="B679" s="14"/>
      <c r="C679" s="98"/>
      <c r="D679" s="14"/>
      <c r="E679" s="99"/>
      <c r="F679" s="99"/>
      <c r="G679" s="99"/>
      <c r="H679" s="99"/>
      <c r="I679" s="99"/>
      <c r="J679" s="99"/>
      <c r="K679" s="99"/>
      <c r="L679" s="99"/>
      <c r="M679" s="99"/>
      <c r="N679" s="99"/>
      <c r="O679" s="99"/>
      <c r="P679" s="99"/>
      <c r="Q679" s="99"/>
      <c r="R679" s="99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</row>
    <row r="680" spans="2:35" ht="18.75" customHeight="1">
      <c r="B680" s="14"/>
      <c r="C680" s="98"/>
      <c r="D680" s="14"/>
      <c r="E680" s="99"/>
      <c r="F680" s="99"/>
      <c r="G680" s="99"/>
      <c r="H680" s="99"/>
      <c r="I680" s="99"/>
      <c r="J680" s="99"/>
      <c r="K680" s="99"/>
      <c r="L680" s="99"/>
      <c r="M680" s="99"/>
      <c r="N680" s="99"/>
      <c r="O680" s="99"/>
      <c r="P680" s="99"/>
      <c r="Q680" s="99"/>
      <c r="R680" s="99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</row>
    <row r="681" spans="2:35" ht="18.75" customHeight="1">
      <c r="B681" s="14"/>
      <c r="C681" s="98"/>
      <c r="D681" s="14"/>
      <c r="E681" s="99"/>
      <c r="F681" s="99"/>
      <c r="G681" s="99"/>
      <c r="H681" s="99"/>
      <c r="I681" s="99"/>
      <c r="J681" s="99"/>
      <c r="K681" s="99"/>
      <c r="L681" s="99"/>
      <c r="M681" s="99"/>
      <c r="N681" s="99"/>
      <c r="O681" s="99"/>
      <c r="P681" s="99"/>
      <c r="Q681" s="99"/>
      <c r="R681" s="99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</row>
    <row r="682" spans="2:35" ht="18.75" customHeight="1">
      <c r="B682" s="14"/>
      <c r="C682" s="98"/>
      <c r="D682" s="14"/>
      <c r="E682" s="99"/>
      <c r="F682" s="99"/>
      <c r="G682" s="99"/>
      <c r="H682" s="99"/>
      <c r="I682" s="99"/>
      <c r="J682" s="99"/>
      <c r="K682" s="99"/>
      <c r="L682" s="99"/>
      <c r="M682" s="99"/>
      <c r="N682" s="99"/>
      <c r="O682" s="99"/>
      <c r="P682" s="99"/>
      <c r="Q682" s="99"/>
      <c r="R682" s="99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</row>
    <row r="683" spans="2:35" ht="18.75" customHeight="1">
      <c r="B683" s="14"/>
      <c r="C683" s="98"/>
      <c r="D683" s="14"/>
      <c r="E683" s="99"/>
      <c r="F683" s="99"/>
      <c r="G683" s="99"/>
      <c r="H683" s="99"/>
      <c r="I683" s="99"/>
      <c r="J683" s="99"/>
      <c r="K683" s="99"/>
      <c r="L683" s="99"/>
      <c r="M683" s="99"/>
      <c r="N683" s="99"/>
      <c r="O683" s="99"/>
      <c r="P683" s="99"/>
      <c r="Q683" s="99"/>
      <c r="R683" s="99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</row>
    <row r="684" spans="2:35" ht="18.75" customHeight="1">
      <c r="B684" s="14"/>
      <c r="C684" s="98"/>
      <c r="D684" s="14"/>
      <c r="E684" s="99"/>
      <c r="F684" s="99"/>
      <c r="G684" s="99"/>
      <c r="H684" s="99"/>
      <c r="I684" s="99"/>
      <c r="J684" s="99"/>
      <c r="K684" s="99"/>
      <c r="L684" s="99"/>
      <c r="M684" s="99"/>
      <c r="N684" s="99"/>
      <c r="O684" s="99"/>
      <c r="P684" s="99"/>
      <c r="Q684" s="99"/>
      <c r="R684" s="99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</row>
    <row r="685" spans="2:35" ht="18.75" customHeight="1">
      <c r="B685" s="14"/>
      <c r="C685" s="98"/>
      <c r="D685" s="14"/>
      <c r="E685" s="99"/>
      <c r="F685" s="99"/>
      <c r="G685" s="99"/>
      <c r="H685" s="99"/>
      <c r="I685" s="99"/>
      <c r="J685" s="99"/>
      <c r="K685" s="99"/>
      <c r="L685" s="99"/>
      <c r="M685" s="99"/>
      <c r="N685" s="99"/>
      <c r="O685" s="99"/>
      <c r="P685" s="99"/>
      <c r="Q685" s="99"/>
      <c r="R685" s="99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</row>
    <row r="686" spans="2:35" ht="18.75" customHeight="1">
      <c r="B686" s="14"/>
      <c r="C686" s="98"/>
      <c r="D686" s="14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</row>
    <row r="687" spans="2:35" ht="18.75" customHeight="1">
      <c r="B687" s="14"/>
      <c r="C687" s="98"/>
      <c r="D687" s="14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</row>
    <row r="688" spans="2:35" ht="18.75" customHeight="1">
      <c r="B688" s="14"/>
      <c r="C688" s="98"/>
      <c r="D688" s="14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</row>
    <row r="689" spans="2:35" ht="18.75" customHeight="1">
      <c r="B689" s="14"/>
      <c r="C689" s="98"/>
      <c r="D689" s="14"/>
      <c r="E689" s="99"/>
      <c r="F689" s="99"/>
      <c r="G689" s="99"/>
      <c r="H689" s="99"/>
      <c r="I689" s="99"/>
      <c r="J689" s="99"/>
      <c r="K689" s="99"/>
      <c r="L689" s="99"/>
      <c r="M689" s="99"/>
      <c r="N689" s="99"/>
      <c r="O689" s="99"/>
      <c r="P689" s="99"/>
      <c r="Q689" s="99"/>
      <c r="R689" s="99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</row>
    <row r="690" spans="2:35" ht="18.75" customHeight="1">
      <c r="B690" s="14"/>
      <c r="C690" s="98"/>
      <c r="D690" s="14"/>
      <c r="E690" s="99"/>
      <c r="F690" s="99"/>
      <c r="G690" s="99"/>
      <c r="H690" s="99"/>
      <c r="I690" s="99"/>
      <c r="J690" s="99"/>
      <c r="K690" s="99"/>
      <c r="L690" s="99"/>
      <c r="M690" s="99"/>
      <c r="N690" s="99"/>
      <c r="O690" s="99"/>
      <c r="P690" s="99"/>
      <c r="Q690" s="99"/>
      <c r="R690" s="99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</row>
    <row r="691" spans="2:35" ht="18.75" customHeight="1">
      <c r="B691" s="14"/>
      <c r="C691" s="98"/>
      <c r="D691" s="14"/>
      <c r="E691" s="99"/>
      <c r="F691" s="99"/>
      <c r="G691" s="99"/>
      <c r="H691" s="99"/>
      <c r="I691" s="99"/>
      <c r="J691" s="99"/>
      <c r="K691" s="99"/>
      <c r="L691" s="99"/>
      <c r="M691" s="99"/>
      <c r="N691" s="99"/>
      <c r="O691" s="99"/>
      <c r="P691" s="99"/>
      <c r="Q691" s="99"/>
      <c r="R691" s="99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</row>
    <row r="692" spans="2:35" ht="18.75" customHeight="1">
      <c r="B692" s="14"/>
      <c r="C692" s="98"/>
      <c r="D692" s="14"/>
      <c r="E692" s="99"/>
      <c r="F692" s="99"/>
      <c r="G692" s="99"/>
      <c r="H692" s="99"/>
      <c r="I692" s="99"/>
      <c r="J692" s="99"/>
      <c r="K692" s="99"/>
      <c r="L692" s="99"/>
      <c r="M692" s="99"/>
      <c r="N692" s="99"/>
      <c r="O692" s="99"/>
      <c r="P692" s="99"/>
      <c r="Q692" s="99"/>
      <c r="R692" s="99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</row>
    <row r="693" spans="2:35" ht="18.75" customHeight="1">
      <c r="B693" s="14"/>
      <c r="C693" s="98"/>
      <c r="D693" s="14"/>
      <c r="E693" s="99"/>
      <c r="F693" s="99"/>
      <c r="G693" s="99"/>
      <c r="H693" s="99"/>
      <c r="I693" s="99"/>
      <c r="J693" s="99"/>
      <c r="K693" s="99"/>
      <c r="L693" s="99"/>
      <c r="M693" s="99"/>
      <c r="N693" s="99"/>
      <c r="O693" s="99"/>
      <c r="P693" s="99"/>
      <c r="Q693" s="99"/>
      <c r="R693" s="99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</row>
    <row r="694" spans="2:35" ht="18.75" customHeight="1">
      <c r="B694" s="14"/>
      <c r="C694" s="98"/>
      <c r="D694" s="14"/>
      <c r="E694" s="99"/>
      <c r="F694" s="99"/>
      <c r="G694" s="99"/>
      <c r="H694" s="99"/>
      <c r="I694" s="99"/>
      <c r="J694" s="99"/>
      <c r="K694" s="99"/>
      <c r="L694" s="99"/>
      <c r="M694" s="99"/>
      <c r="N694" s="99"/>
      <c r="O694" s="99"/>
      <c r="P694" s="99"/>
      <c r="Q694" s="99"/>
      <c r="R694" s="99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</row>
    <row r="695" spans="2:35" ht="18.75" customHeight="1">
      <c r="B695" s="14"/>
      <c r="C695" s="98"/>
      <c r="D695" s="14"/>
      <c r="E695" s="99"/>
      <c r="F695" s="99"/>
      <c r="G695" s="99"/>
      <c r="H695" s="99"/>
      <c r="I695" s="99"/>
      <c r="J695" s="99"/>
      <c r="K695" s="99"/>
      <c r="L695" s="99"/>
      <c r="M695" s="99"/>
      <c r="N695" s="99"/>
      <c r="O695" s="99"/>
      <c r="P695" s="99"/>
      <c r="Q695" s="99"/>
      <c r="R695" s="99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</row>
    <row r="696" spans="2:35" ht="18.75" customHeight="1">
      <c r="B696" s="14"/>
      <c r="C696" s="98"/>
      <c r="D696" s="14"/>
      <c r="E696" s="99"/>
      <c r="F696" s="99"/>
      <c r="G696" s="99"/>
      <c r="H696" s="99"/>
      <c r="I696" s="99"/>
      <c r="J696" s="99"/>
      <c r="K696" s="99"/>
      <c r="L696" s="99"/>
      <c r="M696" s="99"/>
      <c r="N696" s="99"/>
      <c r="O696" s="99"/>
      <c r="P696" s="99"/>
      <c r="Q696" s="99"/>
      <c r="R696" s="99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</row>
    <row r="697" spans="2:35" ht="18.75" customHeight="1">
      <c r="B697" s="14"/>
      <c r="C697" s="98"/>
      <c r="D697" s="14"/>
      <c r="E697" s="99"/>
      <c r="F697" s="99"/>
      <c r="G697" s="99"/>
      <c r="H697" s="99"/>
      <c r="I697" s="99"/>
      <c r="J697" s="99"/>
      <c r="K697" s="99"/>
      <c r="L697" s="99"/>
      <c r="M697" s="99"/>
      <c r="N697" s="99"/>
      <c r="O697" s="99"/>
      <c r="P697" s="99"/>
      <c r="Q697" s="99"/>
      <c r="R697" s="99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</row>
    <row r="698" spans="2:35" ht="18.75" customHeight="1">
      <c r="B698" s="14"/>
      <c r="C698" s="98"/>
      <c r="D698" s="14"/>
      <c r="E698" s="99"/>
      <c r="F698" s="99"/>
      <c r="G698" s="99"/>
      <c r="H698" s="99"/>
      <c r="I698" s="99"/>
      <c r="J698" s="99"/>
      <c r="K698" s="99"/>
      <c r="L698" s="99"/>
      <c r="M698" s="99"/>
      <c r="N698" s="99"/>
      <c r="O698" s="99"/>
      <c r="P698" s="99"/>
      <c r="Q698" s="99"/>
      <c r="R698" s="99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</row>
    <row r="699" spans="2:35" ht="18.75" customHeight="1">
      <c r="B699" s="14"/>
      <c r="C699" s="98"/>
      <c r="D699" s="14"/>
      <c r="E699" s="99"/>
      <c r="F699" s="99"/>
      <c r="G699" s="99"/>
      <c r="H699" s="99"/>
      <c r="I699" s="99"/>
      <c r="J699" s="99"/>
      <c r="K699" s="99"/>
      <c r="L699" s="99"/>
      <c r="M699" s="99"/>
      <c r="N699" s="99"/>
      <c r="O699" s="99"/>
      <c r="P699" s="99"/>
      <c r="Q699" s="99"/>
      <c r="R699" s="99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</row>
    <row r="700" spans="2:35" ht="18.75" customHeight="1">
      <c r="B700" s="14"/>
      <c r="C700" s="98"/>
      <c r="D700" s="14"/>
      <c r="E700" s="99"/>
      <c r="F700" s="99"/>
      <c r="G700" s="99"/>
      <c r="H700" s="99"/>
      <c r="I700" s="99"/>
      <c r="J700" s="99"/>
      <c r="K700" s="99"/>
      <c r="L700" s="99"/>
      <c r="M700" s="99"/>
      <c r="N700" s="99"/>
      <c r="O700" s="99"/>
      <c r="P700" s="99"/>
      <c r="Q700" s="99"/>
      <c r="R700" s="99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</row>
    <row r="701" spans="2:35" ht="18.75" customHeight="1">
      <c r="B701" s="14"/>
      <c r="C701" s="98"/>
      <c r="D701" s="14"/>
      <c r="E701" s="99"/>
      <c r="F701" s="99"/>
      <c r="G701" s="99"/>
      <c r="H701" s="99"/>
      <c r="I701" s="99"/>
      <c r="J701" s="99"/>
      <c r="K701" s="99"/>
      <c r="L701" s="99"/>
      <c r="M701" s="99"/>
      <c r="N701" s="99"/>
      <c r="O701" s="99"/>
      <c r="P701" s="99"/>
      <c r="Q701" s="99"/>
      <c r="R701" s="99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</row>
    <row r="702" spans="2:35" ht="18.75" customHeight="1">
      <c r="B702" s="14"/>
      <c r="C702" s="98"/>
      <c r="D702" s="14"/>
      <c r="E702" s="99"/>
      <c r="F702" s="99"/>
      <c r="G702" s="99"/>
      <c r="H702" s="99"/>
      <c r="I702" s="99"/>
      <c r="J702" s="99"/>
      <c r="K702" s="99"/>
      <c r="L702" s="99"/>
      <c r="M702" s="99"/>
      <c r="N702" s="99"/>
      <c r="O702" s="99"/>
      <c r="P702" s="99"/>
      <c r="Q702" s="99"/>
      <c r="R702" s="99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</row>
    <row r="703" spans="2:35" ht="18.75" customHeight="1">
      <c r="B703" s="14"/>
      <c r="C703" s="98"/>
      <c r="D703" s="14"/>
      <c r="E703" s="99"/>
      <c r="F703" s="99"/>
      <c r="G703" s="99"/>
      <c r="H703" s="99"/>
      <c r="I703" s="99"/>
      <c r="J703" s="99"/>
      <c r="K703" s="99"/>
      <c r="L703" s="99"/>
      <c r="M703" s="99"/>
      <c r="N703" s="99"/>
      <c r="O703" s="99"/>
      <c r="P703" s="99"/>
      <c r="Q703" s="99"/>
      <c r="R703" s="99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</row>
    <row r="704" spans="2:35" ht="18.75" customHeight="1">
      <c r="B704" s="14"/>
      <c r="C704" s="98"/>
      <c r="D704" s="14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</row>
    <row r="705" spans="2:35" ht="18.75" customHeight="1">
      <c r="B705" s="14"/>
      <c r="C705" s="98"/>
      <c r="D705" s="14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</row>
    <row r="706" spans="2:35" ht="18.75" customHeight="1">
      <c r="B706" s="14"/>
      <c r="C706" s="98"/>
      <c r="D706" s="14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</row>
    <row r="707" spans="2:35" ht="18.75" customHeight="1">
      <c r="B707" s="14"/>
      <c r="C707" s="98"/>
      <c r="D707" s="14"/>
      <c r="E707" s="99"/>
      <c r="F707" s="99"/>
      <c r="G707" s="99"/>
      <c r="H707" s="99"/>
      <c r="I707" s="99"/>
      <c r="J707" s="99"/>
      <c r="K707" s="99"/>
      <c r="L707" s="99"/>
      <c r="M707" s="99"/>
      <c r="N707" s="99"/>
      <c r="O707" s="99"/>
      <c r="P707" s="99"/>
      <c r="Q707" s="99"/>
      <c r="R707" s="99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</row>
    <row r="708" spans="2:35" ht="18.75" customHeight="1">
      <c r="B708" s="14"/>
      <c r="C708" s="98"/>
      <c r="D708" s="14"/>
      <c r="E708" s="99"/>
      <c r="F708" s="99"/>
      <c r="G708" s="99"/>
      <c r="H708" s="99"/>
      <c r="I708" s="99"/>
      <c r="J708" s="99"/>
      <c r="K708" s="99"/>
      <c r="L708" s="99"/>
      <c r="M708" s="99"/>
      <c r="N708" s="99"/>
      <c r="O708" s="99"/>
      <c r="P708" s="99"/>
      <c r="Q708" s="99"/>
      <c r="R708" s="99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</row>
    <row r="709" spans="2:35" ht="18.75" customHeight="1">
      <c r="B709" s="14"/>
      <c r="C709" s="98"/>
      <c r="D709" s="14"/>
      <c r="E709" s="99"/>
      <c r="F709" s="99"/>
      <c r="G709" s="99"/>
      <c r="H709" s="99"/>
      <c r="I709" s="99"/>
      <c r="J709" s="99"/>
      <c r="K709" s="99"/>
      <c r="L709" s="99"/>
      <c r="M709" s="99"/>
      <c r="N709" s="99"/>
      <c r="O709" s="99"/>
      <c r="P709" s="99"/>
      <c r="Q709" s="99"/>
      <c r="R709" s="99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</row>
    <row r="710" spans="2:35" ht="18.75" customHeight="1">
      <c r="B710" s="14"/>
      <c r="C710" s="98"/>
      <c r="D710" s="14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</row>
    <row r="711" spans="2:35" ht="18.75" customHeight="1">
      <c r="B711" s="14"/>
      <c r="C711" s="98"/>
      <c r="D711" s="14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</row>
    <row r="712" spans="2:35" ht="18.75" customHeight="1">
      <c r="B712" s="14"/>
      <c r="C712" s="98"/>
      <c r="D712" s="14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</row>
    <row r="713" spans="2:35" ht="18.75" customHeight="1">
      <c r="B713" s="14"/>
      <c r="C713" s="98"/>
      <c r="D713" s="14"/>
      <c r="E713" s="99"/>
      <c r="F713" s="99"/>
      <c r="G713" s="99"/>
      <c r="H713" s="99"/>
      <c r="I713" s="99"/>
      <c r="J713" s="99"/>
      <c r="K713" s="99"/>
      <c r="L713" s="99"/>
      <c r="M713" s="99"/>
      <c r="N713" s="99"/>
      <c r="O713" s="99"/>
      <c r="P713" s="99"/>
      <c r="Q713" s="99"/>
      <c r="R713" s="99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</row>
    <row r="714" spans="2:35" ht="18.75" customHeight="1">
      <c r="B714" s="14"/>
      <c r="C714" s="98"/>
      <c r="D714" s="14"/>
      <c r="E714" s="99"/>
      <c r="F714" s="99"/>
      <c r="G714" s="99"/>
      <c r="H714" s="99"/>
      <c r="I714" s="99"/>
      <c r="J714" s="99"/>
      <c r="K714" s="99"/>
      <c r="L714" s="99"/>
      <c r="M714" s="99"/>
      <c r="N714" s="99"/>
      <c r="O714" s="99"/>
      <c r="P714" s="99"/>
      <c r="Q714" s="99"/>
      <c r="R714" s="99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</row>
    <row r="715" spans="2:35" ht="18.75" customHeight="1">
      <c r="B715" s="14"/>
      <c r="C715" s="98"/>
      <c r="D715" s="14"/>
      <c r="E715" s="99"/>
      <c r="F715" s="99"/>
      <c r="G715" s="99"/>
      <c r="H715" s="99"/>
      <c r="I715" s="99"/>
      <c r="J715" s="99"/>
      <c r="K715" s="99"/>
      <c r="L715" s="99"/>
      <c r="M715" s="99"/>
      <c r="N715" s="99"/>
      <c r="O715" s="99"/>
      <c r="P715" s="99"/>
      <c r="Q715" s="99"/>
      <c r="R715" s="99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</row>
    <row r="716" spans="2:35" ht="18.75" customHeight="1">
      <c r="B716" s="14"/>
      <c r="C716" s="98"/>
      <c r="D716" s="14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</row>
    <row r="717" spans="2:35" ht="18.75" customHeight="1">
      <c r="B717" s="14"/>
      <c r="C717" s="98"/>
      <c r="D717" s="14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</row>
    <row r="718" spans="2:35" ht="18.75" customHeight="1">
      <c r="B718" s="14"/>
      <c r="C718" s="98"/>
      <c r="D718" s="14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</row>
    <row r="719" spans="2:35" ht="18.75" customHeight="1">
      <c r="B719" s="14"/>
      <c r="C719" s="98"/>
      <c r="D719" s="14"/>
      <c r="E719" s="99"/>
      <c r="F719" s="99"/>
      <c r="G719" s="99"/>
      <c r="H719" s="99"/>
      <c r="I719" s="99"/>
      <c r="J719" s="99"/>
      <c r="K719" s="99"/>
      <c r="L719" s="99"/>
      <c r="M719" s="99"/>
      <c r="N719" s="99"/>
      <c r="O719" s="99"/>
      <c r="P719" s="99"/>
      <c r="Q719" s="99"/>
      <c r="R719" s="99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</row>
    <row r="720" spans="2:35" ht="18.75" customHeight="1">
      <c r="B720" s="14"/>
      <c r="C720" s="98"/>
      <c r="D720" s="14"/>
      <c r="E720" s="99"/>
      <c r="F720" s="99"/>
      <c r="G720" s="99"/>
      <c r="H720" s="99"/>
      <c r="I720" s="99"/>
      <c r="J720" s="99"/>
      <c r="K720" s="99"/>
      <c r="L720" s="99"/>
      <c r="M720" s="99"/>
      <c r="N720" s="99"/>
      <c r="O720" s="99"/>
      <c r="P720" s="99"/>
      <c r="Q720" s="99"/>
      <c r="R720" s="99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</row>
    <row r="721" spans="2:35" ht="18.75" customHeight="1">
      <c r="B721" s="14"/>
      <c r="C721" s="98"/>
      <c r="D721" s="14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</row>
    <row r="722" spans="2:35" ht="18.75" customHeight="1">
      <c r="B722" s="14"/>
      <c r="C722" s="98"/>
      <c r="D722" s="14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</row>
    <row r="723" spans="2:35" ht="18.75" customHeight="1">
      <c r="B723" s="14"/>
      <c r="C723" s="98"/>
      <c r="D723" s="14"/>
      <c r="E723" s="99"/>
      <c r="F723" s="99"/>
      <c r="G723" s="99"/>
      <c r="H723" s="99"/>
      <c r="I723" s="99"/>
      <c r="J723" s="99"/>
      <c r="K723" s="99"/>
      <c r="L723" s="99"/>
      <c r="M723" s="99"/>
      <c r="N723" s="99"/>
      <c r="O723" s="99"/>
      <c r="P723" s="99"/>
      <c r="Q723" s="99"/>
      <c r="R723" s="99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</row>
    <row r="724" spans="2:35" ht="18.75" customHeight="1">
      <c r="B724" s="14"/>
      <c r="C724" s="98"/>
      <c r="D724" s="14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</row>
    <row r="725" spans="2:35" ht="18.75" customHeight="1">
      <c r="B725" s="14"/>
      <c r="C725" s="98"/>
      <c r="D725" s="14"/>
      <c r="E725" s="99"/>
      <c r="F725" s="99"/>
      <c r="G725" s="99"/>
      <c r="H725" s="99"/>
      <c r="I725" s="99"/>
      <c r="J725" s="99"/>
      <c r="K725" s="99"/>
      <c r="L725" s="99"/>
      <c r="M725" s="99"/>
      <c r="N725" s="99"/>
      <c r="O725" s="99"/>
      <c r="P725" s="99"/>
      <c r="Q725" s="99"/>
      <c r="R725" s="99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</row>
    <row r="726" spans="2:35" ht="18.75" customHeight="1">
      <c r="B726" s="14"/>
      <c r="C726" s="98"/>
      <c r="D726" s="14"/>
      <c r="E726" s="99"/>
      <c r="F726" s="99"/>
      <c r="G726" s="99"/>
      <c r="H726" s="99"/>
      <c r="I726" s="99"/>
      <c r="J726" s="99"/>
      <c r="K726" s="99"/>
      <c r="L726" s="99"/>
      <c r="M726" s="99"/>
      <c r="N726" s="99"/>
      <c r="O726" s="99"/>
      <c r="P726" s="99"/>
      <c r="Q726" s="99"/>
      <c r="R726" s="99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</row>
    <row r="727" spans="2:35" ht="18.75" customHeight="1">
      <c r="B727" s="14"/>
      <c r="C727" s="98"/>
      <c r="D727" s="14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</row>
    <row r="728" spans="2:35" ht="18.75" customHeight="1">
      <c r="B728" s="14"/>
      <c r="C728" s="98"/>
      <c r="D728" s="14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</row>
    <row r="729" spans="2:35" ht="18.75" customHeight="1">
      <c r="B729" s="14"/>
      <c r="C729" s="98"/>
      <c r="D729" s="14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</row>
    <row r="730" spans="2:35" ht="18.75" customHeight="1">
      <c r="B730" s="14"/>
      <c r="C730" s="98"/>
      <c r="D730" s="14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</row>
    <row r="731" spans="2:35" ht="18.75" customHeight="1">
      <c r="B731" s="14"/>
      <c r="C731" s="98"/>
      <c r="D731" s="14"/>
      <c r="E731" s="99"/>
      <c r="F731" s="99"/>
      <c r="G731" s="99"/>
      <c r="H731" s="99"/>
      <c r="I731" s="99"/>
      <c r="J731" s="99"/>
      <c r="K731" s="99"/>
      <c r="L731" s="99"/>
      <c r="M731" s="99"/>
      <c r="N731" s="99"/>
      <c r="O731" s="99"/>
      <c r="P731" s="99"/>
      <c r="Q731" s="99"/>
      <c r="R731" s="99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</row>
    <row r="732" spans="2:35" ht="18.75" customHeight="1">
      <c r="B732" s="14"/>
      <c r="C732" s="98"/>
      <c r="D732" s="14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</row>
    <row r="733" spans="2:35" ht="18.75" customHeight="1">
      <c r="B733" s="14"/>
      <c r="C733" s="98"/>
      <c r="D733" s="14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</row>
    <row r="734" spans="2:35" ht="18.75" customHeight="1">
      <c r="B734" s="14"/>
      <c r="C734" s="98"/>
      <c r="D734" s="14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</row>
    <row r="735" spans="2:35" ht="18.75" customHeight="1">
      <c r="B735" s="14"/>
      <c r="C735" s="98"/>
      <c r="D735" s="14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</row>
    <row r="736" spans="2:35" ht="18.75" customHeight="1">
      <c r="B736" s="14"/>
      <c r="C736" s="98"/>
      <c r="D736" s="14"/>
      <c r="E736" s="99"/>
      <c r="F736" s="99"/>
      <c r="G736" s="99"/>
      <c r="H736" s="99"/>
      <c r="I736" s="99"/>
      <c r="J736" s="99"/>
      <c r="K736" s="99"/>
      <c r="L736" s="99"/>
      <c r="M736" s="99"/>
      <c r="N736" s="99"/>
      <c r="O736" s="99"/>
      <c r="P736" s="99"/>
      <c r="Q736" s="99"/>
      <c r="R736" s="99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</row>
    <row r="737" spans="2:35" ht="18.75" customHeight="1">
      <c r="B737" s="14"/>
      <c r="C737" s="98"/>
      <c r="D737" s="14"/>
      <c r="E737" s="99"/>
      <c r="F737" s="99"/>
      <c r="G737" s="99"/>
      <c r="H737" s="99"/>
      <c r="I737" s="99"/>
      <c r="J737" s="99"/>
      <c r="K737" s="99"/>
      <c r="L737" s="99"/>
      <c r="M737" s="99"/>
      <c r="N737" s="99"/>
      <c r="O737" s="99"/>
      <c r="P737" s="99"/>
      <c r="Q737" s="99"/>
      <c r="R737" s="99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</row>
    <row r="738" spans="2:35" ht="18.75" customHeight="1">
      <c r="B738" s="14"/>
      <c r="C738" s="98"/>
      <c r="D738" s="14"/>
      <c r="E738" s="99"/>
      <c r="F738" s="99"/>
      <c r="G738" s="99"/>
      <c r="H738" s="99"/>
      <c r="I738" s="99"/>
      <c r="J738" s="99"/>
      <c r="K738" s="99"/>
      <c r="L738" s="99"/>
      <c r="M738" s="99"/>
      <c r="N738" s="99"/>
      <c r="O738" s="99"/>
      <c r="P738" s="99"/>
      <c r="Q738" s="99"/>
      <c r="R738" s="99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</row>
    <row r="739" spans="2:35" ht="18.75" customHeight="1">
      <c r="B739" s="14"/>
      <c r="C739" s="98"/>
      <c r="D739" s="14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</row>
    <row r="740" spans="2:35" ht="18.75" customHeight="1">
      <c r="B740" s="14"/>
      <c r="C740" s="98"/>
      <c r="D740" s="14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</row>
    <row r="741" spans="2:35" ht="18.75" customHeight="1">
      <c r="B741" s="14"/>
      <c r="C741" s="98"/>
      <c r="D741" s="14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</row>
    <row r="742" spans="2:35" ht="18.75" customHeight="1">
      <c r="B742" s="14"/>
      <c r="C742" s="98"/>
      <c r="D742" s="14"/>
      <c r="E742" s="99"/>
      <c r="F742" s="99"/>
      <c r="G742" s="99"/>
      <c r="H742" s="99"/>
      <c r="I742" s="99"/>
      <c r="J742" s="99"/>
      <c r="K742" s="99"/>
      <c r="L742" s="99"/>
      <c r="M742" s="99"/>
      <c r="N742" s="99"/>
      <c r="O742" s="99"/>
      <c r="P742" s="99"/>
      <c r="Q742" s="99"/>
      <c r="R742" s="99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</row>
    <row r="743" spans="2:35" ht="18.75" customHeight="1">
      <c r="B743" s="14"/>
      <c r="C743" s="98"/>
      <c r="D743" s="14"/>
      <c r="E743" s="99"/>
      <c r="F743" s="99"/>
      <c r="G743" s="99"/>
      <c r="H743" s="99"/>
      <c r="I743" s="99"/>
      <c r="J743" s="99"/>
      <c r="K743" s="99"/>
      <c r="L743" s="99"/>
      <c r="M743" s="99"/>
      <c r="N743" s="99"/>
      <c r="O743" s="99"/>
      <c r="P743" s="99"/>
      <c r="Q743" s="99"/>
      <c r="R743" s="99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</row>
    <row r="744" spans="2:35" ht="18.75" customHeight="1">
      <c r="B744" s="14"/>
      <c r="C744" s="98"/>
      <c r="D744" s="14"/>
      <c r="E744" s="99"/>
      <c r="F744" s="99"/>
      <c r="G744" s="99"/>
      <c r="H744" s="99"/>
      <c r="I744" s="99"/>
      <c r="J744" s="99"/>
      <c r="K744" s="99"/>
      <c r="L744" s="99"/>
      <c r="M744" s="99"/>
      <c r="N744" s="99"/>
      <c r="O744" s="99"/>
      <c r="P744" s="99"/>
      <c r="Q744" s="99"/>
      <c r="R744" s="99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</row>
    <row r="745" spans="2:35" ht="18.75" customHeight="1">
      <c r="B745" s="14"/>
      <c r="C745" s="98"/>
      <c r="D745" s="14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</row>
    <row r="746" spans="2:35" ht="18.75" customHeight="1">
      <c r="B746" s="14"/>
      <c r="C746" s="98"/>
      <c r="D746" s="14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</row>
    <row r="747" spans="2:35" ht="18.75" customHeight="1">
      <c r="B747" s="14"/>
      <c r="C747" s="98"/>
      <c r="D747" s="14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</row>
    <row r="748" spans="2:35" ht="18.75" customHeight="1">
      <c r="B748" s="14"/>
      <c r="C748" s="98"/>
      <c r="D748" s="14"/>
      <c r="E748" s="99"/>
      <c r="F748" s="99"/>
      <c r="G748" s="99"/>
      <c r="H748" s="99"/>
      <c r="I748" s="99"/>
      <c r="J748" s="99"/>
      <c r="K748" s="99"/>
      <c r="L748" s="99"/>
      <c r="M748" s="99"/>
      <c r="N748" s="99"/>
      <c r="O748" s="99"/>
      <c r="P748" s="99"/>
      <c r="Q748" s="99"/>
      <c r="R748" s="99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</row>
    <row r="749" spans="2:35" ht="18.75" customHeight="1">
      <c r="B749" s="14"/>
      <c r="C749" s="98"/>
      <c r="D749" s="14"/>
      <c r="E749" s="99"/>
      <c r="F749" s="99"/>
      <c r="G749" s="99"/>
      <c r="H749" s="99"/>
      <c r="I749" s="99"/>
      <c r="J749" s="99"/>
      <c r="K749" s="99"/>
      <c r="L749" s="99"/>
      <c r="M749" s="99"/>
      <c r="N749" s="99"/>
      <c r="O749" s="99"/>
      <c r="P749" s="99"/>
      <c r="Q749" s="99"/>
      <c r="R749" s="99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</row>
    <row r="750" spans="2:35" ht="18.75" customHeight="1">
      <c r="B750" s="14"/>
      <c r="C750" s="98"/>
      <c r="D750" s="14"/>
      <c r="E750" s="99"/>
      <c r="F750" s="99"/>
      <c r="G750" s="99"/>
      <c r="H750" s="99"/>
      <c r="I750" s="99"/>
      <c r="J750" s="99"/>
      <c r="K750" s="99"/>
      <c r="L750" s="99"/>
      <c r="M750" s="99"/>
      <c r="N750" s="99"/>
      <c r="O750" s="99"/>
      <c r="P750" s="99"/>
      <c r="Q750" s="99"/>
      <c r="R750" s="99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</row>
    <row r="751" spans="2:35" ht="18.75" customHeight="1">
      <c r="B751" s="14"/>
      <c r="C751" s="98"/>
      <c r="D751" s="14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</row>
    <row r="752" spans="2:35" ht="18.75" customHeight="1">
      <c r="B752" s="14"/>
      <c r="C752" s="98"/>
      <c r="D752" s="14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</row>
    <row r="753" spans="2:35" ht="18.75" customHeight="1">
      <c r="B753" s="14"/>
      <c r="C753" s="98"/>
      <c r="D753" s="14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</row>
    <row r="754" spans="2:35" ht="18.75" customHeight="1">
      <c r="B754" s="14"/>
      <c r="C754" s="98"/>
      <c r="D754" s="14"/>
      <c r="E754" s="99"/>
      <c r="F754" s="99"/>
      <c r="G754" s="99"/>
      <c r="H754" s="99"/>
      <c r="I754" s="99"/>
      <c r="J754" s="99"/>
      <c r="K754" s="99"/>
      <c r="L754" s="99"/>
      <c r="M754" s="99"/>
      <c r="N754" s="99"/>
      <c r="O754" s="99"/>
      <c r="P754" s="99"/>
      <c r="Q754" s="99"/>
      <c r="R754" s="99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</row>
    <row r="755" spans="2:35" ht="18.75" customHeight="1">
      <c r="B755" s="14"/>
      <c r="C755" s="98"/>
      <c r="D755" s="14"/>
      <c r="E755" s="99"/>
      <c r="F755" s="99"/>
      <c r="G755" s="99"/>
      <c r="H755" s="99"/>
      <c r="I755" s="99"/>
      <c r="J755" s="99"/>
      <c r="K755" s="99"/>
      <c r="L755" s="99"/>
      <c r="M755" s="99"/>
      <c r="N755" s="99"/>
      <c r="O755" s="99"/>
      <c r="P755" s="99"/>
      <c r="Q755" s="99"/>
      <c r="R755" s="99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</row>
    <row r="756" spans="2:35" ht="18.75" customHeight="1">
      <c r="B756" s="14"/>
      <c r="C756" s="98"/>
      <c r="D756" s="14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</row>
    <row r="757" spans="2:35" ht="18.75" customHeight="1">
      <c r="B757" s="14"/>
      <c r="C757" s="98"/>
      <c r="D757" s="14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</row>
    <row r="758" spans="2:35" ht="18.75" customHeight="1">
      <c r="B758" s="14"/>
      <c r="C758" s="98"/>
      <c r="D758" s="14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</row>
    <row r="759" spans="2:35" ht="18.75" customHeight="1">
      <c r="B759" s="14"/>
      <c r="C759" s="98"/>
      <c r="D759" s="14"/>
      <c r="E759" s="99"/>
      <c r="F759" s="99"/>
      <c r="G759" s="99"/>
      <c r="H759" s="99"/>
      <c r="I759" s="99"/>
      <c r="J759" s="99"/>
      <c r="K759" s="99"/>
      <c r="L759" s="99"/>
      <c r="M759" s="99"/>
      <c r="N759" s="99"/>
      <c r="O759" s="99"/>
      <c r="P759" s="99"/>
      <c r="Q759" s="99"/>
      <c r="R759" s="99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</row>
    <row r="760" spans="2:35" ht="18.75" customHeight="1">
      <c r="B760" s="14"/>
      <c r="C760" s="98"/>
      <c r="D760" s="14"/>
      <c r="E760" s="99"/>
      <c r="F760" s="99"/>
      <c r="G760" s="99"/>
      <c r="H760" s="99"/>
      <c r="I760" s="99"/>
      <c r="J760" s="99"/>
      <c r="K760" s="99"/>
      <c r="L760" s="99"/>
      <c r="M760" s="99"/>
      <c r="N760" s="99"/>
      <c r="O760" s="99"/>
      <c r="P760" s="99"/>
      <c r="Q760" s="99"/>
      <c r="R760" s="99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</row>
    <row r="761" spans="2:35" ht="18.75" customHeight="1">
      <c r="B761" s="14"/>
      <c r="C761" s="98"/>
      <c r="D761" s="14"/>
      <c r="E761" s="99"/>
      <c r="F761" s="99"/>
      <c r="G761" s="99"/>
      <c r="H761" s="99"/>
      <c r="I761" s="99"/>
      <c r="J761" s="99"/>
      <c r="K761" s="99"/>
      <c r="L761" s="99"/>
      <c r="M761" s="99"/>
      <c r="N761" s="99"/>
      <c r="O761" s="99"/>
      <c r="P761" s="99"/>
      <c r="Q761" s="99"/>
      <c r="R761" s="99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</row>
    <row r="762" spans="2:35" ht="18.75" customHeight="1">
      <c r="B762" s="14"/>
      <c r="C762" s="98"/>
      <c r="D762" s="14"/>
      <c r="E762" s="99"/>
      <c r="F762" s="99"/>
      <c r="G762" s="99"/>
      <c r="H762" s="99"/>
      <c r="I762" s="99"/>
      <c r="J762" s="99"/>
      <c r="K762" s="99"/>
      <c r="L762" s="99"/>
      <c r="M762" s="99"/>
      <c r="N762" s="99"/>
      <c r="O762" s="99"/>
      <c r="P762" s="99"/>
      <c r="Q762" s="99"/>
      <c r="R762" s="99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</row>
    <row r="763" spans="2:35" ht="18.75" customHeight="1">
      <c r="B763" s="14"/>
      <c r="C763" s="98"/>
      <c r="D763" s="14"/>
      <c r="E763" s="99"/>
      <c r="F763" s="99"/>
      <c r="G763" s="99"/>
      <c r="H763" s="99"/>
      <c r="I763" s="99"/>
      <c r="J763" s="99"/>
      <c r="K763" s="99"/>
      <c r="L763" s="99"/>
      <c r="M763" s="99"/>
      <c r="N763" s="99"/>
      <c r="O763" s="99"/>
      <c r="P763" s="99"/>
      <c r="Q763" s="99"/>
      <c r="R763" s="99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</row>
    <row r="764" spans="2:35" ht="18.75" customHeight="1">
      <c r="B764" s="14"/>
      <c r="C764" s="98"/>
      <c r="D764" s="14"/>
      <c r="E764" s="99"/>
      <c r="F764" s="99"/>
      <c r="G764" s="99"/>
      <c r="H764" s="99"/>
      <c r="I764" s="99"/>
      <c r="J764" s="99"/>
      <c r="K764" s="99"/>
      <c r="L764" s="99"/>
      <c r="M764" s="99"/>
      <c r="N764" s="99"/>
      <c r="O764" s="99"/>
      <c r="P764" s="99"/>
      <c r="Q764" s="99"/>
      <c r="R764" s="99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</row>
    <row r="765" spans="2:35" ht="18.75" customHeight="1">
      <c r="B765" s="14"/>
      <c r="C765" s="98"/>
      <c r="D765" s="14"/>
      <c r="E765" s="99"/>
      <c r="F765" s="99"/>
      <c r="G765" s="99"/>
      <c r="H765" s="99"/>
      <c r="I765" s="99"/>
      <c r="J765" s="99"/>
      <c r="K765" s="99"/>
      <c r="L765" s="99"/>
      <c r="M765" s="99"/>
      <c r="N765" s="99"/>
      <c r="O765" s="99"/>
      <c r="P765" s="99"/>
      <c r="Q765" s="99"/>
      <c r="R765" s="99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</row>
    <row r="766" spans="2:35" ht="18.75" customHeight="1">
      <c r="B766" s="14"/>
      <c r="C766" s="98"/>
      <c r="D766" s="14"/>
      <c r="E766" s="99"/>
      <c r="F766" s="99"/>
      <c r="G766" s="99"/>
      <c r="H766" s="99"/>
      <c r="I766" s="99"/>
      <c r="J766" s="99"/>
      <c r="K766" s="99"/>
      <c r="L766" s="99"/>
      <c r="M766" s="99"/>
      <c r="N766" s="99"/>
      <c r="O766" s="99"/>
      <c r="P766" s="99"/>
      <c r="Q766" s="99"/>
      <c r="R766" s="99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</row>
    <row r="767" spans="2:35" ht="18.75" customHeight="1">
      <c r="B767" s="14"/>
      <c r="C767" s="98"/>
      <c r="D767" s="14"/>
      <c r="E767" s="99"/>
      <c r="F767" s="99"/>
      <c r="G767" s="99"/>
      <c r="H767" s="99"/>
      <c r="I767" s="99"/>
      <c r="J767" s="99"/>
      <c r="K767" s="99"/>
      <c r="L767" s="99"/>
      <c r="M767" s="99"/>
      <c r="N767" s="99"/>
      <c r="O767" s="99"/>
      <c r="P767" s="99"/>
      <c r="Q767" s="99"/>
      <c r="R767" s="99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</row>
    <row r="768" spans="2:35" ht="18.75" customHeight="1">
      <c r="B768" s="14"/>
      <c r="C768" s="98"/>
      <c r="D768" s="14"/>
      <c r="E768" s="99"/>
      <c r="F768" s="99"/>
      <c r="G768" s="99"/>
      <c r="H768" s="99"/>
      <c r="I768" s="99"/>
      <c r="J768" s="99"/>
      <c r="K768" s="99"/>
      <c r="L768" s="99"/>
      <c r="M768" s="99"/>
      <c r="N768" s="99"/>
      <c r="O768" s="99"/>
      <c r="P768" s="99"/>
      <c r="Q768" s="99"/>
      <c r="R768" s="99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</row>
    <row r="769" spans="2:35" ht="18.75" customHeight="1">
      <c r="B769" s="14"/>
      <c r="C769" s="98"/>
      <c r="D769" s="14"/>
      <c r="E769" s="99"/>
      <c r="F769" s="99"/>
      <c r="G769" s="99"/>
      <c r="H769" s="99"/>
      <c r="I769" s="99"/>
      <c r="J769" s="99"/>
      <c r="K769" s="99"/>
      <c r="L769" s="99"/>
      <c r="M769" s="99"/>
      <c r="N769" s="99"/>
      <c r="O769" s="99"/>
      <c r="P769" s="99"/>
      <c r="Q769" s="99"/>
      <c r="R769" s="99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</row>
    <row r="770" spans="2:35" ht="18.75" customHeight="1">
      <c r="B770" s="14"/>
      <c r="C770" s="98"/>
      <c r="D770" s="14"/>
      <c r="E770" s="99"/>
      <c r="F770" s="99"/>
      <c r="G770" s="99"/>
      <c r="H770" s="99"/>
      <c r="I770" s="99"/>
      <c r="J770" s="99"/>
      <c r="K770" s="99"/>
      <c r="L770" s="99"/>
      <c r="M770" s="99"/>
      <c r="N770" s="99"/>
      <c r="O770" s="99"/>
      <c r="P770" s="99"/>
      <c r="Q770" s="99"/>
      <c r="R770" s="99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</row>
    <row r="771" spans="2:35" ht="18.75" customHeight="1">
      <c r="B771" s="14"/>
      <c r="C771" s="98"/>
      <c r="D771" s="14"/>
      <c r="E771" s="99"/>
      <c r="F771" s="99"/>
      <c r="G771" s="99"/>
      <c r="H771" s="99"/>
      <c r="I771" s="99"/>
      <c r="J771" s="99"/>
      <c r="K771" s="99"/>
      <c r="L771" s="99"/>
      <c r="M771" s="99"/>
      <c r="N771" s="99"/>
      <c r="O771" s="99"/>
      <c r="P771" s="99"/>
      <c r="Q771" s="99"/>
      <c r="R771" s="99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</row>
    <row r="772" spans="2:35" ht="18.75" customHeight="1">
      <c r="B772" s="14"/>
      <c r="C772" s="98"/>
      <c r="D772" s="14"/>
      <c r="E772" s="99"/>
      <c r="F772" s="99"/>
      <c r="G772" s="99"/>
      <c r="H772" s="99"/>
      <c r="I772" s="99"/>
      <c r="J772" s="99"/>
      <c r="K772" s="99"/>
      <c r="L772" s="99"/>
      <c r="M772" s="99"/>
      <c r="N772" s="99"/>
      <c r="O772" s="99"/>
      <c r="P772" s="99"/>
      <c r="Q772" s="99"/>
      <c r="R772" s="99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</row>
    <row r="773" spans="2:35" ht="18.75" customHeight="1">
      <c r="B773" s="14"/>
      <c r="C773" s="98"/>
      <c r="D773" s="14"/>
      <c r="E773" s="99"/>
      <c r="F773" s="99"/>
      <c r="G773" s="99"/>
      <c r="H773" s="99"/>
      <c r="I773" s="99"/>
      <c r="J773" s="99"/>
      <c r="K773" s="99"/>
      <c r="L773" s="99"/>
      <c r="M773" s="99"/>
      <c r="N773" s="99"/>
      <c r="O773" s="99"/>
      <c r="P773" s="99"/>
      <c r="Q773" s="99"/>
      <c r="R773" s="99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</row>
    <row r="774" spans="2:35" ht="18.75" customHeight="1">
      <c r="B774" s="14"/>
      <c r="C774" s="98"/>
      <c r="D774" s="14"/>
      <c r="E774" s="99"/>
      <c r="F774" s="99"/>
      <c r="G774" s="99"/>
      <c r="H774" s="99"/>
      <c r="I774" s="99"/>
      <c r="J774" s="99"/>
      <c r="K774" s="99"/>
      <c r="L774" s="99"/>
      <c r="M774" s="99"/>
      <c r="N774" s="99"/>
      <c r="O774" s="99"/>
      <c r="P774" s="99"/>
      <c r="Q774" s="99"/>
      <c r="R774" s="99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</row>
    <row r="775" spans="2:35" ht="18.75" customHeight="1">
      <c r="B775" s="14"/>
      <c r="C775" s="98"/>
      <c r="D775" s="14"/>
      <c r="E775" s="99"/>
      <c r="F775" s="99"/>
      <c r="G775" s="99"/>
      <c r="H775" s="99"/>
      <c r="I775" s="99"/>
      <c r="J775" s="99"/>
      <c r="K775" s="99"/>
      <c r="L775" s="99"/>
      <c r="M775" s="99"/>
      <c r="N775" s="99"/>
      <c r="O775" s="99"/>
      <c r="P775" s="99"/>
      <c r="Q775" s="99"/>
      <c r="R775" s="99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</row>
    <row r="776" spans="2:35" ht="18.75" customHeight="1">
      <c r="B776" s="14"/>
      <c r="C776" s="98"/>
      <c r="D776" s="14"/>
      <c r="E776" s="99"/>
      <c r="F776" s="99"/>
      <c r="G776" s="99"/>
      <c r="H776" s="99"/>
      <c r="I776" s="99"/>
      <c r="J776" s="99"/>
      <c r="K776" s="99"/>
      <c r="L776" s="99"/>
      <c r="M776" s="99"/>
      <c r="N776" s="99"/>
      <c r="O776" s="99"/>
      <c r="P776" s="99"/>
      <c r="Q776" s="99"/>
      <c r="R776" s="99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</row>
    <row r="777" spans="2:35" ht="18.75" customHeight="1">
      <c r="B777" s="14"/>
      <c r="C777" s="98"/>
      <c r="D777" s="14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</row>
    <row r="778" spans="2:35" ht="18.75" customHeight="1">
      <c r="B778" s="14"/>
      <c r="C778" s="98"/>
      <c r="D778" s="14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</row>
    <row r="779" spans="2:35" ht="18.75" customHeight="1">
      <c r="B779" s="14"/>
      <c r="C779" s="98"/>
      <c r="D779" s="14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</row>
    <row r="780" spans="2:35" ht="18.75" customHeight="1">
      <c r="B780" s="14"/>
      <c r="C780" s="98"/>
      <c r="D780" s="14"/>
      <c r="E780" s="99"/>
      <c r="F780" s="99"/>
      <c r="G780" s="99"/>
      <c r="H780" s="99"/>
      <c r="I780" s="99"/>
      <c r="J780" s="99"/>
      <c r="K780" s="99"/>
      <c r="L780" s="99"/>
      <c r="M780" s="99"/>
      <c r="N780" s="99"/>
      <c r="O780" s="99"/>
      <c r="P780" s="99"/>
      <c r="Q780" s="99"/>
      <c r="R780" s="99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</row>
    <row r="781" spans="2:35" ht="18.75" customHeight="1">
      <c r="B781" s="14"/>
      <c r="C781" s="98"/>
      <c r="D781" s="14"/>
      <c r="E781" s="99"/>
      <c r="F781" s="99"/>
      <c r="G781" s="99"/>
      <c r="H781" s="99"/>
      <c r="I781" s="99"/>
      <c r="J781" s="99"/>
      <c r="K781" s="99"/>
      <c r="L781" s="99"/>
      <c r="M781" s="99"/>
      <c r="N781" s="99"/>
      <c r="O781" s="99"/>
      <c r="P781" s="99"/>
      <c r="Q781" s="99"/>
      <c r="R781" s="99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</row>
    <row r="782" spans="2:35" ht="18.75" customHeight="1">
      <c r="B782" s="14"/>
      <c r="C782" s="98"/>
      <c r="D782" s="14"/>
      <c r="E782" s="99"/>
      <c r="F782" s="99"/>
      <c r="G782" s="99"/>
      <c r="H782" s="99"/>
      <c r="I782" s="99"/>
      <c r="J782" s="99"/>
      <c r="K782" s="99"/>
      <c r="L782" s="99"/>
      <c r="M782" s="99"/>
      <c r="N782" s="99"/>
      <c r="O782" s="99"/>
      <c r="P782" s="99"/>
      <c r="Q782" s="99"/>
      <c r="R782" s="99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</row>
    <row r="783" spans="2:35" ht="18.75" customHeight="1">
      <c r="B783" s="14"/>
      <c r="C783" s="98"/>
      <c r="D783" s="14"/>
      <c r="E783" s="99"/>
      <c r="F783" s="99"/>
      <c r="G783" s="99"/>
      <c r="H783" s="99"/>
      <c r="I783" s="99"/>
      <c r="J783" s="99"/>
      <c r="K783" s="99"/>
      <c r="L783" s="99"/>
      <c r="M783" s="99"/>
      <c r="N783" s="99"/>
      <c r="O783" s="99"/>
      <c r="P783" s="99"/>
      <c r="Q783" s="99"/>
      <c r="R783" s="99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</row>
    <row r="784" spans="2:35" ht="18.75" customHeight="1">
      <c r="B784" s="14"/>
      <c r="C784" s="98"/>
      <c r="D784" s="14"/>
      <c r="E784" s="99"/>
      <c r="F784" s="99"/>
      <c r="G784" s="99"/>
      <c r="H784" s="99"/>
      <c r="I784" s="99"/>
      <c r="J784" s="99"/>
      <c r="K784" s="99"/>
      <c r="L784" s="99"/>
      <c r="M784" s="99"/>
      <c r="N784" s="99"/>
      <c r="O784" s="99"/>
      <c r="P784" s="99"/>
      <c r="Q784" s="99"/>
      <c r="R784" s="99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</row>
    <row r="785" spans="2:35" ht="18.75" customHeight="1">
      <c r="B785" s="14"/>
      <c r="C785" s="98"/>
      <c r="D785" s="14"/>
      <c r="E785" s="99"/>
      <c r="F785" s="99"/>
      <c r="G785" s="99"/>
      <c r="H785" s="99"/>
      <c r="I785" s="99"/>
      <c r="J785" s="99"/>
      <c r="K785" s="99"/>
      <c r="L785" s="99"/>
      <c r="M785" s="99"/>
      <c r="N785" s="99"/>
      <c r="O785" s="99"/>
      <c r="P785" s="99"/>
      <c r="Q785" s="99"/>
      <c r="R785" s="99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</row>
    <row r="786" spans="2:35" ht="18.75" customHeight="1">
      <c r="B786" s="14"/>
      <c r="C786" s="98"/>
      <c r="D786" s="14"/>
      <c r="E786" s="99"/>
      <c r="F786" s="99"/>
      <c r="G786" s="99"/>
      <c r="H786" s="99"/>
      <c r="I786" s="99"/>
      <c r="J786" s="99"/>
      <c r="K786" s="99"/>
      <c r="L786" s="99"/>
      <c r="M786" s="99"/>
      <c r="N786" s="99"/>
      <c r="O786" s="99"/>
      <c r="P786" s="99"/>
      <c r="Q786" s="99"/>
      <c r="R786" s="99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</row>
    <row r="787" spans="2:35" ht="18.75" customHeight="1">
      <c r="B787" s="14"/>
      <c r="C787" s="98"/>
      <c r="D787" s="14"/>
      <c r="E787" s="99"/>
      <c r="F787" s="99"/>
      <c r="G787" s="99"/>
      <c r="H787" s="99"/>
      <c r="I787" s="99"/>
      <c r="J787" s="99"/>
      <c r="K787" s="99"/>
      <c r="L787" s="99"/>
      <c r="M787" s="99"/>
      <c r="N787" s="99"/>
      <c r="O787" s="99"/>
      <c r="P787" s="99"/>
      <c r="Q787" s="99"/>
      <c r="R787" s="99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</row>
    <row r="788" spans="2:35" ht="18.75" customHeight="1">
      <c r="B788" s="14"/>
      <c r="C788" s="98"/>
      <c r="D788" s="14"/>
      <c r="E788" s="99"/>
      <c r="F788" s="99"/>
      <c r="G788" s="99"/>
      <c r="H788" s="99"/>
      <c r="I788" s="99"/>
      <c r="J788" s="99"/>
      <c r="K788" s="99"/>
      <c r="L788" s="99"/>
      <c r="M788" s="99"/>
      <c r="N788" s="99"/>
      <c r="O788" s="99"/>
      <c r="P788" s="99"/>
      <c r="Q788" s="99"/>
      <c r="R788" s="99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</row>
    <row r="789" spans="2:35" ht="18.75" customHeight="1">
      <c r="B789" s="14"/>
      <c r="C789" s="98"/>
      <c r="D789" s="14"/>
      <c r="E789" s="99"/>
      <c r="F789" s="99"/>
      <c r="G789" s="99"/>
      <c r="H789" s="99"/>
      <c r="I789" s="99"/>
      <c r="J789" s="99"/>
      <c r="K789" s="99"/>
      <c r="L789" s="99"/>
      <c r="M789" s="99"/>
      <c r="N789" s="99"/>
      <c r="O789" s="99"/>
      <c r="P789" s="99"/>
      <c r="Q789" s="99"/>
      <c r="R789" s="99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</row>
    <row r="790" spans="2:35" ht="18.75" customHeight="1">
      <c r="B790" s="14"/>
      <c r="C790" s="98"/>
      <c r="D790" s="14"/>
      <c r="E790" s="99"/>
      <c r="F790" s="99"/>
      <c r="G790" s="99"/>
      <c r="H790" s="99"/>
      <c r="I790" s="99"/>
      <c r="J790" s="99"/>
      <c r="K790" s="99"/>
      <c r="L790" s="99"/>
      <c r="M790" s="99"/>
      <c r="N790" s="99"/>
      <c r="O790" s="99"/>
      <c r="P790" s="99"/>
      <c r="Q790" s="99"/>
      <c r="R790" s="99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</row>
    <row r="791" spans="2:35" ht="18.75" customHeight="1">
      <c r="B791" s="14"/>
      <c r="C791" s="98"/>
      <c r="D791" s="14"/>
      <c r="E791" s="99"/>
      <c r="F791" s="99"/>
      <c r="G791" s="99"/>
      <c r="H791" s="99"/>
      <c r="I791" s="99"/>
      <c r="J791" s="99"/>
      <c r="K791" s="99"/>
      <c r="L791" s="99"/>
      <c r="M791" s="99"/>
      <c r="N791" s="99"/>
      <c r="O791" s="99"/>
      <c r="P791" s="99"/>
      <c r="Q791" s="99"/>
      <c r="R791" s="99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</row>
    <row r="792" spans="2:35" ht="18.75" customHeight="1">
      <c r="B792" s="14"/>
      <c r="C792" s="98"/>
      <c r="D792" s="14"/>
      <c r="E792" s="99"/>
      <c r="F792" s="99"/>
      <c r="G792" s="99"/>
      <c r="H792" s="99"/>
      <c r="I792" s="99"/>
      <c r="J792" s="99"/>
      <c r="K792" s="99"/>
      <c r="L792" s="99"/>
      <c r="M792" s="99"/>
      <c r="N792" s="99"/>
      <c r="O792" s="99"/>
      <c r="P792" s="99"/>
      <c r="Q792" s="99"/>
      <c r="R792" s="99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</row>
    <row r="793" spans="2:35" ht="18.75" customHeight="1">
      <c r="B793" s="14"/>
      <c r="C793" s="98"/>
      <c r="D793" s="14"/>
      <c r="E793" s="99"/>
      <c r="F793" s="99"/>
      <c r="G793" s="99"/>
      <c r="H793" s="99"/>
      <c r="I793" s="99"/>
      <c r="J793" s="99"/>
      <c r="K793" s="99"/>
      <c r="L793" s="99"/>
      <c r="M793" s="99"/>
      <c r="N793" s="99"/>
      <c r="O793" s="99"/>
      <c r="P793" s="99"/>
      <c r="Q793" s="99"/>
      <c r="R793" s="99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</row>
    <row r="794" spans="2:35" ht="18.75" customHeight="1">
      <c r="B794" s="14"/>
      <c r="C794" s="98"/>
      <c r="D794" s="14"/>
      <c r="E794" s="99"/>
      <c r="F794" s="99"/>
      <c r="G794" s="99"/>
      <c r="H794" s="99"/>
      <c r="I794" s="99"/>
      <c r="J794" s="99"/>
      <c r="K794" s="99"/>
      <c r="L794" s="99"/>
      <c r="M794" s="99"/>
      <c r="N794" s="99"/>
      <c r="O794" s="99"/>
      <c r="P794" s="99"/>
      <c r="Q794" s="99"/>
      <c r="R794" s="99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</row>
    <row r="795" spans="2:35" ht="18.75" customHeight="1">
      <c r="B795" s="14"/>
      <c r="C795" s="98"/>
      <c r="D795" s="14"/>
      <c r="E795" s="99"/>
      <c r="F795" s="99"/>
      <c r="G795" s="99"/>
      <c r="H795" s="99"/>
      <c r="I795" s="99"/>
      <c r="J795" s="99"/>
      <c r="K795" s="99"/>
      <c r="L795" s="99"/>
      <c r="M795" s="99"/>
      <c r="N795" s="99"/>
      <c r="O795" s="99"/>
      <c r="P795" s="99"/>
      <c r="Q795" s="99"/>
      <c r="R795" s="99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</row>
    <row r="796" spans="2:35" ht="18.75" customHeight="1">
      <c r="B796" s="14"/>
      <c r="C796" s="98"/>
      <c r="D796" s="14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</row>
    <row r="797" spans="2:35" ht="18.75" customHeight="1">
      <c r="B797" s="14"/>
      <c r="C797" s="98"/>
      <c r="D797" s="14"/>
      <c r="E797" s="99"/>
      <c r="F797" s="99"/>
      <c r="G797" s="99"/>
      <c r="H797" s="99"/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</row>
    <row r="798" spans="2:35" ht="18.75" customHeight="1">
      <c r="B798" s="14"/>
      <c r="C798" s="98"/>
      <c r="D798" s="14"/>
      <c r="E798" s="99"/>
      <c r="F798" s="99"/>
      <c r="G798" s="99"/>
      <c r="H798" s="99"/>
      <c r="I798" s="99"/>
      <c r="J798" s="99"/>
      <c r="K798" s="99"/>
      <c r="L798" s="99"/>
      <c r="M798" s="99"/>
      <c r="N798" s="99"/>
      <c r="O798" s="99"/>
      <c r="P798" s="99"/>
      <c r="Q798" s="99"/>
      <c r="R798" s="99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</row>
    <row r="799" spans="2:35" ht="18.75" customHeight="1">
      <c r="B799" s="14"/>
      <c r="C799" s="98"/>
      <c r="D799" s="14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</row>
    <row r="800" spans="2:35" ht="18.75" customHeight="1">
      <c r="B800" s="14"/>
      <c r="C800" s="98"/>
      <c r="D800" s="14"/>
      <c r="E800" s="99"/>
      <c r="F800" s="99"/>
      <c r="G800" s="99"/>
      <c r="H800" s="99"/>
      <c r="I800" s="99"/>
      <c r="J800" s="99"/>
      <c r="K800" s="99"/>
      <c r="L800" s="99"/>
      <c r="M800" s="99"/>
      <c r="N800" s="99"/>
      <c r="O800" s="99"/>
      <c r="P800" s="99"/>
      <c r="Q800" s="99"/>
      <c r="R800" s="99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</row>
    <row r="801" spans="2:35" ht="18.75" customHeight="1">
      <c r="B801" s="14"/>
      <c r="C801" s="98"/>
      <c r="D801" s="14"/>
      <c r="E801" s="99"/>
      <c r="F801" s="99"/>
      <c r="G801" s="99"/>
      <c r="H801" s="99"/>
      <c r="I801" s="99"/>
      <c r="J801" s="99"/>
      <c r="K801" s="99"/>
      <c r="L801" s="99"/>
      <c r="M801" s="99"/>
      <c r="N801" s="99"/>
      <c r="O801" s="99"/>
      <c r="P801" s="99"/>
      <c r="Q801" s="99"/>
      <c r="R801" s="99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</row>
    <row r="802" spans="2:35" ht="18.75" customHeight="1">
      <c r="B802" s="14"/>
      <c r="C802" s="98"/>
      <c r="D802" s="14"/>
      <c r="E802" s="99"/>
      <c r="F802" s="99"/>
      <c r="G802" s="99"/>
      <c r="H802" s="99"/>
      <c r="I802" s="99"/>
      <c r="J802" s="99"/>
      <c r="K802" s="99"/>
      <c r="L802" s="99"/>
      <c r="M802" s="99"/>
      <c r="N802" s="99"/>
      <c r="O802" s="99"/>
      <c r="P802" s="99"/>
      <c r="Q802" s="99"/>
      <c r="R802" s="99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</row>
    <row r="803" spans="2:35" ht="18.75" customHeight="1">
      <c r="B803" s="14"/>
      <c r="C803" s="98"/>
      <c r="D803" s="14"/>
      <c r="E803" s="99"/>
      <c r="F803" s="99"/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</row>
    <row r="804" spans="2:35" ht="18.75" customHeight="1">
      <c r="B804" s="14"/>
      <c r="C804" s="98"/>
      <c r="D804" s="14"/>
      <c r="E804" s="99"/>
      <c r="F804" s="99"/>
      <c r="G804" s="99"/>
      <c r="H804" s="99"/>
      <c r="I804" s="99"/>
      <c r="J804" s="99"/>
      <c r="K804" s="99"/>
      <c r="L804" s="99"/>
      <c r="M804" s="99"/>
      <c r="N804" s="99"/>
      <c r="O804" s="99"/>
      <c r="P804" s="99"/>
      <c r="Q804" s="99"/>
      <c r="R804" s="99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</row>
    <row r="805" spans="2:35" ht="18.75" customHeight="1">
      <c r="B805" s="14"/>
      <c r="C805" s="98"/>
      <c r="D805" s="14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</row>
    <row r="806" spans="2:35" ht="18.75" customHeight="1">
      <c r="B806" s="14"/>
      <c r="C806" s="98"/>
      <c r="D806" s="14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</row>
    <row r="807" spans="2:35" ht="18.75" customHeight="1">
      <c r="B807" s="14"/>
      <c r="C807" s="98"/>
      <c r="D807" s="14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</row>
    <row r="808" spans="2:35" ht="18.75" customHeight="1">
      <c r="B808" s="14"/>
      <c r="C808" s="98"/>
      <c r="D808" s="14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</row>
    <row r="809" spans="2:35" ht="18.75" customHeight="1">
      <c r="B809" s="14"/>
      <c r="C809" s="98"/>
      <c r="D809" s="14"/>
      <c r="E809" s="99"/>
      <c r="F809" s="99"/>
      <c r="G809" s="99"/>
      <c r="H809" s="99"/>
      <c r="I809" s="99"/>
      <c r="J809" s="99"/>
      <c r="K809" s="99"/>
      <c r="L809" s="99"/>
      <c r="M809" s="99"/>
      <c r="N809" s="99"/>
      <c r="O809" s="99"/>
      <c r="P809" s="99"/>
      <c r="Q809" s="99"/>
      <c r="R809" s="99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</row>
    <row r="810" spans="2:35" ht="18.75" customHeight="1">
      <c r="B810" s="14"/>
      <c r="C810" s="98"/>
      <c r="D810" s="14"/>
      <c r="E810" s="99"/>
      <c r="F810" s="99"/>
      <c r="G810" s="99"/>
      <c r="H810" s="99"/>
      <c r="I810" s="99"/>
      <c r="J810" s="99"/>
      <c r="K810" s="99"/>
      <c r="L810" s="99"/>
      <c r="M810" s="99"/>
      <c r="N810" s="99"/>
      <c r="O810" s="99"/>
      <c r="P810" s="99"/>
      <c r="Q810" s="99"/>
      <c r="R810" s="99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</row>
    <row r="811" spans="2:35" ht="18.75" customHeight="1">
      <c r="B811" s="14"/>
      <c r="C811" s="98"/>
      <c r="D811" s="14"/>
      <c r="E811" s="99"/>
      <c r="F811" s="99"/>
      <c r="G811" s="99"/>
      <c r="H811" s="99"/>
      <c r="I811" s="99"/>
      <c r="J811" s="99"/>
      <c r="K811" s="99"/>
      <c r="L811" s="99"/>
      <c r="M811" s="99"/>
      <c r="N811" s="99"/>
      <c r="O811" s="99"/>
      <c r="P811" s="99"/>
      <c r="Q811" s="99"/>
      <c r="R811" s="99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</row>
    <row r="812" spans="2:35" ht="18.75" customHeight="1">
      <c r="B812" s="14"/>
      <c r="C812" s="98"/>
      <c r="D812" s="14"/>
      <c r="E812" s="99"/>
      <c r="F812" s="99"/>
      <c r="G812" s="99"/>
      <c r="H812" s="99"/>
      <c r="I812" s="99"/>
      <c r="J812" s="99"/>
      <c r="K812" s="99"/>
      <c r="L812" s="99"/>
      <c r="M812" s="99"/>
      <c r="N812" s="99"/>
      <c r="O812" s="99"/>
      <c r="P812" s="99"/>
      <c r="Q812" s="99"/>
      <c r="R812" s="99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</row>
    <row r="813" spans="2:35" ht="18.75" customHeight="1">
      <c r="B813" s="14"/>
      <c r="C813" s="98"/>
      <c r="D813" s="14"/>
      <c r="E813" s="99"/>
      <c r="F813" s="99"/>
      <c r="G813" s="99"/>
      <c r="H813" s="99"/>
      <c r="I813" s="99"/>
      <c r="J813" s="99"/>
      <c r="K813" s="99"/>
      <c r="L813" s="99"/>
      <c r="M813" s="99"/>
      <c r="N813" s="99"/>
      <c r="O813" s="99"/>
      <c r="P813" s="99"/>
      <c r="Q813" s="99"/>
      <c r="R813" s="99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</row>
    <row r="814" spans="2:35" ht="18.75" customHeight="1">
      <c r="B814" s="14"/>
      <c r="C814" s="98"/>
      <c r="D814" s="14"/>
      <c r="E814" s="99"/>
      <c r="F814" s="99"/>
      <c r="G814" s="99"/>
      <c r="H814" s="99"/>
      <c r="I814" s="99"/>
      <c r="J814" s="99"/>
      <c r="K814" s="99"/>
      <c r="L814" s="99"/>
      <c r="M814" s="99"/>
      <c r="N814" s="99"/>
      <c r="O814" s="99"/>
      <c r="P814" s="99"/>
      <c r="Q814" s="99"/>
      <c r="R814" s="99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</row>
    <row r="815" spans="2:35" ht="18.75" customHeight="1">
      <c r="B815" s="14"/>
      <c r="C815" s="98"/>
      <c r="D815" s="14"/>
      <c r="E815" s="99"/>
      <c r="F815" s="99"/>
      <c r="G815" s="99"/>
      <c r="H815" s="99"/>
      <c r="I815" s="99"/>
      <c r="J815" s="99"/>
      <c r="K815" s="99"/>
      <c r="L815" s="99"/>
      <c r="M815" s="99"/>
      <c r="N815" s="99"/>
      <c r="O815" s="99"/>
      <c r="P815" s="99"/>
      <c r="Q815" s="99"/>
      <c r="R815" s="99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</row>
    <row r="816" spans="2:35" ht="18.75" customHeight="1">
      <c r="B816" s="14"/>
      <c r="C816" s="98"/>
      <c r="D816" s="14"/>
      <c r="E816" s="99"/>
      <c r="F816" s="99"/>
      <c r="G816" s="99"/>
      <c r="H816" s="99"/>
      <c r="I816" s="99"/>
      <c r="J816" s="99"/>
      <c r="K816" s="99"/>
      <c r="L816" s="99"/>
      <c r="M816" s="99"/>
      <c r="N816" s="99"/>
      <c r="O816" s="99"/>
      <c r="P816" s="99"/>
      <c r="Q816" s="99"/>
      <c r="R816" s="99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</row>
    <row r="817" spans="2:35" ht="18.75" customHeight="1">
      <c r="B817" s="14"/>
      <c r="C817" s="98"/>
      <c r="D817" s="14"/>
      <c r="E817" s="99"/>
      <c r="F817" s="99"/>
      <c r="G817" s="99"/>
      <c r="H817" s="99"/>
      <c r="I817" s="99"/>
      <c r="J817" s="99"/>
      <c r="K817" s="99"/>
      <c r="L817" s="99"/>
      <c r="M817" s="99"/>
      <c r="N817" s="99"/>
      <c r="O817" s="99"/>
      <c r="P817" s="99"/>
      <c r="Q817" s="99"/>
      <c r="R817" s="99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</row>
    <row r="818" spans="2:35" ht="18.75" customHeight="1">
      <c r="B818" s="14"/>
      <c r="C818" s="98"/>
      <c r="D818" s="14"/>
      <c r="E818" s="99"/>
      <c r="F818" s="99"/>
      <c r="G818" s="99"/>
      <c r="H818" s="99"/>
      <c r="I818" s="99"/>
      <c r="J818" s="99"/>
      <c r="K818" s="99"/>
      <c r="L818" s="99"/>
      <c r="M818" s="99"/>
      <c r="N818" s="99"/>
      <c r="O818" s="99"/>
      <c r="P818" s="99"/>
      <c r="Q818" s="99"/>
      <c r="R818" s="99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</row>
    <row r="819" spans="2:35" ht="18.75" customHeight="1">
      <c r="B819" s="14"/>
      <c r="C819" s="98"/>
      <c r="D819" s="14"/>
      <c r="E819" s="99"/>
      <c r="F819" s="99"/>
      <c r="G819" s="99"/>
      <c r="H819" s="99"/>
      <c r="I819" s="99"/>
      <c r="J819" s="99"/>
      <c r="K819" s="99"/>
      <c r="L819" s="99"/>
      <c r="M819" s="99"/>
      <c r="N819" s="99"/>
      <c r="O819" s="99"/>
      <c r="P819" s="99"/>
      <c r="Q819" s="99"/>
      <c r="R819" s="99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</row>
    <row r="820" spans="2:35" ht="18.75" customHeight="1">
      <c r="B820" s="14"/>
      <c r="C820" s="98"/>
      <c r="D820" s="14"/>
      <c r="E820" s="99"/>
      <c r="F820" s="99"/>
      <c r="G820" s="99"/>
      <c r="H820" s="99"/>
      <c r="I820" s="99"/>
      <c r="J820" s="99"/>
      <c r="K820" s="99"/>
      <c r="L820" s="99"/>
      <c r="M820" s="99"/>
      <c r="N820" s="99"/>
      <c r="O820" s="99"/>
      <c r="P820" s="99"/>
      <c r="Q820" s="99"/>
      <c r="R820" s="99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</row>
    <row r="821" spans="2:35" ht="18.75" customHeight="1">
      <c r="B821" s="14"/>
      <c r="C821" s="98"/>
      <c r="D821" s="14"/>
      <c r="E821" s="99"/>
      <c r="F821" s="99"/>
      <c r="G821" s="99"/>
      <c r="H821" s="99"/>
      <c r="I821" s="99"/>
      <c r="J821" s="99"/>
      <c r="K821" s="99"/>
      <c r="L821" s="99"/>
      <c r="M821" s="99"/>
      <c r="N821" s="99"/>
      <c r="O821" s="99"/>
      <c r="P821" s="99"/>
      <c r="Q821" s="99"/>
      <c r="R821" s="99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</row>
    <row r="822" spans="2:35" ht="18.75" customHeight="1">
      <c r="B822" s="14"/>
      <c r="C822" s="98"/>
      <c r="D822" s="14"/>
      <c r="E822" s="99"/>
      <c r="F822" s="99"/>
      <c r="G822" s="99"/>
      <c r="H822" s="99"/>
      <c r="I822" s="99"/>
      <c r="J822" s="99"/>
      <c r="K822" s="99"/>
      <c r="L822" s="99"/>
      <c r="M822" s="99"/>
      <c r="N822" s="99"/>
      <c r="O822" s="99"/>
      <c r="P822" s="99"/>
      <c r="Q822" s="99"/>
      <c r="R822" s="99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</row>
    <row r="823" spans="2:35" ht="18.75" customHeight="1">
      <c r="B823" s="14"/>
      <c r="C823" s="98"/>
      <c r="D823" s="14"/>
      <c r="E823" s="99"/>
      <c r="F823" s="99"/>
      <c r="G823" s="99"/>
      <c r="H823" s="99"/>
      <c r="I823" s="99"/>
      <c r="J823" s="99"/>
      <c r="K823" s="99"/>
      <c r="L823" s="99"/>
      <c r="M823" s="99"/>
      <c r="N823" s="99"/>
      <c r="O823" s="99"/>
      <c r="P823" s="99"/>
      <c r="Q823" s="99"/>
      <c r="R823" s="99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</row>
    <row r="824" spans="2:35" ht="18.75" customHeight="1">
      <c r="B824" s="14"/>
      <c r="C824" s="98"/>
      <c r="D824" s="14"/>
      <c r="E824" s="99"/>
      <c r="F824" s="99"/>
      <c r="G824" s="99"/>
      <c r="H824" s="99"/>
      <c r="I824" s="99"/>
      <c r="J824" s="99"/>
      <c r="K824" s="99"/>
      <c r="L824" s="99"/>
      <c r="M824" s="99"/>
      <c r="N824" s="99"/>
      <c r="O824" s="99"/>
      <c r="P824" s="99"/>
      <c r="Q824" s="99"/>
      <c r="R824" s="99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</row>
    <row r="825" spans="2:35" ht="18.75" customHeight="1">
      <c r="B825" s="14"/>
      <c r="C825" s="98"/>
      <c r="D825" s="14"/>
      <c r="E825" s="99"/>
      <c r="F825" s="99"/>
      <c r="G825" s="99"/>
      <c r="H825" s="99"/>
      <c r="I825" s="99"/>
      <c r="J825" s="99"/>
      <c r="K825" s="99"/>
      <c r="L825" s="99"/>
      <c r="M825" s="99"/>
      <c r="N825" s="99"/>
      <c r="O825" s="99"/>
      <c r="P825" s="99"/>
      <c r="Q825" s="99"/>
      <c r="R825" s="99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</row>
    <row r="826" spans="2:35" ht="18.75" customHeight="1">
      <c r="B826" s="14"/>
      <c r="C826" s="98"/>
      <c r="D826" s="14"/>
      <c r="E826" s="99"/>
      <c r="F826" s="99"/>
      <c r="G826" s="99"/>
      <c r="H826" s="99"/>
      <c r="I826" s="99"/>
      <c r="J826" s="99"/>
      <c r="K826" s="99"/>
      <c r="L826" s="99"/>
      <c r="M826" s="99"/>
      <c r="N826" s="99"/>
      <c r="O826" s="99"/>
      <c r="P826" s="99"/>
      <c r="Q826" s="99"/>
      <c r="R826" s="99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</row>
    <row r="827" spans="2:35" ht="18.75" customHeight="1">
      <c r="B827" s="14"/>
      <c r="C827" s="98"/>
      <c r="D827" s="14"/>
      <c r="E827" s="99"/>
      <c r="F827" s="99"/>
      <c r="G827" s="99"/>
      <c r="H827" s="99"/>
      <c r="I827" s="99"/>
      <c r="J827" s="99"/>
      <c r="K827" s="99"/>
      <c r="L827" s="99"/>
      <c r="M827" s="99"/>
      <c r="N827" s="99"/>
      <c r="O827" s="99"/>
      <c r="P827" s="99"/>
      <c r="Q827" s="99"/>
      <c r="R827" s="99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</row>
    <row r="828" spans="2:35" ht="18.75" customHeight="1">
      <c r="B828" s="14"/>
      <c r="C828" s="98"/>
      <c r="D828" s="14"/>
      <c r="E828" s="99"/>
      <c r="F828" s="99"/>
      <c r="G828" s="99"/>
      <c r="H828" s="99"/>
      <c r="I828" s="99"/>
      <c r="J828" s="99"/>
      <c r="K828" s="99"/>
      <c r="L828" s="99"/>
      <c r="M828" s="99"/>
      <c r="N828" s="99"/>
      <c r="O828" s="99"/>
      <c r="P828" s="99"/>
      <c r="Q828" s="99"/>
      <c r="R828" s="99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</row>
    <row r="829" spans="2:35" ht="18.75" customHeight="1">
      <c r="B829" s="14"/>
      <c r="C829" s="98"/>
      <c r="D829" s="14"/>
      <c r="E829" s="99"/>
      <c r="F829" s="99"/>
      <c r="G829" s="99"/>
      <c r="H829" s="99"/>
      <c r="I829" s="99"/>
      <c r="J829" s="99"/>
      <c r="K829" s="99"/>
      <c r="L829" s="99"/>
      <c r="M829" s="99"/>
      <c r="N829" s="99"/>
      <c r="O829" s="99"/>
      <c r="P829" s="99"/>
      <c r="Q829" s="99"/>
      <c r="R829" s="99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</row>
    <row r="830" spans="2:35" ht="18.75" customHeight="1">
      <c r="B830" s="14"/>
      <c r="C830" s="98"/>
      <c r="D830" s="14"/>
      <c r="E830" s="99"/>
      <c r="F830" s="99"/>
      <c r="G830" s="99"/>
      <c r="H830" s="99"/>
      <c r="I830" s="99"/>
      <c r="J830" s="99"/>
      <c r="K830" s="99"/>
      <c r="L830" s="99"/>
      <c r="M830" s="99"/>
      <c r="N830" s="99"/>
      <c r="O830" s="99"/>
      <c r="P830" s="99"/>
      <c r="Q830" s="99"/>
      <c r="R830" s="99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</row>
    <row r="831" spans="2:35" ht="18.75" customHeight="1">
      <c r="B831" s="14"/>
      <c r="C831" s="98"/>
      <c r="D831" s="14"/>
      <c r="E831" s="99"/>
      <c r="F831" s="99"/>
      <c r="G831" s="99"/>
      <c r="H831" s="99"/>
      <c r="I831" s="99"/>
      <c r="J831" s="99"/>
      <c r="K831" s="99"/>
      <c r="L831" s="99"/>
      <c r="M831" s="99"/>
      <c r="N831" s="99"/>
      <c r="O831" s="99"/>
      <c r="P831" s="99"/>
      <c r="Q831" s="99"/>
      <c r="R831" s="99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</row>
    <row r="832" spans="2:35" ht="18.75" customHeight="1">
      <c r="B832" s="14"/>
      <c r="C832" s="98"/>
      <c r="D832" s="14"/>
      <c r="E832" s="99"/>
      <c r="F832" s="99"/>
      <c r="G832" s="99"/>
      <c r="H832" s="99"/>
      <c r="I832" s="99"/>
      <c r="J832" s="99"/>
      <c r="K832" s="99"/>
      <c r="L832" s="99"/>
      <c r="M832" s="99"/>
      <c r="N832" s="99"/>
      <c r="O832" s="99"/>
      <c r="P832" s="99"/>
      <c r="Q832" s="99"/>
      <c r="R832" s="99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</row>
    <row r="833" spans="2:35" ht="18.75" customHeight="1">
      <c r="B833" s="14"/>
      <c r="C833" s="98"/>
      <c r="D833" s="14"/>
      <c r="E833" s="99"/>
      <c r="F833" s="99"/>
      <c r="G833" s="99"/>
      <c r="H833" s="99"/>
      <c r="I833" s="99"/>
      <c r="J833" s="99"/>
      <c r="K833" s="99"/>
      <c r="L833" s="99"/>
      <c r="M833" s="99"/>
      <c r="N833" s="99"/>
      <c r="O833" s="99"/>
      <c r="P833" s="99"/>
      <c r="Q833" s="99"/>
      <c r="R833" s="99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</row>
    <row r="834" spans="2:35" ht="18.75" customHeight="1">
      <c r="B834" s="14"/>
      <c r="C834" s="98"/>
      <c r="D834" s="14"/>
      <c r="E834" s="99"/>
      <c r="F834" s="99"/>
      <c r="G834" s="99"/>
      <c r="H834" s="99"/>
      <c r="I834" s="99"/>
      <c r="J834" s="99"/>
      <c r="K834" s="99"/>
      <c r="L834" s="99"/>
      <c r="M834" s="99"/>
      <c r="N834" s="99"/>
      <c r="O834" s="99"/>
      <c r="P834" s="99"/>
      <c r="Q834" s="99"/>
      <c r="R834" s="99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</row>
    <row r="835" spans="2:35" ht="18.75" customHeight="1">
      <c r="B835" s="14"/>
      <c r="C835" s="98"/>
      <c r="D835" s="14"/>
      <c r="E835" s="99"/>
      <c r="F835" s="99"/>
      <c r="G835" s="99"/>
      <c r="H835" s="99"/>
      <c r="I835" s="99"/>
      <c r="J835" s="99"/>
      <c r="K835" s="99"/>
      <c r="L835" s="99"/>
      <c r="M835" s="99"/>
      <c r="N835" s="99"/>
      <c r="O835" s="99"/>
      <c r="P835" s="99"/>
      <c r="Q835" s="99"/>
      <c r="R835" s="99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</row>
    <row r="836" spans="2:35" ht="18.75" customHeight="1">
      <c r="B836" s="14"/>
      <c r="C836" s="98"/>
      <c r="D836" s="14"/>
      <c r="E836" s="99"/>
      <c r="F836" s="99"/>
      <c r="G836" s="99"/>
      <c r="H836" s="99"/>
      <c r="I836" s="99"/>
      <c r="J836" s="99"/>
      <c r="K836" s="99"/>
      <c r="L836" s="99"/>
      <c r="M836" s="99"/>
      <c r="N836" s="99"/>
      <c r="O836" s="99"/>
      <c r="P836" s="99"/>
      <c r="Q836" s="99"/>
      <c r="R836" s="99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</row>
    <row r="837" spans="2:35" ht="18.75" customHeight="1">
      <c r="B837" s="14"/>
      <c r="C837" s="98"/>
      <c r="D837" s="14"/>
      <c r="E837" s="99"/>
      <c r="F837" s="99"/>
      <c r="G837" s="99"/>
      <c r="H837" s="99"/>
      <c r="I837" s="99"/>
      <c r="J837" s="99"/>
      <c r="K837" s="99"/>
      <c r="L837" s="99"/>
      <c r="M837" s="99"/>
      <c r="N837" s="99"/>
      <c r="O837" s="99"/>
      <c r="P837" s="99"/>
      <c r="Q837" s="99"/>
      <c r="R837" s="99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</row>
    <row r="838" spans="2:35" ht="18.75" customHeight="1">
      <c r="B838" s="14"/>
      <c r="C838" s="98"/>
      <c r="D838" s="14"/>
      <c r="E838" s="99"/>
      <c r="F838" s="99"/>
      <c r="G838" s="99"/>
      <c r="H838" s="99"/>
      <c r="I838" s="99"/>
      <c r="J838" s="99"/>
      <c r="K838" s="99"/>
      <c r="L838" s="99"/>
      <c r="M838" s="99"/>
      <c r="N838" s="99"/>
      <c r="O838" s="99"/>
      <c r="P838" s="99"/>
      <c r="Q838" s="99"/>
      <c r="R838" s="99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</row>
    <row r="839" spans="2:35" ht="18.75" customHeight="1">
      <c r="B839" s="14"/>
      <c r="C839" s="98"/>
      <c r="D839" s="14"/>
      <c r="E839" s="99"/>
      <c r="F839" s="99"/>
      <c r="G839" s="99"/>
      <c r="H839" s="99"/>
      <c r="I839" s="99"/>
      <c r="J839" s="99"/>
      <c r="K839" s="99"/>
      <c r="L839" s="99"/>
      <c r="M839" s="99"/>
      <c r="N839" s="99"/>
      <c r="O839" s="99"/>
      <c r="P839" s="99"/>
      <c r="Q839" s="99"/>
      <c r="R839" s="99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</row>
    <row r="840" spans="2:35" ht="18.75" customHeight="1">
      <c r="B840" s="14"/>
      <c r="C840" s="98"/>
      <c r="D840" s="14"/>
      <c r="E840" s="99"/>
      <c r="F840" s="99"/>
      <c r="G840" s="99"/>
      <c r="H840" s="99"/>
      <c r="I840" s="99"/>
      <c r="J840" s="99"/>
      <c r="K840" s="99"/>
      <c r="L840" s="99"/>
      <c r="M840" s="99"/>
      <c r="N840" s="99"/>
      <c r="O840" s="99"/>
      <c r="P840" s="99"/>
      <c r="Q840" s="99"/>
      <c r="R840" s="99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</row>
    <row r="841" spans="2:35" ht="18.75" customHeight="1">
      <c r="B841" s="14"/>
      <c r="C841" s="98"/>
      <c r="D841" s="14"/>
      <c r="E841" s="99"/>
      <c r="F841" s="99"/>
      <c r="G841" s="99"/>
      <c r="H841" s="99"/>
      <c r="I841" s="99"/>
      <c r="J841" s="99"/>
      <c r="K841" s="99"/>
      <c r="L841" s="99"/>
      <c r="M841" s="99"/>
      <c r="N841" s="99"/>
      <c r="O841" s="99"/>
      <c r="P841" s="99"/>
      <c r="Q841" s="99"/>
      <c r="R841" s="99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</row>
    <row r="842" spans="2:35" ht="18.75" customHeight="1">
      <c r="B842" s="14"/>
      <c r="C842" s="98"/>
      <c r="D842" s="14"/>
      <c r="E842" s="99"/>
      <c r="F842" s="99"/>
      <c r="G842" s="99"/>
      <c r="H842" s="99"/>
      <c r="I842" s="99"/>
      <c r="J842" s="99"/>
      <c r="K842" s="99"/>
      <c r="L842" s="99"/>
      <c r="M842" s="99"/>
      <c r="N842" s="99"/>
      <c r="O842" s="99"/>
      <c r="P842" s="99"/>
      <c r="Q842" s="99"/>
      <c r="R842" s="99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</row>
    <row r="843" spans="2:35" ht="18.75" customHeight="1">
      <c r="B843" s="14"/>
      <c r="C843" s="98"/>
      <c r="D843" s="14"/>
      <c r="E843" s="99"/>
      <c r="F843" s="99"/>
      <c r="G843" s="99"/>
      <c r="H843" s="99"/>
      <c r="I843" s="99"/>
      <c r="J843" s="99"/>
      <c r="K843" s="99"/>
      <c r="L843" s="99"/>
      <c r="M843" s="99"/>
      <c r="N843" s="99"/>
      <c r="O843" s="99"/>
      <c r="P843" s="99"/>
      <c r="Q843" s="99"/>
      <c r="R843" s="99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</row>
    <row r="844" spans="2:35" ht="18.75" customHeight="1">
      <c r="B844" s="14"/>
      <c r="C844" s="98"/>
      <c r="D844" s="14"/>
      <c r="E844" s="99"/>
      <c r="F844" s="99"/>
      <c r="G844" s="99"/>
      <c r="H844" s="99"/>
      <c r="I844" s="99"/>
      <c r="J844" s="99"/>
      <c r="K844" s="99"/>
      <c r="L844" s="99"/>
      <c r="M844" s="99"/>
      <c r="N844" s="99"/>
      <c r="O844" s="99"/>
      <c r="P844" s="99"/>
      <c r="Q844" s="99"/>
      <c r="R844" s="99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</row>
    <row r="845" spans="2:35" ht="18.75" customHeight="1">
      <c r="B845" s="14"/>
      <c r="C845" s="98"/>
      <c r="D845" s="14"/>
      <c r="E845" s="99"/>
      <c r="F845" s="99"/>
      <c r="G845" s="99"/>
      <c r="H845" s="99"/>
      <c r="I845" s="99"/>
      <c r="J845" s="99"/>
      <c r="K845" s="99"/>
      <c r="L845" s="99"/>
      <c r="M845" s="99"/>
      <c r="N845" s="99"/>
      <c r="O845" s="99"/>
      <c r="P845" s="99"/>
      <c r="Q845" s="99"/>
      <c r="R845" s="99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</row>
    <row r="846" spans="2:35" ht="18.75" customHeight="1">
      <c r="B846" s="14"/>
      <c r="C846" s="98"/>
      <c r="D846" s="14"/>
      <c r="E846" s="99"/>
      <c r="F846" s="99"/>
      <c r="G846" s="99"/>
      <c r="H846" s="99"/>
      <c r="I846" s="99"/>
      <c r="J846" s="99"/>
      <c r="K846" s="99"/>
      <c r="L846" s="99"/>
      <c r="M846" s="99"/>
      <c r="N846" s="99"/>
      <c r="O846" s="99"/>
      <c r="P846" s="99"/>
      <c r="Q846" s="99"/>
      <c r="R846" s="99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</row>
    <row r="847" spans="2:35" ht="18.75" customHeight="1">
      <c r="B847" s="14"/>
      <c r="C847" s="98"/>
      <c r="D847" s="14"/>
      <c r="E847" s="99"/>
      <c r="F847" s="99"/>
      <c r="G847" s="99"/>
      <c r="H847" s="99"/>
      <c r="I847" s="99"/>
      <c r="J847" s="99"/>
      <c r="K847" s="99"/>
      <c r="L847" s="99"/>
      <c r="M847" s="99"/>
      <c r="N847" s="99"/>
      <c r="O847" s="99"/>
      <c r="P847" s="99"/>
      <c r="Q847" s="99"/>
      <c r="R847" s="99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</row>
    <row r="848" spans="2:35" ht="18.75" customHeight="1">
      <c r="B848" s="14"/>
      <c r="C848" s="98"/>
      <c r="D848" s="14"/>
      <c r="E848" s="99"/>
      <c r="F848" s="99"/>
      <c r="G848" s="99"/>
      <c r="H848" s="99"/>
      <c r="I848" s="99"/>
      <c r="J848" s="99"/>
      <c r="K848" s="99"/>
      <c r="L848" s="99"/>
      <c r="M848" s="99"/>
      <c r="N848" s="99"/>
      <c r="O848" s="99"/>
      <c r="P848" s="99"/>
      <c r="Q848" s="99"/>
      <c r="R848" s="99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</row>
    <row r="849" spans="2:35" ht="18.75" customHeight="1">
      <c r="B849" s="14"/>
      <c r="C849" s="98"/>
      <c r="D849" s="14"/>
      <c r="E849" s="99"/>
      <c r="F849" s="99"/>
      <c r="G849" s="99"/>
      <c r="H849" s="99"/>
      <c r="I849" s="99"/>
      <c r="J849" s="99"/>
      <c r="K849" s="99"/>
      <c r="L849" s="99"/>
      <c r="M849" s="99"/>
      <c r="N849" s="99"/>
      <c r="O849" s="99"/>
      <c r="P849" s="99"/>
      <c r="Q849" s="99"/>
      <c r="R849" s="99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</row>
    <row r="850" spans="2:35" ht="18.75" customHeight="1">
      <c r="B850" s="14"/>
      <c r="C850" s="98"/>
      <c r="D850" s="14"/>
      <c r="E850" s="99"/>
      <c r="F850" s="99"/>
      <c r="G850" s="99"/>
      <c r="H850" s="99"/>
      <c r="I850" s="99"/>
      <c r="J850" s="99"/>
      <c r="K850" s="99"/>
      <c r="L850" s="99"/>
      <c r="M850" s="99"/>
      <c r="N850" s="99"/>
      <c r="O850" s="99"/>
      <c r="P850" s="99"/>
      <c r="Q850" s="99"/>
      <c r="R850" s="99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</row>
    <row r="851" spans="2:35" ht="18.75" customHeight="1">
      <c r="B851" s="14"/>
      <c r="C851" s="98"/>
      <c r="D851" s="14"/>
      <c r="E851" s="99"/>
      <c r="F851" s="99"/>
      <c r="G851" s="99"/>
      <c r="H851" s="99"/>
      <c r="I851" s="99"/>
      <c r="J851" s="99"/>
      <c r="K851" s="99"/>
      <c r="L851" s="99"/>
      <c r="M851" s="99"/>
      <c r="N851" s="99"/>
      <c r="O851" s="99"/>
      <c r="P851" s="99"/>
      <c r="Q851" s="99"/>
      <c r="R851" s="99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</row>
    <row r="852" spans="2:35" ht="18.75" customHeight="1">
      <c r="B852" s="14"/>
      <c r="C852" s="98"/>
      <c r="D852" s="14"/>
      <c r="E852" s="99"/>
      <c r="F852" s="99"/>
      <c r="G852" s="99"/>
      <c r="H852" s="99"/>
      <c r="I852" s="99"/>
      <c r="J852" s="99"/>
      <c r="K852" s="99"/>
      <c r="L852" s="99"/>
      <c r="M852" s="99"/>
      <c r="N852" s="99"/>
      <c r="O852" s="99"/>
      <c r="P852" s="99"/>
      <c r="Q852" s="99"/>
      <c r="R852" s="99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</row>
    <row r="853" spans="2:35" ht="18.75" customHeight="1">
      <c r="B853" s="14"/>
      <c r="C853" s="98"/>
      <c r="D853" s="14"/>
      <c r="E853" s="99"/>
      <c r="F853" s="99"/>
      <c r="G853" s="99"/>
      <c r="H853" s="99"/>
      <c r="I853" s="99"/>
      <c r="J853" s="99"/>
      <c r="K853" s="99"/>
      <c r="L853" s="99"/>
      <c r="M853" s="99"/>
      <c r="N853" s="99"/>
      <c r="O853" s="99"/>
      <c r="P853" s="99"/>
      <c r="Q853" s="99"/>
      <c r="R853" s="99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</row>
    <row r="854" spans="2:35" ht="18.75" customHeight="1">
      <c r="B854" s="14"/>
      <c r="C854" s="98"/>
      <c r="D854" s="14"/>
      <c r="E854" s="99"/>
      <c r="F854" s="99"/>
      <c r="G854" s="99"/>
      <c r="H854" s="99"/>
      <c r="I854" s="99"/>
      <c r="J854" s="99"/>
      <c r="K854" s="99"/>
      <c r="L854" s="99"/>
      <c r="M854" s="99"/>
      <c r="N854" s="99"/>
      <c r="O854" s="99"/>
      <c r="P854" s="99"/>
      <c r="Q854" s="99"/>
      <c r="R854" s="99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</row>
    <row r="855" spans="2:35" ht="18.75" customHeight="1">
      <c r="B855" s="14"/>
      <c r="C855" s="98"/>
      <c r="D855" s="14"/>
      <c r="E855" s="99"/>
      <c r="F855" s="99"/>
      <c r="G855" s="99"/>
      <c r="H855" s="99"/>
      <c r="I855" s="99"/>
      <c r="J855" s="99"/>
      <c r="K855" s="99"/>
      <c r="L855" s="99"/>
      <c r="M855" s="99"/>
      <c r="N855" s="99"/>
      <c r="O855" s="99"/>
      <c r="P855" s="99"/>
      <c r="Q855" s="99"/>
      <c r="R855" s="99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</row>
    <row r="856" spans="2:35" ht="18.75" customHeight="1">
      <c r="B856" s="14"/>
      <c r="C856" s="98"/>
      <c r="D856" s="14"/>
      <c r="E856" s="99"/>
      <c r="F856" s="99"/>
      <c r="G856" s="99"/>
      <c r="H856" s="99"/>
      <c r="I856" s="99"/>
      <c r="J856" s="99"/>
      <c r="K856" s="99"/>
      <c r="L856" s="99"/>
      <c r="M856" s="99"/>
      <c r="N856" s="99"/>
      <c r="O856" s="99"/>
      <c r="P856" s="99"/>
      <c r="Q856" s="99"/>
      <c r="R856" s="99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</row>
    <row r="857" spans="2:35" ht="18.75" customHeight="1">
      <c r="B857" s="14"/>
      <c r="C857" s="98"/>
      <c r="D857" s="14"/>
      <c r="E857" s="99"/>
      <c r="F857" s="99"/>
      <c r="G857" s="99"/>
      <c r="H857" s="99"/>
      <c r="I857" s="99"/>
      <c r="J857" s="99"/>
      <c r="K857" s="99"/>
      <c r="L857" s="99"/>
      <c r="M857" s="99"/>
      <c r="N857" s="99"/>
      <c r="O857" s="99"/>
      <c r="P857" s="99"/>
      <c r="Q857" s="99"/>
      <c r="R857" s="99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</row>
    <row r="858" spans="2:35" ht="18.75" customHeight="1">
      <c r="B858" s="14"/>
      <c r="C858" s="98"/>
      <c r="D858" s="14"/>
      <c r="E858" s="99"/>
      <c r="F858" s="99"/>
      <c r="G858" s="99"/>
      <c r="H858" s="99"/>
      <c r="I858" s="99"/>
      <c r="J858" s="99"/>
      <c r="K858" s="99"/>
      <c r="L858" s="99"/>
      <c r="M858" s="99"/>
      <c r="N858" s="99"/>
      <c r="O858" s="99"/>
      <c r="P858" s="99"/>
      <c r="Q858" s="99"/>
      <c r="R858" s="99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</row>
    <row r="859" spans="2:35" ht="18.75" customHeight="1">
      <c r="B859" s="14"/>
      <c r="C859" s="98"/>
      <c r="D859" s="14"/>
      <c r="E859" s="99"/>
      <c r="F859" s="99"/>
      <c r="G859" s="99"/>
      <c r="H859" s="99"/>
      <c r="I859" s="99"/>
      <c r="J859" s="99"/>
      <c r="K859" s="99"/>
      <c r="L859" s="99"/>
      <c r="M859" s="99"/>
      <c r="N859" s="99"/>
      <c r="O859" s="99"/>
      <c r="P859" s="99"/>
      <c r="Q859" s="99"/>
      <c r="R859" s="99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</row>
    <row r="860" spans="2:35" ht="18.75" customHeight="1">
      <c r="B860" s="14"/>
      <c r="C860" s="98"/>
      <c r="D860" s="14"/>
      <c r="E860" s="99"/>
      <c r="F860" s="99"/>
      <c r="G860" s="99"/>
      <c r="H860" s="99"/>
      <c r="I860" s="99"/>
      <c r="J860" s="99"/>
      <c r="K860" s="99"/>
      <c r="L860" s="99"/>
      <c r="M860" s="99"/>
      <c r="N860" s="99"/>
      <c r="O860" s="99"/>
      <c r="P860" s="99"/>
      <c r="Q860" s="99"/>
      <c r="R860" s="99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</row>
    <row r="861" spans="2:35" ht="18.75" customHeight="1">
      <c r="B861" s="14"/>
      <c r="C861" s="98"/>
      <c r="D861" s="14"/>
      <c r="E861" s="99"/>
      <c r="F861" s="99"/>
      <c r="G861" s="99"/>
      <c r="H861" s="99"/>
      <c r="I861" s="99"/>
      <c r="J861" s="99"/>
      <c r="K861" s="99"/>
      <c r="L861" s="99"/>
      <c r="M861" s="99"/>
      <c r="N861" s="99"/>
      <c r="O861" s="99"/>
      <c r="P861" s="99"/>
      <c r="Q861" s="99"/>
      <c r="R861" s="99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</row>
    <row r="862" spans="2:35" ht="18.75" customHeight="1">
      <c r="B862" s="14"/>
      <c r="C862" s="98"/>
      <c r="D862" s="14"/>
      <c r="E862" s="99"/>
      <c r="F862" s="99"/>
      <c r="G862" s="99"/>
      <c r="H862" s="99"/>
      <c r="I862" s="99"/>
      <c r="J862" s="99"/>
      <c r="K862" s="99"/>
      <c r="L862" s="99"/>
      <c r="M862" s="99"/>
      <c r="N862" s="99"/>
      <c r="O862" s="99"/>
      <c r="P862" s="99"/>
      <c r="Q862" s="99"/>
      <c r="R862" s="99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</row>
    <row r="863" spans="2:35" ht="18.75" customHeight="1">
      <c r="B863" s="14"/>
      <c r="C863" s="98"/>
      <c r="D863" s="14"/>
      <c r="E863" s="99"/>
      <c r="F863" s="99"/>
      <c r="G863" s="99"/>
      <c r="H863" s="99"/>
      <c r="I863" s="99"/>
      <c r="J863" s="99"/>
      <c r="K863" s="99"/>
      <c r="L863" s="99"/>
      <c r="M863" s="99"/>
      <c r="N863" s="99"/>
      <c r="O863" s="99"/>
      <c r="P863" s="99"/>
      <c r="Q863" s="99"/>
      <c r="R863" s="99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</row>
    <row r="864" spans="2:35" ht="18.75" customHeight="1">
      <c r="B864" s="14"/>
      <c r="C864" s="98"/>
      <c r="D864" s="14"/>
      <c r="E864" s="99"/>
      <c r="F864" s="99"/>
      <c r="G864" s="99"/>
      <c r="H864" s="99"/>
      <c r="I864" s="99"/>
      <c r="J864" s="99"/>
      <c r="K864" s="99"/>
      <c r="L864" s="99"/>
      <c r="M864" s="99"/>
      <c r="N864" s="99"/>
      <c r="O864" s="99"/>
      <c r="P864" s="99"/>
      <c r="Q864" s="99"/>
      <c r="R864" s="99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</row>
    <row r="865" spans="2:35" ht="18.75" customHeight="1">
      <c r="B865" s="14"/>
      <c r="C865" s="98"/>
      <c r="D865" s="14"/>
      <c r="E865" s="99"/>
      <c r="F865" s="99"/>
      <c r="G865" s="99"/>
      <c r="H865" s="99"/>
      <c r="I865" s="99"/>
      <c r="J865" s="99"/>
      <c r="K865" s="99"/>
      <c r="L865" s="99"/>
      <c r="M865" s="99"/>
      <c r="N865" s="99"/>
      <c r="O865" s="99"/>
      <c r="P865" s="99"/>
      <c r="Q865" s="99"/>
      <c r="R865" s="99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</row>
    <row r="866" spans="2:35" ht="18.75" customHeight="1">
      <c r="B866" s="14"/>
      <c r="C866" s="98"/>
      <c r="D866" s="14"/>
      <c r="E866" s="99"/>
      <c r="F866" s="99"/>
      <c r="G866" s="99"/>
      <c r="H866" s="99"/>
      <c r="I866" s="99"/>
      <c r="J866" s="99"/>
      <c r="K866" s="99"/>
      <c r="L866" s="99"/>
      <c r="M866" s="99"/>
      <c r="N866" s="99"/>
      <c r="O866" s="99"/>
      <c r="P866" s="99"/>
      <c r="Q866" s="99"/>
      <c r="R866" s="99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</row>
    <row r="867" spans="2:35" ht="18.75" customHeight="1">
      <c r="B867" s="14"/>
      <c r="C867" s="98"/>
      <c r="D867" s="14"/>
      <c r="E867" s="99"/>
      <c r="F867" s="99"/>
      <c r="G867" s="99"/>
      <c r="H867" s="99"/>
      <c r="I867" s="99"/>
      <c r="J867" s="99"/>
      <c r="K867" s="99"/>
      <c r="L867" s="99"/>
      <c r="M867" s="99"/>
      <c r="N867" s="99"/>
      <c r="O867" s="99"/>
      <c r="P867" s="99"/>
      <c r="Q867" s="99"/>
      <c r="R867" s="99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</row>
    <row r="868" spans="2:35" ht="18.75" customHeight="1">
      <c r="B868" s="14"/>
      <c r="C868" s="98"/>
      <c r="D868" s="14"/>
      <c r="E868" s="99"/>
      <c r="F868" s="99"/>
      <c r="G868" s="99"/>
      <c r="H868" s="99"/>
      <c r="I868" s="99"/>
      <c r="J868" s="99"/>
      <c r="K868" s="99"/>
      <c r="L868" s="99"/>
      <c r="M868" s="99"/>
      <c r="N868" s="99"/>
      <c r="O868" s="99"/>
      <c r="P868" s="99"/>
      <c r="Q868" s="99"/>
      <c r="R868" s="99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</row>
    <row r="869" spans="2:35" ht="18.75" customHeight="1">
      <c r="B869" s="14"/>
      <c r="C869" s="98"/>
      <c r="D869" s="14"/>
      <c r="E869" s="99"/>
      <c r="F869" s="99"/>
      <c r="G869" s="99"/>
      <c r="H869" s="99"/>
      <c r="I869" s="99"/>
      <c r="J869" s="99"/>
      <c r="K869" s="99"/>
      <c r="L869" s="99"/>
      <c r="M869" s="99"/>
      <c r="N869" s="99"/>
      <c r="O869" s="99"/>
      <c r="P869" s="99"/>
      <c r="Q869" s="99"/>
      <c r="R869" s="99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</row>
    <row r="870" spans="2:35" ht="18.75" customHeight="1">
      <c r="B870" s="14"/>
      <c r="C870" s="98"/>
      <c r="D870" s="14"/>
      <c r="E870" s="99"/>
      <c r="F870" s="99"/>
      <c r="G870" s="99"/>
      <c r="H870" s="99"/>
      <c r="I870" s="99"/>
      <c r="J870" s="99"/>
      <c r="K870" s="99"/>
      <c r="L870" s="99"/>
      <c r="M870" s="99"/>
      <c r="N870" s="99"/>
      <c r="O870" s="99"/>
      <c r="P870" s="99"/>
      <c r="Q870" s="99"/>
      <c r="R870" s="99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</row>
    <row r="871" spans="2:35" ht="18.75" customHeight="1">
      <c r="B871" s="14"/>
      <c r="C871" s="98"/>
      <c r="D871" s="14"/>
      <c r="E871" s="99"/>
      <c r="F871" s="99"/>
      <c r="G871" s="99"/>
      <c r="H871" s="99"/>
      <c r="I871" s="99"/>
      <c r="J871" s="99"/>
      <c r="K871" s="99"/>
      <c r="L871" s="99"/>
      <c r="M871" s="99"/>
      <c r="N871" s="99"/>
      <c r="O871" s="99"/>
      <c r="P871" s="99"/>
      <c r="Q871" s="99"/>
      <c r="R871" s="99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</row>
    <row r="872" spans="2:35" ht="18.75" customHeight="1">
      <c r="B872" s="14"/>
      <c r="C872" s="98"/>
      <c r="D872" s="14"/>
      <c r="E872" s="99"/>
      <c r="F872" s="99"/>
      <c r="G872" s="99"/>
      <c r="H872" s="99"/>
      <c r="I872" s="99"/>
      <c r="J872" s="99"/>
      <c r="K872" s="99"/>
      <c r="L872" s="99"/>
      <c r="M872" s="99"/>
      <c r="N872" s="99"/>
      <c r="O872" s="99"/>
      <c r="P872" s="99"/>
      <c r="Q872" s="99"/>
      <c r="R872" s="99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</row>
    <row r="873" spans="2:35" ht="18.75" customHeight="1">
      <c r="B873" s="14"/>
      <c r="C873" s="98"/>
      <c r="D873" s="14"/>
      <c r="E873" s="99"/>
      <c r="F873" s="99"/>
      <c r="G873" s="99"/>
      <c r="H873" s="99"/>
      <c r="I873" s="99"/>
      <c r="J873" s="99"/>
      <c r="K873" s="99"/>
      <c r="L873" s="99"/>
      <c r="M873" s="99"/>
      <c r="N873" s="99"/>
      <c r="O873" s="99"/>
      <c r="P873" s="99"/>
      <c r="Q873" s="99"/>
      <c r="R873" s="99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</row>
    <row r="874" spans="2:35" ht="18.75" customHeight="1">
      <c r="B874" s="14"/>
      <c r="C874" s="98"/>
      <c r="D874" s="14"/>
      <c r="E874" s="99"/>
      <c r="F874" s="99"/>
      <c r="G874" s="99"/>
      <c r="H874" s="99"/>
      <c r="I874" s="99"/>
      <c r="J874" s="99"/>
      <c r="K874" s="99"/>
      <c r="L874" s="99"/>
      <c r="M874" s="99"/>
      <c r="N874" s="99"/>
      <c r="O874" s="99"/>
      <c r="P874" s="99"/>
      <c r="Q874" s="99"/>
      <c r="R874" s="99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</row>
    <row r="875" spans="2:35" ht="18.75" customHeight="1">
      <c r="B875" s="14"/>
      <c r="C875" s="98"/>
      <c r="D875" s="14"/>
      <c r="E875" s="99"/>
      <c r="F875" s="99"/>
      <c r="G875" s="99"/>
      <c r="H875" s="99"/>
      <c r="I875" s="99"/>
      <c r="J875" s="99"/>
      <c r="K875" s="99"/>
      <c r="L875" s="99"/>
      <c r="M875" s="99"/>
      <c r="N875" s="99"/>
      <c r="O875" s="99"/>
      <c r="P875" s="99"/>
      <c r="Q875" s="99"/>
      <c r="R875" s="99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</row>
    <row r="876" spans="2:35" ht="18.75" customHeight="1">
      <c r="B876" s="14"/>
      <c r="C876" s="98"/>
      <c r="D876" s="14"/>
      <c r="E876" s="99"/>
      <c r="F876" s="99"/>
      <c r="G876" s="99"/>
      <c r="H876" s="99"/>
      <c r="I876" s="99"/>
      <c r="J876" s="99"/>
      <c r="K876" s="99"/>
      <c r="L876" s="99"/>
      <c r="M876" s="99"/>
      <c r="N876" s="99"/>
      <c r="O876" s="99"/>
      <c r="P876" s="99"/>
      <c r="Q876" s="99"/>
      <c r="R876" s="99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</row>
    <row r="877" spans="2:35" ht="18.75" customHeight="1">
      <c r="B877" s="14"/>
      <c r="C877" s="98"/>
      <c r="D877" s="14"/>
      <c r="E877" s="99"/>
      <c r="F877" s="99"/>
      <c r="G877" s="99"/>
      <c r="H877" s="99"/>
      <c r="I877" s="99"/>
      <c r="J877" s="99"/>
      <c r="K877" s="99"/>
      <c r="L877" s="99"/>
      <c r="M877" s="99"/>
      <c r="N877" s="99"/>
      <c r="O877" s="99"/>
      <c r="P877" s="99"/>
      <c r="Q877" s="99"/>
      <c r="R877" s="99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</row>
    <row r="878" spans="2:35" ht="18.75" customHeight="1">
      <c r="B878" s="14"/>
      <c r="C878" s="98"/>
      <c r="D878" s="14"/>
      <c r="E878" s="99"/>
      <c r="F878" s="99"/>
      <c r="G878" s="99"/>
      <c r="H878" s="99"/>
      <c r="I878" s="99"/>
      <c r="J878" s="99"/>
      <c r="K878" s="99"/>
      <c r="L878" s="99"/>
      <c r="M878" s="99"/>
      <c r="N878" s="99"/>
      <c r="O878" s="99"/>
      <c r="P878" s="99"/>
      <c r="Q878" s="99"/>
      <c r="R878" s="99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</row>
    <row r="879" spans="2:35" ht="18.75" customHeight="1">
      <c r="B879" s="14"/>
      <c r="C879" s="98"/>
      <c r="D879" s="14"/>
      <c r="E879" s="99"/>
      <c r="F879" s="99"/>
      <c r="G879" s="99"/>
      <c r="H879" s="99"/>
      <c r="I879" s="99"/>
      <c r="J879" s="99"/>
      <c r="K879" s="99"/>
      <c r="L879" s="99"/>
      <c r="M879" s="99"/>
      <c r="N879" s="99"/>
      <c r="O879" s="99"/>
      <c r="P879" s="99"/>
      <c r="Q879" s="99"/>
      <c r="R879" s="99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</row>
    <row r="880" spans="2:35" ht="18.75" customHeight="1">
      <c r="B880" s="14"/>
      <c r="C880" s="98"/>
      <c r="D880" s="14"/>
      <c r="E880" s="99"/>
      <c r="F880" s="99"/>
      <c r="G880" s="99"/>
      <c r="H880" s="99"/>
      <c r="I880" s="99"/>
      <c r="J880" s="99"/>
      <c r="K880" s="99"/>
      <c r="L880" s="99"/>
      <c r="M880" s="99"/>
      <c r="N880" s="99"/>
      <c r="O880" s="99"/>
      <c r="P880" s="99"/>
      <c r="Q880" s="99"/>
      <c r="R880" s="99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</row>
    <row r="881" spans="2:35" ht="18.75" customHeight="1">
      <c r="B881" s="14"/>
      <c r="C881" s="98"/>
      <c r="D881" s="14"/>
      <c r="E881" s="99"/>
      <c r="F881" s="99"/>
      <c r="G881" s="99"/>
      <c r="H881" s="99"/>
      <c r="I881" s="99"/>
      <c r="J881" s="99"/>
      <c r="K881" s="99"/>
      <c r="L881" s="99"/>
      <c r="M881" s="99"/>
      <c r="N881" s="99"/>
      <c r="O881" s="99"/>
      <c r="P881" s="99"/>
      <c r="Q881" s="99"/>
      <c r="R881" s="99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</row>
    <row r="882" spans="2:35" ht="18.75" customHeight="1">
      <c r="B882" s="14"/>
      <c r="C882" s="98"/>
      <c r="D882" s="14"/>
      <c r="E882" s="99"/>
      <c r="F882" s="99"/>
      <c r="G882" s="99"/>
      <c r="H882" s="99"/>
      <c r="I882" s="99"/>
      <c r="J882" s="99"/>
      <c r="K882" s="99"/>
      <c r="L882" s="99"/>
      <c r="M882" s="99"/>
      <c r="N882" s="99"/>
      <c r="O882" s="99"/>
      <c r="P882" s="99"/>
      <c r="Q882" s="99"/>
      <c r="R882" s="99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</row>
    <row r="883" spans="2:35" ht="18.75" customHeight="1">
      <c r="B883" s="14"/>
      <c r="C883" s="98"/>
      <c r="D883" s="14"/>
      <c r="E883" s="99"/>
      <c r="F883" s="99"/>
      <c r="G883" s="99"/>
      <c r="H883" s="99"/>
      <c r="I883" s="99"/>
      <c r="J883" s="99"/>
      <c r="K883" s="99"/>
      <c r="L883" s="99"/>
      <c r="M883" s="99"/>
      <c r="N883" s="99"/>
      <c r="O883" s="99"/>
      <c r="P883" s="99"/>
      <c r="Q883" s="99"/>
      <c r="R883" s="99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</row>
    <row r="884" spans="2:35" ht="18.75" customHeight="1">
      <c r="B884" s="14"/>
      <c r="C884" s="98"/>
      <c r="D884" s="14"/>
      <c r="E884" s="99"/>
      <c r="F884" s="99"/>
      <c r="G884" s="99"/>
      <c r="H884" s="99"/>
      <c r="I884" s="99"/>
      <c r="J884" s="99"/>
      <c r="K884" s="99"/>
      <c r="L884" s="99"/>
      <c r="M884" s="99"/>
      <c r="N884" s="99"/>
      <c r="O884" s="99"/>
      <c r="P884" s="99"/>
      <c r="Q884" s="99"/>
      <c r="R884" s="99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</row>
    <row r="885" spans="2:35" ht="18.75" customHeight="1">
      <c r="B885" s="14"/>
      <c r="C885" s="98"/>
      <c r="D885" s="14"/>
      <c r="E885" s="99"/>
      <c r="F885" s="99"/>
      <c r="G885" s="99"/>
      <c r="H885" s="99"/>
      <c r="I885" s="99"/>
      <c r="J885" s="99"/>
      <c r="K885" s="99"/>
      <c r="L885" s="99"/>
      <c r="M885" s="99"/>
      <c r="N885" s="99"/>
      <c r="O885" s="99"/>
      <c r="P885" s="99"/>
      <c r="Q885" s="99"/>
      <c r="R885" s="99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</row>
    <row r="886" spans="2:35" ht="18.75" customHeight="1">
      <c r="B886" s="14"/>
      <c r="C886" s="98"/>
      <c r="D886" s="14"/>
      <c r="E886" s="99"/>
      <c r="F886" s="99"/>
      <c r="G886" s="99"/>
      <c r="H886" s="99"/>
      <c r="I886" s="99"/>
      <c r="J886" s="99"/>
      <c r="K886" s="99"/>
      <c r="L886" s="99"/>
      <c r="M886" s="99"/>
      <c r="N886" s="99"/>
      <c r="O886" s="99"/>
      <c r="P886" s="99"/>
      <c r="Q886" s="99"/>
      <c r="R886" s="99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</row>
    <row r="887" spans="2:35" ht="18.75" customHeight="1">
      <c r="B887" s="14"/>
      <c r="C887" s="98"/>
      <c r="D887" s="14"/>
      <c r="E887" s="99"/>
      <c r="F887" s="99"/>
      <c r="G887" s="99"/>
      <c r="H887" s="99"/>
      <c r="I887" s="99"/>
      <c r="J887" s="99"/>
      <c r="K887" s="99"/>
      <c r="L887" s="99"/>
      <c r="M887" s="99"/>
      <c r="N887" s="99"/>
      <c r="O887" s="99"/>
      <c r="P887" s="99"/>
      <c r="Q887" s="99"/>
      <c r="R887" s="99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</row>
    <row r="888" spans="2:35" ht="18.75" customHeight="1">
      <c r="B888" s="14"/>
      <c r="C888" s="98"/>
      <c r="D888" s="14"/>
      <c r="E888" s="99"/>
      <c r="F888" s="99"/>
      <c r="G888" s="99"/>
      <c r="H888" s="99"/>
      <c r="I888" s="99"/>
      <c r="J888" s="99"/>
      <c r="K888" s="99"/>
      <c r="L888" s="99"/>
      <c r="M888" s="99"/>
      <c r="N888" s="99"/>
      <c r="O888" s="99"/>
      <c r="P888" s="99"/>
      <c r="Q888" s="99"/>
      <c r="R888" s="99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</row>
    <row r="889" spans="2:35" ht="18.75" customHeight="1">
      <c r="B889" s="14"/>
      <c r="C889" s="98"/>
      <c r="D889" s="14"/>
      <c r="E889" s="99"/>
      <c r="F889" s="99"/>
      <c r="G889" s="99"/>
      <c r="H889" s="99"/>
      <c r="I889" s="99"/>
      <c r="J889" s="99"/>
      <c r="K889" s="99"/>
      <c r="L889" s="99"/>
      <c r="M889" s="99"/>
      <c r="N889" s="99"/>
      <c r="O889" s="99"/>
      <c r="P889" s="99"/>
      <c r="Q889" s="99"/>
      <c r="R889" s="99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</row>
    <row r="890" spans="2:35" ht="18.75" customHeight="1">
      <c r="B890" s="14"/>
      <c r="C890" s="98"/>
      <c r="D890" s="14"/>
      <c r="E890" s="99"/>
      <c r="F890" s="99"/>
      <c r="G890" s="99"/>
      <c r="H890" s="99"/>
      <c r="I890" s="99"/>
      <c r="J890" s="99"/>
      <c r="K890" s="99"/>
      <c r="L890" s="99"/>
      <c r="M890" s="99"/>
      <c r="N890" s="99"/>
      <c r="O890" s="99"/>
      <c r="P890" s="99"/>
      <c r="Q890" s="99"/>
      <c r="R890" s="99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</row>
    <row r="891" spans="2:35" ht="18.75" customHeight="1">
      <c r="B891" s="14"/>
      <c r="C891" s="98"/>
      <c r="D891" s="14"/>
      <c r="E891" s="99"/>
      <c r="F891" s="99"/>
      <c r="G891" s="99"/>
      <c r="H891" s="99"/>
      <c r="I891" s="99"/>
      <c r="J891" s="99"/>
      <c r="K891" s="99"/>
      <c r="L891" s="99"/>
      <c r="M891" s="99"/>
      <c r="N891" s="99"/>
      <c r="O891" s="99"/>
      <c r="P891" s="99"/>
      <c r="Q891" s="99"/>
      <c r="R891" s="99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</row>
    <row r="892" spans="2:35" ht="18.75" customHeight="1">
      <c r="B892" s="14"/>
      <c r="C892" s="98"/>
      <c r="D892" s="14"/>
      <c r="E892" s="99"/>
      <c r="F892" s="99"/>
      <c r="G892" s="99"/>
      <c r="H892" s="99"/>
      <c r="I892" s="99"/>
      <c r="J892" s="99"/>
      <c r="K892" s="99"/>
      <c r="L892" s="99"/>
      <c r="M892" s="99"/>
      <c r="N892" s="99"/>
      <c r="O892" s="99"/>
      <c r="P892" s="99"/>
      <c r="Q892" s="99"/>
      <c r="R892" s="99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</row>
    <row r="893" spans="2:35" ht="18.75" customHeight="1">
      <c r="B893" s="14"/>
      <c r="C893" s="98"/>
      <c r="D893" s="14"/>
      <c r="E893" s="99"/>
      <c r="F893" s="99"/>
      <c r="G893" s="99"/>
      <c r="H893" s="99"/>
      <c r="I893" s="99"/>
      <c r="J893" s="99"/>
      <c r="K893" s="99"/>
      <c r="L893" s="99"/>
      <c r="M893" s="99"/>
      <c r="N893" s="99"/>
      <c r="O893" s="99"/>
      <c r="P893" s="99"/>
      <c r="Q893" s="99"/>
      <c r="R893" s="99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</row>
    <row r="894" spans="2:35" ht="18.75" customHeight="1">
      <c r="B894" s="14"/>
      <c r="C894" s="98"/>
      <c r="D894" s="14"/>
      <c r="E894" s="99"/>
      <c r="F894" s="99"/>
      <c r="G894" s="99"/>
      <c r="H894" s="99"/>
      <c r="I894" s="99"/>
      <c r="J894" s="99"/>
      <c r="K894" s="99"/>
      <c r="L894" s="99"/>
      <c r="M894" s="99"/>
      <c r="N894" s="99"/>
      <c r="O894" s="99"/>
      <c r="P894" s="99"/>
      <c r="Q894" s="99"/>
      <c r="R894" s="99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</row>
    <row r="895" spans="2:35" ht="18.75" customHeight="1">
      <c r="B895" s="14"/>
      <c r="C895" s="98"/>
      <c r="D895" s="14"/>
      <c r="E895" s="99"/>
      <c r="F895" s="99"/>
      <c r="G895" s="99"/>
      <c r="H895" s="99"/>
      <c r="I895" s="99"/>
      <c r="J895" s="99"/>
      <c r="K895" s="99"/>
      <c r="L895" s="99"/>
      <c r="M895" s="99"/>
      <c r="N895" s="99"/>
      <c r="O895" s="99"/>
      <c r="P895" s="99"/>
      <c r="Q895" s="99"/>
      <c r="R895" s="99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</row>
    <row r="896" spans="2:35" ht="18.75" customHeight="1">
      <c r="B896" s="14"/>
      <c r="C896" s="98"/>
      <c r="D896" s="14"/>
      <c r="E896" s="99"/>
      <c r="F896" s="99"/>
      <c r="G896" s="99"/>
      <c r="H896" s="99"/>
      <c r="I896" s="99"/>
      <c r="J896" s="99"/>
      <c r="K896" s="99"/>
      <c r="L896" s="99"/>
      <c r="M896" s="99"/>
      <c r="N896" s="99"/>
      <c r="O896" s="99"/>
      <c r="P896" s="99"/>
      <c r="Q896" s="99"/>
      <c r="R896" s="99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</row>
    <row r="897" spans="2:35" ht="18.75" customHeight="1">
      <c r="B897" s="14"/>
      <c r="C897" s="98"/>
      <c r="D897" s="14"/>
      <c r="E897" s="99"/>
      <c r="F897" s="99"/>
      <c r="G897" s="99"/>
      <c r="H897" s="99"/>
      <c r="I897" s="99"/>
      <c r="J897" s="99"/>
      <c r="K897" s="99"/>
      <c r="L897" s="99"/>
      <c r="M897" s="99"/>
      <c r="N897" s="99"/>
      <c r="O897" s="99"/>
      <c r="P897" s="99"/>
      <c r="Q897" s="99"/>
      <c r="R897" s="99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</row>
    <row r="898" spans="2:35" ht="18.75" customHeight="1">
      <c r="B898" s="14"/>
      <c r="C898" s="98"/>
      <c r="D898" s="14"/>
      <c r="E898" s="99"/>
      <c r="F898" s="99"/>
      <c r="G898" s="99"/>
      <c r="H898" s="99"/>
      <c r="I898" s="99"/>
      <c r="J898" s="99"/>
      <c r="K898" s="99"/>
      <c r="L898" s="99"/>
      <c r="M898" s="99"/>
      <c r="N898" s="99"/>
      <c r="O898" s="99"/>
      <c r="P898" s="99"/>
      <c r="Q898" s="99"/>
      <c r="R898" s="99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</row>
    <row r="899" spans="2:35" ht="18.75" customHeight="1">
      <c r="B899" s="14"/>
      <c r="C899" s="98"/>
      <c r="D899" s="14"/>
      <c r="E899" s="99"/>
      <c r="F899" s="99"/>
      <c r="G899" s="99"/>
      <c r="H899" s="99"/>
      <c r="I899" s="99"/>
      <c r="J899" s="99"/>
      <c r="K899" s="99"/>
      <c r="L899" s="99"/>
      <c r="M899" s="99"/>
      <c r="N899" s="99"/>
      <c r="O899" s="99"/>
      <c r="P899" s="99"/>
      <c r="Q899" s="99"/>
      <c r="R899" s="99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</row>
    <row r="900" spans="2:35" ht="18.75" customHeight="1">
      <c r="B900" s="14"/>
      <c r="C900" s="98"/>
      <c r="D900" s="14"/>
      <c r="E900" s="99"/>
      <c r="F900" s="99"/>
      <c r="G900" s="99"/>
      <c r="H900" s="99"/>
      <c r="I900" s="99"/>
      <c r="J900" s="99"/>
      <c r="K900" s="99"/>
      <c r="L900" s="99"/>
      <c r="M900" s="99"/>
      <c r="N900" s="99"/>
      <c r="O900" s="99"/>
      <c r="P900" s="99"/>
      <c r="Q900" s="99"/>
      <c r="R900" s="99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</row>
    <row r="901" spans="2:35" ht="18.75" customHeight="1">
      <c r="B901" s="14"/>
      <c r="C901" s="98"/>
      <c r="D901" s="14"/>
      <c r="E901" s="99"/>
      <c r="F901" s="99"/>
      <c r="G901" s="99"/>
      <c r="H901" s="99"/>
      <c r="I901" s="99"/>
      <c r="J901" s="99"/>
      <c r="K901" s="99"/>
      <c r="L901" s="99"/>
      <c r="M901" s="99"/>
      <c r="N901" s="99"/>
      <c r="O901" s="99"/>
      <c r="P901" s="99"/>
      <c r="Q901" s="99"/>
      <c r="R901" s="99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</row>
    <row r="902" spans="2:35" ht="18.75" customHeight="1">
      <c r="B902" s="14"/>
      <c r="C902" s="98"/>
      <c r="D902" s="14"/>
      <c r="E902" s="99"/>
      <c r="F902" s="99"/>
      <c r="G902" s="99"/>
      <c r="H902" s="99"/>
      <c r="I902" s="99"/>
      <c r="J902" s="99"/>
      <c r="K902" s="99"/>
      <c r="L902" s="99"/>
      <c r="M902" s="99"/>
      <c r="N902" s="99"/>
      <c r="O902" s="99"/>
      <c r="P902" s="99"/>
      <c r="Q902" s="99"/>
      <c r="R902" s="99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</row>
    <row r="903" spans="2:35" ht="18.75" customHeight="1">
      <c r="B903" s="14"/>
      <c r="C903" s="98"/>
      <c r="D903" s="14"/>
      <c r="E903" s="99"/>
      <c r="F903" s="99"/>
      <c r="G903" s="99"/>
      <c r="H903" s="99"/>
      <c r="I903" s="99"/>
      <c r="J903" s="99"/>
      <c r="K903" s="99"/>
      <c r="L903" s="99"/>
      <c r="M903" s="99"/>
      <c r="N903" s="99"/>
      <c r="O903" s="99"/>
      <c r="P903" s="99"/>
      <c r="Q903" s="99"/>
      <c r="R903" s="99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</row>
    <row r="904" spans="2:35" ht="18.75" customHeight="1">
      <c r="B904" s="14"/>
      <c r="C904" s="98"/>
      <c r="D904" s="14"/>
      <c r="E904" s="99"/>
      <c r="F904" s="99"/>
      <c r="G904" s="99"/>
      <c r="H904" s="99"/>
      <c r="I904" s="99"/>
      <c r="J904" s="99"/>
      <c r="K904" s="99"/>
      <c r="L904" s="99"/>
      <c r="M904" s="99"/>
      <c r="N904" s="99"/>
      <c r="O904" s="99"/>
      <c r="P904" s="99"/>
      <c r="Q904" s="99"/>
      <c r="R904" s="99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</row>
    <row r="905" spans="2:35" ht="18.75" customHeight="1">
      <c r="B905" s="14"/>
      <c r="C905" s="98"/>
      <c r="D905" s="14"/>
      <c r="E905" s="99"/>
      <c r="F905" s="99"/>
      <c r="G905" s="99"/>
      <c r="H905" s="99"/>
      <c r="I905" s="99"/>
      <c r="J905" s="99"/>
      <c r="K905" s="99"/>
      <c r="L905" s="99"/>
      <c r="M905" s="99"/>
      <c r="N905" s="99"/>
      <c r="O905" s="99"/>
      <c r="P905" s="99"/>
      <c r="Q905" s="99"/>
      <c r="R905" s="99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</row>
    <row r="906" spans="2:35" ht="18.75" customHeight="1">
      <c r="B906" s="14"/>
      <c r="C906" s="98"/>
      <c r="D906" s="14"/>
      <c r="E906" s="99"/>
      <c r="F906" s="99"/>
      <c r="G906" s="99"/>
      <c r="H906" s="99"/>
      <c r="I906" s="99"/>
      <c r="J906" s="99"/>
      <c r="K906" s="99"/>
      <c r="L906" s="99"/>
      <c r="M906" s="99"/>
      <c r="N906" s="99"/>
      <c r="O906" s="99"/>
      <c r="P906" s="99"/>
      <c r="Q906" s="99"/>
      <c r="R906" s="99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</row>
    <row r="907" spans="2:35" ht="18.75" customHeight="1">
      <c r="B907" s="14"/>
      <c r="C907" s="98"/>
      <c r="D907" s="14"/>
      <c r="E907" s="99"/>
      <c r="F907" s="99"/>
      <c r="G907" s="99"/>
      <c r="H907" s="99"/>
      <c r="I907" s="99"/>
      <c r="J907" s="99"/>
      <c r="K907" s="99"/>
      <c r="L907" s="99"/>
      <c r="M907" s="99"/>
      <c r="N907" s="99"/>
      <c r="O907" s="99"/>
      <c r="P907" s="99"/>
      <c r="Q907" s="99"/>
      <c r="R907" s="99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</row>
    <row r="908" spans="2:35" ht="18.75" customHeight="1">
      <c r="B908" s="14"/>
      <c r="C908" s="98"/>
      <c r="D908" s="14"/>
      <c r="E908" s="99"/>
      <c r="F908" s="99"/>
      <c r="G908" s="99"/>
      <c r="H908" s="99"/>
      <c r="I908" s="99"/>
      <c r="J908" s="99"/>
      <c r="K908" s="99"/>
      <c r="L908" s="99"/>
      <c r="M908" s="99"/>
      <c r="N908" s="99"/>
      <c r="O908" s="99"/>
      <c r="P908" s="99"/>
      <c r="Q908" s="99"/>
      <c r="R908" s="99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</row>
    <row r="909" spans="2:35" ht="18.75" customHeight="1">
      <c r="B909" s="14"/>
      <c r="C909" s="98"/>
      <c r="D909" s="14"/>
      <c r="E909" s="99"/>
      <c r="F909" s="99"/>
      <c r="G909" s="99"/>
      <c r="H909" s="99"/>
      <c r="I909" s="99"/>
      <c r="J909" s="99"/>
      <c r="K909" s="99"/>
      <c r="L909" s="99"/>
      <c r="M909" s="99"/>
      <c r="N909" s="99"/>
      <c r="O909" s="99"/>
      <c r="P909" s="99"/>
      <c r="Q909" s="99"/>
      <c r="R909" s="99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</row>
    <row r="910" spans="2:35" ht="18.75" customHeight="1">
      <c r="B910" s="14"/>
      <c r="C910" s="98"/>
      <c r="D910" s="14"/>
      <c r="E910" s="99"/>
      <c r="F910" s="99"/>
      <c r="G910" s="99"/>
      <c r="H910" s="99"/>
      <c r="I910" s="99"/>
      <c r="J910" s="99"/>
      <c r="K910" s="99"/>
      <c r="L910" s="99"/>
      <c r="M910" s="99"/>
      <c r="N910" s="99"/>
      <c r="O910" s="99"/>
      <c r="P910" s="99"/>
      <c r="Q910" s="99"/>
      <c r="R910" s="99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</row>
    <row r="911" spans="2:35" ht="18.75" customHeight="1">
      <c r="B911" s="14"/>
      <c r="C911" s="98"/>
      <c r="D911" s="14"/>
      <c r="E911" s="99"/>
      <c r="F911" s="99"/>
      <c r="G911" s="99"/>
      <c r="H911" s="99"/>
      <c r="I911" s="99"/>
      <c r="J911" s="99"/>
      <c r="K911" s="99"/>
      <c r="L911" s="99"/>
      <c r="M911" s="99"/>
      <c r="N911" s="99"/>
      <c r="O911" s="99"/>
      <c r="P911" s="99"/>
      <c r="Q911" s="99"/>
      <c r="R911" s="99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</row>
    <row r="912" spans="2:35" ht="18.75" customHeight="1">
      <c r="B912" s="14"/>
      <c r="C912" s="98"/>
      <c r="D912" s="14"/>
      <c r="E912" s="99"/>
      <c r="F912" s="99"/>
      <c r="G912" s="99"/>
      <c r="H912" s="99"/>
      <c r="I912" s="99"/>
      <c r="J912" s="99"/>
      <c r="K912" s="99"/>
      <c r="L912" s="99"/>
      <c r="M912" s="99"/>
      <c r="N912" s="99"/>
      <c r="O912" s="99"/>
      <c r="P912" s="99"/>
      <c r="Q912" s="99"/>
      <c r="R912" s="99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</row>
    <row r="913" spans="2:35" ht="18.75" customHeight="1">
      <c r="B913" s="14"/>
      <c r="C913" s="98"/>
      <c r="D913" s="14"/>
      <c r="E913" s="99"/>
      <c r="F913" s="99"/>
      <c r="G913" s="99"/>
      <c r="H913" s="99"/>
      <c r="I913" s="99"/>
      <c r="J913" s="99"/>
      <c r="K913" s="99"/>
      <c r="L913" s="99"/>
      <c r="M913" s="99"/>
      <c r="N913" s="99"/>
      <c r="O913" s="99"/>
      <c r="P913" s="99"/>
      <c r="Q913" s="99"/>
      <c r="R913" s="99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</row>
    <row r="914" spans="2:35" ht="18.75" customHeight="1">
      <c r="B914" s="14"/>
      <c r="C914" s="98"/>
      <c r="D914" s="14"/>
      <c r="E914" s="99"/>
      <c r="F914" s="99"/>
      <c r="G914" s="99"/>
      <c r="H914" s="99"/>
      <c r="I914" s="99"/>
      <c r="J914" s="99"/>
      <c r="K914" s="99"/>
      <c r="L914" s="99"/>
      <c r="M914" s="99"/>
      <c r="N914" s="99"/>
      <c r="O914" s="99"/>
      <c r="P914" s="99"/>
      <c r="Q914" s="99"/>
      <c r="R914" s="99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</row>
    <row r="915" spans="2:35" ht="18.75" customHeight="1">
      <c r="B915" s="14"/>
      <c r="C915" s="98"/>
      <c r="D915" s="14"/>
      <c r="E915" s="99"/>
      <c r="F915" s="99"/>
      <c r="G915" s="99"/>
      <c r="H915" s="99"/>
      <c r="I915" s="99"/>
      <c r="J915" s="99"/>
      <c r="K915" s="99"/>
      <c r="L915" s="99"/>
      <c r="M915" s="99"/>
      <c r="N915" s="99"/>
      <c r="O915" s="99"/>
      <c r="P915" s="99"/>
      <c r="Q915" s="99"/>
      <c r="R915" s="99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</row>
    <row r="916" spans="2:35" ht="18.75" customHeight="1">
      <c r="B916" s="14"/>
      <c r="C916" s="98"/>
      <c r="D916" s="14"/>
      <c r="E916" s="99"/>
      <c r="F916" s="99"/>
      <c r="G916" s="99"/>
      <c r="H916" s="99"/>
      <c r="I916" s="99"/>
      <c r="J916" s="99"/>
      <c r="K916" s="99"/>
      <c r="L916" s="99"/>
      <c r="M916" s="99"/>
      <c r="N916" s="99"/>
      <c r="O916" s="99"/>
      <c r="P916" s="99"/>
      <c r="Q916" s="99"/>
      <c r="R916" s="99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</row>
    <row r="917" spans="2:35" ht="18.75" customHeight="1">
      <c r="B917" s="14"/>
      <c r="C917" s="98"/>
      <c r="D917" s="14"/>
      <c r="E917" s="99"/>
      <c r="F917" s="99"/>
      <c r="G917" s="99"/>
      <c r="H917" s="99"/>
      <c r="I917" s="99"/>
      <c r="J917" s="99"/>
      <c r="K917" s="99"/>
      <c r="L917" s="99"/>
      <c r="M917" s="99"/>
      <c r="N917" s="99"/>
      <c r="O917" s="99"/>
      <c r="P917" s="99"/>
      <c r="Q917" s="99"/>
      <c r="R917" s="99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</row>
    <row r="918" spans="2:35" ht="18.75" customHeight="1">
      <c r="B918" s="14"/>
      <c r="C918" s="98"/>
      <c r="D918" s="14"/>
      <c r="E918" s="99"/>
      <c r="F918" s="99"/>
      <c r="G918" s="99"/>
      <c r="H918" s="99"/>
      <c r="I918" s="99"/>
      <c r="J918" s="99"/>
      <c r="K918" s="99"/>
      <c r="L918" s="99"/>
      <c r="M918" s="99"/>
      <c r="N918" s="99"/>
      <c r="O918" s="99"/>
      <c r="P918" s="99"/>
      <c r="Q918" s="99"/>
      <c r="R918" s="99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</row>
    <row r="919" spans="2:35" ht="18.75" customHeight="1">
      <c r="B919" s="14"/>
      <c r="C919" s="98"/>
      <c r="D919" s="14"/>
      <c r="E919" s="99"/>
      <c r="F919" s="99"/>
      <c r="G919" s="99"/>
      <c r="H919" s="99"/>
      <c r="I919" s="99"/>
      <c r="J919" s="99"/>
      <c r="K919" s="99"/>
      <c r="L919" s="99"/>
      <c r="M919" s="99"/>
      <c r="N919" s="99"/>
      <c r="O919" s="99"/>
      <c r="P919" s="99"/>
      <c r="Q919" s="99"/>
      <c r="R919" s="99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</row>
    <row r="920" spans="2:35" ht="18.75" customHeight="1">
      <c r="B920" s="14"/>
      <c r="C920" s="98"/>
      <c r="D920" s="14"/>
      <c r="E920" s="99"/>
      <c r="F920" s="99"/>
      <c r="G920" s="99"/>
      <c r="H920" s="99"/>
      <c r="I920" s="99"/>
      <c r="J920" s="99"/>
      <c r="K920" s="99"/>
      <c r="L920" s="99"/>
      <c r="M920" s="99"/>
      <c r="N920" s="99"/>
      <c r="O920" s="99"/>
      <c r="P920" s="99"/>
      <c r="Q920" s="99"/>
      <c r="R920" s="99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</row>
    <row r="921" spans="2:35" ht="18.75" customHeight="1">
      <c r="B921" s="14"/>
      <c r="C921" s="98"/>
      <c r="D921" s="14"/>
      <c r="E921" s="99"/>
      <c r="F921" s="99"/>
      <c r="G921" s="99"/>
      <c r="H921" s="99"/>
      <c r="I921" s="99"/>
      <c r="J921" s="99"/>
      <c r="K921" s="99"/>
      <c r="L921" s="99"/>
      <c r="M921" s="99"/>
      <c r="N921" s="99"/>
      <c r="O921" s="99"/>
      <c r="P921" s="99"/>
      <c r="Q921" s="99"/>
      <c r="R921" s="99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</row>
    <row r="922" spans="2:35" ht="18.75" customHeight="1">
      <c r="B922" s="14"/>
      <c r="C922" s="98"/>
      <c r="D922" s="14"/>
      <c r="E922" s="99"/>
      <c r="F922" s="99"/>
      <c r="G922" s="99"/>
      <c r="H922" s="99"/>
      <c r="I922" s="99"/>
      <c r="J922" s="99"/>
      <c r="K922" s="99"/>
      <c r="L922" s="99"/>
      <c r="M922" s="99"/>
      <c r="N922" s="99"/>
      <c r="O922" s="99"/>
      <c r="P922" s="99"/>
      <c r="Q922" s="99"/>
      <c r="R922" s="99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</row>
    <row r="923" spans="2:35" ht="18.75" customHeight="1">
      <c r="B923" s="14"/>
      <c r="C923" s="98"/>
      <c r="D923" s="14"/>
      <c r="E923" s="99"/>
      <c r="F923" s="99"/>
      <c r="G923" s="99"/>
      <c r="H923" s="99"/>
      <c r="I923" s="99"/>
      <c r="J923" s="99"/>
      <c r="K923" s="99"/>
      <c r="L923" s="99"/>
      <c r="M923" s="99"/>
      <c r="N923" s="99"/>
      <c r="O923" s="99"/>
      <c r="P923" s="99"/>
      <c r="Q923" s="99"/>
      <c r="R923" s="99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</row>
    <row r="924" spans="2:35" ht="18.75" customHeight="1">
      <c r="B924" s="14"/>
      <c r="C924" s="98"/>
      <c r="D924" s="14"/>
      <c r="E924" s="99"/>
      <c r="F924" s="99"/>
      <c r="G924" s="99"/>
      <c r="H924" s="99"/>
      <c r="I924" s="99"/>
      <c r="J924" s="99"/>
      <c r="K924" s="99"/>
      <c r="L924" s="99"/>
      <c r="M924" s="99"/>
      <c r="N924" s="99"/>
      <c r="O924" s="99"/>
      <c r="P924" s="99"/>
      <c r="Q924" s="99"/>
      <c r="R924" s="99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</row>
    <row r="925" spans="2:35" ht="18.75" customHeight="1">
      <c r="B925" s="14"/>
      <c r="C925" s="98"/>
      <c r="D925" s="14"/>
      <c r="E925" s="99"/>
      <c r="F925" s="99"/>
      <c r="G925" s="99"/>
      <c r="H925" s="99"/>
      <c r="I925" s="99"/>
      <c r="J925" s="99"/>
      <c r="K925" s="99"/>
      <c r="L925" s="99"/>
      <c r="M925" s="99"/>
      <c r="N925" s="99"/>
      <c r="O925" s="99"/>
      <c r="P925" s="99"/>
      <c r="Q925" s="99"/>
      <c r="R925" s="99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</row>
    <row r="926" spans="2:35" ht="18.75" customHeight="1">
      <c r="B926" s="14"/>
      <c r="C926" s="98"/>
      <c r="D926" s="14"/>
      <c r="E926" s="99"/>
      <c r="F926" s="99"/>
      <c r="G926" s="99"/>
      <c r="H926" s="99"/>
      <c r="I926" s="99"/>
      <c r="J926" s="99"/>
      <c r="K926" s="99"/>
      <c r="L926" s="99"/>
      <c r="M926" s="99"/>
      <c r="N926" s="99"/>
      <c r="O926" s="99"/>
      <c r="P926" s="99"/>
      <c r="Q926" s="99"/>
      <c r="R926" s="99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</row>
    <row r="927" spans="2:35" ht="18.75" customHeight="1">
      <c r="B927" s="14"/>
      <c r="C927" s="98"/>
      <c r="D927" s="14"/>
      <c r="E927" s="99"/>
      <c r="F927" s="99"/>
      <c r="G927" s="99"/>
      <c r="H927" s="99"/>
      <c r="I927" s="99"/>
      <c r="J927" s="99"/>
      <c r="K927" s="99"/>
      <c r="L927" s="99"/>
      <c r="M927" s="99"/>
      <c r="N927" s="99"/>
      <c r="O927" s="99"/>
      <c r="P927" s="99"/>
      <c r="Q927" s="99"/>
      <c r="R927" s="99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</row>
    <row r="928" spans="2:35" ht="18.75" customHeight="1">
      <c r="B928" s="14"/>
      <c r="C928" s="98"/>
      <c r="D928" s="14"/>
      <c r="E928" s="99"/>
      <c r="F928" s="99"/>
      <c r="G928" s="99"/>
      <c r="H928" s="99"/>
      <c r="I928" s="99"/>
      <c r="J928" s="99"/>
      <c r="K928" s="99"/>
      <c r="L928" s="99"/>
      <c r="M928" s="99"/>
      <c r="N928" s="99"/>
      <c r="O928" s="99"/>
      <c r="P928" s="99"/>
      <c r="Q928" s="99"/>
      <c r="R928" s="99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</row>
    <row r="929" spans="2:35" ht="18.75" customHeight="1">
      <c r="B929" s="14"/>
      <c r="C929" s="98"/>
      <c r="D929" s="14"/>
      <c r="E929" s="99"/>
      <c r="F929" s="99"/>
      <c r="G929" s="99"/>
      <c r="H929" s="99"/>
      <c r="I929" s="99"/>
      <c r="J929" s="99"/>
      <c r="K929" s="99"/>
      <c r="L929" s="99"/>
      <c r="M929" s="99"/>
      <c r="N929" s="99"/>
      <c r="O929" s="99"/>
      <c r="P929" s="99"/>
      <c r="Q929" s="99"/>
      <c r="R929" s="99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</row>
    <row r="930" spans="2:35" ht="18.75" customHeight="1">
      <c r="B930" s="14"/>
      <c r="C930" s="98"/>
      <c r="D930" s="14"/>
      <c r="E930" s="99"/>
      <c r="F930" s="99"/>
      <c r="G930" s="99"/>
      <c r="H930" s="99"/>
      <c r="I930" s="99"/>
      <c r="J930" s="99"/>
      <c r="K930" s="99"/>
      <c r="L930" s="99"/>
      <c r="M930" s="99"/>
      <c r="N930" s="99"/>
      <c r="O930" s="99"/>
      <c r="P930" s="99"/>
      <c r="Q930" s="99"/>
      <c r="R930" s="99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</row>
    <row r="931" spans="2:35" ht="18.75" customHeight="1">
      <c r="B931" s="14"/>
      <c r="C931" s="98"/>
      <c r="D931" s="14"/>
      <c r="E931" s="99"/>
      <c r="F931" s="99"/>
      <c r="G931" s="99"/>
      <c r="H931" s="99"/>
      <c r="I931" s="99"/>
      <c r="J931" s="99"/>
      <c r="K931" s="99"/>
      <c r="L931" s="99"/>
      <c r="M931" s="99"/>
      <c r="N931" s="99"/>
      <c r="O931" s="99"/>
      <c r="P931" s="99"/>
      <c r="Q931" s="99"/>
      <c r="R931" s="99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</row>
    <row r="932" spans="2:35" ht="18.75" customHeight="1">
      <c r="B932" s="14"/>
      <c r="C932" s="98"/>
      <c r="D932" s="14"/>
      <c r="E932" s="99"/>
      <c r="F932" s="99"/>
      <c r="G932" s="99"/>
      <c r="H932" s="99"/>
      <c r="I932" s="99"/>
      <c r="J932" s="99"/>
      <c r="K932" s="99"/>
      <c r="L932" s="99"/>
      <c r="M932" s="99"/>
      <c r="N932" s="99"/>
      <c r="O932" s="99"/>
      <c r="P932" s="99"/>
      <c r="Q932" s="99"/>
      <c r="R932" s="99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</row>
    <row r="933" spans="2:35" ht="18.75" customHeight="1">
      <c r="B933" s="14"/>
      <c r="C933" s="98"/>
      <c r="D933" s="14"/>
      <c r="E933" s="99"/>
      <c r="F933" s="99"/>
      <c r="G933" s="99"/>
      <c r="H933" s="99"/>
      <c r="I933" s="99"/>
      <c r="J933" s="99"/>
      <c r="K933" s="99"/>
      <c r="L933" s="99"/>
      <c r="M933" s="99"/>
      <c r="N933" s="99"/>
      <c r="O933" s="99"/>
      <c r="P933" s="99"/>
      <c r="Q933" s="99"/>
      <c r="R933" s="99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</row>
    <row r="934" spans="2:35" ht="18.75" customHeight="1">
      <c r="B934" s="14"/>
      <c r="C934" s="98"/>
      <c r="D934" s="14"/>
      <c r="E934" s="99"/>
      <c r="F934" s="99"/>
      <c r="G934" s="99"/>
      <c r="H934" s="99"/>
      <c r="I934" s="99"/>
      <c r="J934" s="99"/>
      <c r="K934" s="99"/>
      <c r="L934" s="99"/>
      <c r="M934" s="99"/>
      <c r="N934" s="99"/>
      <c r="O934" s="99"/>
      <c r="P934" s="99"/>
      <c r="Q934" s="99"/>
      <c r="R934" s="99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</row>
    <row r="935" spans="2:35" ht="18.75" customHeight="1">
      <c r="B935" s="14"/>
      <c r="C935" s="98"/>
      <c r="D935" s="14"/>
      <c r="E935" s="99"/>
      <c r="F935" s="99"/>
      <c r="G935" s="99"/>
      <c r="H935" s="99"/>
      <c r="I935" s="99"/>
      <c r="J935" s="99"/>
      <c r="K935" s="99"/>
      <c r="L935" s="99"/>
      <c r="M935" s="99"/>
      <c r="N935" s="99"/>
      <c r="O935" s="99"/>
      <c r="P935" s="99"/>
      <c r="Q935" s="99"/>
      <c r="R935" s="99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</row>
    <row r="936" spans="2:35" ht="18.75" customHeight="1">
      <c r="B936" s="14"/>
      <c r="C936" s="98"/>
      <c r="D936" s="14"/>
      <c r="E936" s="99"/>
      <c r="F936" s="99"/>
      <c r="G936" s="99"/>
      <c r="H936" s="99"/>
      <c r="I936" s="99"/>
      <c r="J936" s="99"/>
      <c r="K936" s="99"/>
      <c r="L936" s="99"/>
      <c r="M936" s="99"/>
      <c r="N936" s="99"/>
      <c r="O936" s="99"/>
      <c r="P936" s="99"/>
      <c r="Q936" s="99"/>
      <c r="R936" s="99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</row>
    <row r="937" spans="2:35" ht="18.75" customHeight="1">
      <c r="B937" s="14"/>
      <c r="C937" s="98"/>
      <c r="D937" s="14"/>
      <c r="E937" s="99"/>
      <c r="F937" s="99"/>
      <c r="G937" s="99"/>
      <c r="H937" s="99"/>
      <c r="I937" s="99"/>
      <c r="J937" s="99"/>
      <c r="K937" s="99"/>
      <c r="L937" s="99"/>
      <c r="M937" s="99"/>
      <c r="N937" s="99"/>
      <c r="O937" s="99"/>
      <c r="P937" s="99"/>
      <c r="Q937" s="99"/>
      <c r="R937" s="99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</row>
    <row r="938" spans="2:35" ht="18.75" customHeight="1">
      <c r="B938" s="14"/>
      <c r="C938" s="98"/>
      <c r="D938" s="14"/>
      <c r="E938" s="99"/>
      <c r="F938" s="99"/>
      <c r="G938" s="99"/>
      <c r="H938" s="99"/>
      <c r="I938" s="99"/>
      <c r="J938" s="99"/>
      <c r="K938" s="99"/>
      <c r="L938" s="99"/>
      <c r="M938" s="99"/>
      <c r="N938" s="99"/>
      <c r="O938" s="99"/>
      <c r="P938" s="99"/>
      <c r="Q938" s="99"/>
      <c r="R938" s="99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</row>
    <row r="939" spans="2:35" ht="18.75" customHeight="1">
      <c r="B939" s="14"/>
      <c r="C939" s="98"/>
      <c r="D939" s="14"/>
      <c r="E939" s="99"/>
      <c r="F939" s="99"/>
      <c r="G939" s="99"/>
      <c r="H939" s="99"/>
      <c r="I939" s="99"/>
      <c r="J939" s="99"/>
      <c r="K939" s="99"/>
      <c r="L939" s="99"/>
      <c r="M939" s="99"/>
      <c r="N939" s="99"/>
      <c r="O939" s="99"/>
      <c r="P939" s="99"/>
      <c r="Q939" s="99"/>
      <c r="R939" s="99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</row>
    <row r="940" spans="2:35" ht="18.75" customHeight="1">
      <c r="B940" s="14"/>
      <c r="C940" s="98"/>
      <c r="D940" s="14"/>
      <c r="E940" s="99"/>
      <c r="F940" s="99"/>
      <c r="G940" s="99"/>
      <c r="H940" s="99"/>
      <c r="I940" s="99"/>
      <c r="J940" s="99"/>
      <c r="K940" s="99"/>
      <c r="L940" s="99"/>
      <c r="M940" s="99"/>
      <c r="N940" s="99"/>
      <c r="O940" s="99"/>
      <c r="P940" s="99"/>
      <c r="Q940" s="99"/>
      <c r="R940" s="99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</row>
    <row r="941" spans="2:35" ht="18.75" customHeight="1">
      <c r="B941" s="14"/>
      <c r="C941" s="98"/>
      <c r="D941" s="14"/>
      <c r="E941" s="99"/>
      <c r="F941" s="99"/>
      <c r="G941" s="99"/>
      <c r="H941" s="99"/>
      <c r="I941" s="99"/>
      <c r="J941" s="99"/>
      <c r="K941" s="99"/>
      <c r="L941" s="99"/>
      <c r="M941" s="99"/>
      <c r="N941" s="99"/>
      <c r="O941" s="99"/>
      <c r="P941" s="99"/>
      <c r="Q941" s="99"/>
      <c r="R941" s="99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</row>
    <row r="942" spans="2:35" ht="18.75" customHeight="1">
      <c r="B942" s="14"/>
      <c r="C942" s="98"/>
      <c r="D942" s="14"/>
      <c r="E942" s="99"/>
      <c r="F942" s="99"/>
      <c r="G942" s="99"/>
      <c r="H942" s="99"/>
      <c r="I942" s="99"/>
      <c r="J942" s="99"/>
      <c r="K942" s="99"/>
      <c r="L942" s="99"/>
      <c r="M942" s="99"/>
      <c r="N942" s="99"/>
      <c r="O942" s="99"/>
      <c r="P942" s="99"/>
      <c r="Q942" s="99"/>
      <c r="R942" s="99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</row>
    <row r="943" spans="2:35" ht="18.75" customHeight="1">
      <c r="B943" s="14"/>
      <c r="C943" s="98"/>
      <c r="D943" s="14"/>
      <c r="E943" s="99"/>
      <c r="F943" s="99"/>
      <c r="G943" s="99"/>
      <c r="H943" s="99"/>
      <c r="I943" s="99"/>
      <c r="J943" s="99"/>
      <c r="K943" s="99"/>
      <c r="L943" s="99"/>
      <c r="M943" s="99"/>
      <c r="N943" s="99"/>
      <c r="O943" s="99"/>
      <c r="P943" s="99"/>
      <c r="Q943" s="99"/>
      <c r="R943" s="99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</row>
    <row r="944" spans="2:35" ht="18.75" customHeight="1">
      <c r="B944" s="14"/>
      <c r="C944" s="98"/>
      <c r="D944" s="14"/>
      <c r="E944" s="99"/>
      <c r="F944" s="99"/>
      <c r="G944" s="99"/>
      <c r="H944" s="99"/>
      <c r="I944" s="99"/>
      <c r="J944" s="99"/>
      <c r="K944" s="99"/>
      <c r="L944" s="99"/>
      <c r="M944" s="99"/>
      <c r="N944" s="99"/>
      <c r="O944" s="99"/>
      <c r="P944" s="99"/>
      <c r="Q944" s="99"/>
      <c r="R944" s="99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</row>
    <row r="945" spans="2:35" ht="18.75" customHeight="1">
      <c r="B945" s="14"/>
      <c r="C945" s="98"/>
      <c r="D945" s="14"/>
      <c r="E945" s="99"/>
      <c r="F945" s="99"/>
      <c r="G945" s="99"/>
      <c r="H945" s="99"/>
      <c r="I945" s="99"/>
      <c r="J945" s="99"/>
      <c r="K945" s="99"/>
      <c r="L945" s="99"/>
      <c r="M945" s="99"/>
      <c r="N945" s="99"/>
      <c r="O945" s="99"/>
      <c r="P945" s="99"/>
      <c r="Q945" s="99"/>
      <c r="R945" s="99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</row>
    <row r="946" spans="2:35" ht="18.75" customHeight="1">
      <c r="B946" s="14"/>
      <c r="C946" s="98"/>
      <c r="D946" s="14"/>
      <c r="E946" s="99"/>
      <c r="F946" s="99"/>
      <c r="G946" s="99"/>
      <c r="H946" s="99"/>
      <c r="I946" s="99"/>
      <c r="J946" s="99"/>
      <c r="K946" s="99"/>
      <c r="L946" s="99"/>
      <c r="M946" s="99"/>
      <c r="N946" s="99"/>
      <c r="O946" s="99"/>
      <c r="P946" s="99"/>
      <c r="Q946" s="99"/>
      <c r="R946" s="99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</row>
    <row r="947" spans="2:35" ht="18.75" customHeight="1">
      <c r="B947" s="14"/>
      <c r="C947" s="98"/>
      <c r="D947" s="14"/>
      <c r="E947" s="99"/>
      <c r="F947" s="99"/>
      <c r="G947" s="99"/>
      <c r="H947" s="99"/>
      <c r="I947" s="99"/>
      <c r="J947" s="99"/>
      <c r="K947" s="99"/>
      <c r="L947" s="99"/>
      <c r="M947" s="99"/>
      <c r="N947" s="99"/>
      <c r="O947" s="99"/>
      <c r="P947" s="99"/>
      <c r="Q947" s="99"/>
      <c r="R947" s="99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</row>
    <row r="948" spans="2:35" ht="18.75" customHeight="1">
      <c r="B948" s="14"/>
      <c r="C948" s="98"/>
      <c r="D948" s="14"/>
      <c r="E948" s="99"/>
      <c r="F948" s="99"/>
      <c r="G948" s="99"/>
      <c r="H948" s="99"/>
      <c r="I948" s="99"/>
      <c r="J948" s="99"/>
      <c r="K948" s="99"/>
      <c r="L948" s="99"/>
      <c r="M948" s="99"/>
      <c r="N948" s="99"/>
      <c r="O948" s="99"/>
      <c r="P948" s="99"/>
      <c r="Q948" s="99"/>
      <c r="R948" s="99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</row>
    <row r="949" spans="2:35" ht="18.75" customHeight="1">
      <c r="B949" s="14"/>
      <c r="C949" s="98"/>
      <c r="D949" s="14"/>
      <c r="E949" s="99"/>
      <c r="F949" s="99"/>
      <c r="G949" s="99"/>
      <c r="H949" s="99"/>
      <c r="I949" s="99"/>
      <c r="J949" s="99"/>
      <c r="K949" s="99"/>
      <c r="L949" s="99"/>
      <c r="M949" s="99"/>
      <c r="N949" s="99"/>
      <c r="O949" s="99"/>
      <c r="P949" s="99"/>
      <c r="Q949" s="99"/>
      <c r="R949" s="99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</row>
    <row r="950" spans="2:35" ht="18.75" customHeight="1">
      <c r="B950" s="14"/>
      <c r="C950" s="98"/>
      <c r="D950" s="14"/>
      <c r="E950" s="99"/>
      <c r="F950" s="99"/>
      <c r="G950" s="99"/>
      <c r="H950" s="99"/>
      <c r="I950" s="99"/>
      <c r="J950" s="99"/>
      <c r="K950" s="99"/>
      <c r="L950" s="99"/>
      <c r="M950" s="99"/>
      <c r="N950" s="99"/>
      <c r="O950" s="99"/>
      <c r="P950" s="99"/>
      <c r="Q950" s="99"/>
      <c r="R950" s="99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</row>
    <row r="951" spans="2:35" ht="18.75" customHeight="1">
      <c r="B951" s="14"/>
      <c r="C951" s="98"/>
      <c r="D951" s="14"/>
      <c r="E951" s="99"/>
      <c r="F951" s="99"/>
      <c r="G951" s="99"/>
      <c r="H951" s="99"/>
      <c r="I951" s="99"/>
      <c r="J951" s="99"/>
      <c r="K951" s="99"/>
      <c r="L951" s="99"/>
      <c r="M951" s="99"/>
      <c r="N951" s="99"/>
      <c r="O951" s="99"/>
      <c r="P951" s="99"/>
      <c r="Q951" s="99"/>
      <c r="R951" s="99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</row>
    <row r="952" spans="2:35" ht="18.75" customHeight="1">
      <c r="B952" s="14"/>
      <c r="C952" s="98"/>
      <c r="D952" s="14"/>
      <c r="E952" s="99"/>
      <c r="F952" s="99"/>
      <c r="G952" s="99"/>
      <c r="H952" s="99"/>
      <c r="I952" s="99"/>
      <c r="J952" s="99"/>
      <c r="K952" s="99"/>
      <c r="L952" s="99"/>
      <c r="M952" s="99"/>
      <c r="N952" s="99"/>
      <c r="O952" s="99"/>
      <c r="P952" s="99"/>
      <c r="Q952" s="99"/>
      <c r="R952" s="99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</row>
    <row r="953" spans="2:35" ht="18.75" customHeight="1">
      <c r="B953" s="14"/>
      <c r="C953" s="98"/>
      <c r="D953" s="14"/>
      <c r="E953" s="99"/>
      <c r="F953" s="99"/>
      <c r="G953" s="99"/>
      <c r="H953" s="99"/>
      <c r="I953" s="99"/>
      <c r="J953" s="99"/>
      <c r="K953" s="99"/>
      <c r="L953" s="99"/>
      <c r="M953" s="99"/>
      <c r="N953" s="99"/>
      <c r="O953" s="99"/>
      <c r="P953" s="99"/>
      <c r="Q953" s="99"/>
      <c r="R953" s="99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</row>
    <row r="954" spans="2:35" ht="18.75" customHeight="1">
      <c r="B954" s="14"/>
      <c r="C954" s="98"/>
      <c r="D954" s="14"/>
      <c r="E954" s="99"/>
      <c r="F954" s="99"/>
      <c r="G954" s="99"/>
      <c r="H954" s="99"/>
      <c r="I954" s="99"/>
      <c r="J954" s="99"/>
      <c r="K954" s="99"/>
      <c r="L954" s="99"/>
      <c r="M954" s="99"/>
      <c r="N954" s="99"/>
      <c r="O954" s="99"/>
      <c r="P954" s="99"/>
      <c r="Q954" s="99"/>
      <c r="R954" s="99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</row>
    <row r="955" spans="2:35" ht="18.75" customHeight="1">
      <c r="B955" s="14"/>
      <c r="C955" s="98"/>
      <c r="D955" s="14"/>
      <c r="E955" s="99"/>
      <c r="F955" s="99"/>
      <c r="G955" s="99"/>
      <c r="H955" s="99"/>
      <c r="I955" s="99"/>
      <c r="J955" s="99"/>
      <c r="K955" s="99"/>
      <c r="L955" s="99"/>
      <c r="M955" s="99"/>
      <c r="N955" s="99"/>
      <c r="O955" s="99"/>
      <c r="P955" s="99"/>
      <c r="Q955" s="99"/>
      <c r="R955" s="99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</row>
    <row r="956" spans="2:35" ht="18.75" customHeight="1">
      <c r="B956" s="14"/>
      <c r="C956" s="98"/>
      <c r="D956" s="14"/>
      <c r="E956" s="99"/>
      <c r="F956" s="99"/>
      <c r="G956" s="99"/>
      <c r="H956" s="99"/>
      <c r="I956" s="99"/>
      <c r="J956" s="99"/>
      <c r="K956" s="99"/>
      <c r="L956" s="99"/>
      <c r="M956" s="99"/>
      <c r="N956" s="99"/>
      <c r="O956" s="99"/>
      <c r="P956" s="99"/>
      <c r="Q956" s="99"/>
      <c r="R956" s="99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</row>
    <row r="957" spans="2:35" ht="18.75" customHeight="1">
      <c r="B957" s="14"/>
      <c r="C957" s="98"/>
      <c r="D957" s="14"/>
      <c r="E957" s="99"/>
      <c r="F957" s="99"/>
      <c r="G957" s="99"/>
      <c r="H957" s="99"/>
      <c r="I957" s="99"/>
      <c r="J957" s="99"/>
      <c r="K957" s="99"/>
      <c r="L957" s="99"/>
      <c r="M957" s="99"/>
      <c r="N957" s="99"/>
      <c r="O957" s="99"/>
      <c r="P957" s="99"/>
      <c r="Q957" s="99"/>
      <c r="R957" s="99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</row>
    <row r="958" spans="2:35" ht="18.75" customHeight="1">
      <c r="B958" s="14"/>
      <c r="C958" s="98"/>
      <c r="D958" s="14"/>
      <c r="E958" s="99"/>
      <c r="F958" s="99"/>
      <c r="G958" s="99"/>
      <c r="H958" s="99"/>
      <c r="I958" s="99"/>
      <c r="J958" s="99"/>
      <c r="K958" s="99"/>
      <c r="L958" s="99"/>
      <c r="M958" s="99"/>
      <c r="N958" s="99"/>
      <c r="O958" s="99"/>
      <c r="P958" s="99"/>
      <c r="Q958" s="99"/>
      <c r="R958" s="99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</row>
    <row r="959" spans="2:35" ht="18.75" customHeight="1">
      <c r="B959" s="14"/>
      <c r="C959" s="98"/>
      <c r="D959" s="14"/>
      <c r="E959" s="99"/>
      <c r="F959" s="99"/>
      <c r="G959" s="99"/>
      <c r="H959" s="99"/>
      <c r="I959" s="99"/>
      <c r="J959" s="99"/>
      <c r="K959" s="99"/>
      <c r="L959" s="99"/>
      <c r="M959" s="99"/>
      <c r="N959" s="99"/>
      <c r="O959" s="99"/>
      <c r="P959" s="99"/>
      <c r="Q959" s="99"/>
      <c r="R959" s="99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</row>
    <row r="960" spans="2:35" ht="18.75" customHeight="1">
      <c r="B960" s="14"/>
      <c r="C960" s="98"/>
      <c r="D960" s="14"/>
      <c r="E960" s="99"/>
      <c r="F960" s="99"/>
      <c r="G960" s="99"/>
      <c r="H960" s="99"/>
      <c r="I960" s="99"/>
      <c r="J960" s="99"/>
      <c r="K960" s="99"/>
      <c r="L960" s="99"/>
      <c r="M960" s="99"/>
      <c r="N960" s="99"/>
      <c r="O960" s="99"/>
      <c r="P960" s="99"/>
      <c r="Q960" s="99"/>
      <c r="R960" s="99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</row>
    <row r="961" spans="2:35" ht="18.75" customHeight="1">
      <c r="B961" s="14"/>
      <c r="C961" s="98"/>
      <c r="D961" s="14"/>
      <c r="E961" s="99"/>
      <c r="F961" s="99"/>
      <c r="G961" s="99"/>
      <c r="H961" s="99"/>
      <c r="I961" s="99"/>
      <c r="J961" s="99"/>
      <c r="K961" s="99"/>
      <c r="L961" s="99"/>
      <c r="M961" s="99"/>
      <c r="N961" s="99"/>
      <c r="O961" s="99"/>
      <c r="P961" s="99"/>
      <c r="Q961" s="99"/>
      <c r="R961" s="99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</row>
    <row r="962" spans="2:35" ht="18.75" customHeight="1">
      <c r="B962" s="14"/>
      <c r="C962" s="98"/>
      <c r="D962" s="14"/>
      <c r="E962" s="99"/>
      <c r="F962" s="99"/>
      <c r="G962" s="99"/>
      <c r="H962" s="99"/>
      <c r="I962" s="99"/>
      <c r="J962" s="99"/>
      <c r="K962" s="99"/>
      <c r="L962" s="99"/>
      <c r="M962" s="99"/>
      <c r="N962" s="99"/>
      <c r="O962" s="99"/>
      <c r="P962" s="99"/>
      <c r="Q962" s="99"/>
      <c r="R962" s="99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</row>
    <row r="963" spans="2:35" ht="18.75" customHeight="1">
      <c r="B963" s="14"/>
      <c r="C963" s="98"/>
      <c r="D963" s="14"/>
      <c r="E963" s="99"/>
      <c r="F963" s="99"/>
      <c r="G963" s="99"/>
      <c r="H963" s="99"/>
      <c r="I963" s="99"/>
      <c r="J963" s="99"/>
      <c r="K963" s="99"/>
      <c r="L963" s="99"/>
      <c r="M963" s="99"/>
      <c r="N963" s="99"/>
      <c r="O963" s="99"/>
      <c r="P963" s="99"/>
      <c r="Q963" s="99"/>
      <c r="R963" s="99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</row>
    <row r="964" spans="2:35" ht="18.75" customHeight="1">
      <c r="B964" s="14"/>
      <c r="C964" s="98"/>
      <c r="D964" s="14"/>
      <c r="E964" s="99"/>
      <c r="F964" s="99"/>
      <c r="G964" s="99"/>
      <c r="H964" s="99"/>
      <c r="I964" s="99"/>
      <c r="J964" s="99"/>
      <c r="K964" s="99"/>
      <c r="L964" s="99"/>
      <c r="M964" s="99"/>
      <c r="N964" s="99"/>
      <c r="O964" s="99"/>
      <c r="P964" s="99"/>
      <c r="Q964" s="99"/>
      <c r="R964" s="99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</row>
    <row r="965" spans="2:35" ht="18.75" customHeight="1">
      <c r="B965" s="14"/>
      <c r="C965" s="98"/>
      <c r="D965" s="14"/>
      <c r="E965" s="99"/>
      <c r="F965" s="99"/>
      <c r="G965" s="99"/>
      <c r="H965" s="99"/>
      <c r="I965" s="99"/>
      <c r="J965" s="99"/>
      <c r="K965" s="99"/>
      <c r="L965" s="99"/>
      <c r="M965" s="99"/>
      <c r="N965" s="99"/>
      <c r="O965" s="99"/>
      <c r="P965" s="99"/>
      <c r="Q965" s="99"/>
      <c r="R965" s="99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</row>
    <row r="966" spans="2:35" ht="18.75" customHeight="1">
      <c r="B966" s="14"/>
      <c r="C966" s="98"/>
      <c r="D966" s="14"/>
      <c r="E966" s="99"/>
      <c r="F966" s="99"/>
      <c r="G966" s="99"/>
      <c r="H966" s="99"/>
      <c r="I966" s="99"/>
      <c r="J966" s="99"/>
      <c r="K966" s="99"/>
      <c r="L966" s="99"/>
      <c r="M966" s="99"/>
      <c r="N966" s="99"/>
      <c r="O966" s="99"/>
      <c r="P966" s="99"/>
      <c r="Q966" s="99"/>
      <c r="R966" s="99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</row>
    <row r="967" spans="2:35" ht="18.75" customHeight="1">
      <c r="B967" s="14"/>
      <c r="C967" s="98"/>
      <c r="D967" s="14"/>
      <c r="E967" s="99"/>
      <c r="F967" s="99"/>
      <c r="G967" s="99"/>
      <c r="H967" s="99"/>
      <c r="I967" s="99"/>
      <c r="J967" s="99"/>
      <c r="K967" s="99"/>
      <c r="L967" s="99"/>
      <c r="M967" s="99"/>
      <c r="N967" s="99"/>
      <c r="O967" s="99"/>
      <c r="P967" s="99"/>
      <c r="Q967" s="99"/>
      <c r="R967" s="99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</row>
    <row r="968" spans="2:35" ht="18.75" customHeight="1">
      <c r="B968" s="14"/>
      <c r="C968" s="98"/>
      <c r="D968" s="14"/>
      <c r="E968" s="99"/>
      <c r="F968" s="99"/>
      <c r="G968" s="99"/>
      <c r="H968" s="99"/>
      <c r="I968" s="99"/>
      <c r="J968" s="99"/>
      <c r="K968" s="99"/>
      <c r="L968" s="99"/>
      <c r="M968" s="99"/>
      <c r="N968" s="99"/>
      <c r="O968" s="99"/>
      <c r="P968" s="99"/>
      <c r="Q968" s="99"/>
      <c r="R968" s="99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</row>
    <row r="969" spans="2:35" ht="18.75" customHeight="1">
      <c r="B969" s="14"/>
      <c r="C969" s="98"/>
      <c r="D969" s="14"/>
      <c r="E969" s="99"/>
      <c r="F969" s="99"/>
      <c r="G969" s="99"/>
      <c r="H969" s="99"/>
      <c r="I969" s="99"/>
      <c r="J969" s="99"/>
      <c r="K969" s="99"/>
      <c r="L969" s="99"/>
      <c r="M969" s="99"/>
      <c r="N969" s="99"/>
      <c r="O969" s="99"/>
      <c r="P969" s="99"/>
      <c r="Q969" s="99"/>
      <c r="R969" s="99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</row>
    <row r="970" spans="2:35" ht="18.75" customHeight="1">
      <c r="B970" s="14"/>
      <c r="C970" s="98"/>
      <c r="D970" s="14"/>
      <c r="E970" s="99"/>
      <c r="F970" s="99"/>
      <c r="G970" s="99"/>
      <c r="H970" s="99"/>
      <c r="I970" s="99"/>
      <c r="J970" s="99"/>
      <c r="K970" s="99"/>
      <c r="L970" s="99"/>
      <c r="M970" s="99"/>
      <c r="N970" s="99"/>
      <c r="O970" s="99"/>
      <c r="P970" s="99"/>
      <c r="Q970" s="99"/>
      <c r="R970" s="99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</row>
    <row r="971" spans="2:35" ht="18.75" customHeight="1">
      <c r="B971" s="14"/>
      <c r="C971" s="98"/>
      <c r="D971" s="14"/>
      <c r="E971" s="99"/>
      <c r="F971" s="99"/>
      <c r="G971" s="99"/>
      <c r="H971" s="99"/>
      <c r="I971" s="99"/>
      <c r="J971" s="99"/>
      <c r="K971" s="99"/>
      <c r="L971" s="99"/>
      <c r="M971" s="99"/>
      <c r="N971" s="99"/>
      <c r="O971" s="99"/>
      <c r="P971" s="99"/>
      <c r="Q971" s="99"/>
      <c r="R971" s="99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</row>
    <row r="972" spans="2:35" ht="18.75" customHeight="1">
      <c r="B972" s="14"/>
      <c r="C972" s="98"/>
      <c r="D972" s="14"/>
      <c r="E972" s="99"/>
      <c r="F972" s="99"/>
      <c r="G972" s="99"/>
      <c r="H972" s="99"/>
      <c r="I972" s="99"/>
      <c r="J972" s="99"/>
      <c r="K972" s="99"/>
      <c r="L972" s="99"/>
      <c r="M972" s="99"/>
      <c r="N972" s="99"/>
      <c r="O972" s="99"/>
      <c r="P972" s="99"/>
      <c r="Q972" s="99"/>
      <c r="R972" s="99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</row>
    <row r="973" spans="2:35" ht="18.75" customHeight="1">
      <c r="B973" s="14"/>
      <c r="C973" s="98"/>
      <c r="D973" s="14"/>
      <c r="E973" s="99"/>
      <c r="F973" s="99"/>
      <c r="G973" s="99"/>
      <c r="H973" s="99"/>
      <c r="I973" s="99"/>
      <c r="J973" s="99"/>
      <c r="K973" s="99"/>
      <c r="L973" s="99"/>
      <c r="M973" s="99"/>
      <c r="N973" s="99"/>
      <c r="O973" s="99"/>
      <c r="P973" s="99"/>
      <c r="Q973" s="99"/>
      <c r="R973" s="99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</row>
    <row r="974" spans="2:35" ht="18.75" customHeight="1">
      <c r="B974" s="14"/>
      <c r="C974" s="98"/>
      <c r="D974" s="14"/>
      <c r="E974" s="99"/>
      <c r="F974" s="99"/>
      <c r="G974" s="99"/>
      <c r="H974" s="99"/>
      <c r="I974" s="99"/>
      <c r="J974" s="99"/>
      <c r="K974" s="99"/>
      <c r="L974" s="99"/>
      <c r="M974" s="99"/>
      <c r="N974" s="99"/>
      <c r="O974" s="99"/>
      <c r="P974" s="99"/>
      <c r="Q974" s="99"/>
      <c r="R974" s="99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</row>
    <row r="975" spans="2:35" ht="18.75" customHeight="1">
      <c r="B975" s="14"/>
      <c r="C975" s="98"/>
      <c r="D975" s="14"/>
      <c r="E975" s="99"/>
      <c r="F975" s="99"/>
      <c r="G975" s="99"/>
      <c r="H975" s="99"/>
      <c r="I975" s="99"/>
      <c r="J975" s="99"/>
      <c r="K975" s="99"/>
      <c r="L975" s="99"/>
      <c r="M975" s="99"/>
      <c r="N975" s="99"/>
      <c r="O975" s="99"/>
      <c r="P975" s="99"/>
      <c r="Q975" s="99"/>
      <c r="R975" s="99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</row>
    <row r="976" spans="2:35" ht="18.75" customHeight="1">
      <c r="B976" s="14"/>
      <c r="C976" s="98"/>
      <c r="D976" s="14"/>
      <c r="E976" s="99"/>
      <c r="F976" s="99"/>
      <c r="G976" s="99"/>
      <c r="H976" s="99"/>
      <c r="I976" s="99"/>
      <c r="J976" s="99"/>
      <c r="K976" s="99"/>
      <c r="L976" s="99"/>
      <c r="M976" s="99"/>
      <c r="N976" s="99"/>
      <c r="O976" s="99"/>
      <c r="P976" s="99"/>
      <c r="Q976" s="99"/>
      <c r="R976" s="99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</row>
    <row r="977" spans="2:35" ht="18.75" customHeight="1">
      <c r="B977" s="14"/>
      <c r="C977" s="98"/>
      <c r="D977" s="14"/>
      <c r="E977" s="99"/>
      <c r="F977" s="99"/>
      <c r="G977" s="99"/>
      <c r="H977" s="99"/>
      <c r="I977" s="99"/>
      <c r="J977" s="99"/>
      <c r="K977" s="99"/>
      <c r="L977" s="99"/>
      <c r="M977" s="99"/>
      <c r="N977" s="99"/>
      <c r="O977" s="99"/>
      <c r="P977" s="99"/>
      <c r="Q977" s="99"/>
      <c r="R977" s="99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</row>
    <row r="978" spans="2:35" ht="18.75" customHeight="1">
      <c r="B978" s="14"/>
      <c r="C978" s="98"/>
      <c r="D978" s="14"/>
      <c r="E978" s="99"/>
      <c r="F978" s="99"/>
      <c r="G978" s="99"/>
      <c r="H978" s="99"/>
      <c r="I978" s="99"/>
      <c r="J978" s="99"/>
      <c r="K978" s="99"/>
      <c r="L978" s="99"/>
      <c r="M978" s="99"/>
      <c r="N978" s="99"/>
      <c r="O978" s="99"/>
      <c r="P978" s="99"/>
      <c r="Q978" s="99"/>
      <c r="R978" s="99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</row>
    <row r="979" spans="2:35" ht="18.75" customHeight="1">
      <c r="B979" s="14"/>
      <c r="C979" s="98"/>
      <c r="D979" s="14"/>
      <c r="E979" s="99"/>
      <c r="F979" s="99"/>
      <c r="G979" s="99"/>
      <c r="H979" s="99"/>
      <c r="I979" s="99"/>
      <c r="J979" s="99"/>
      <c r="K979" s="99"/>
      <c r="L979" s="99"/>
      <c r="M979" s="99"/>
      <c r="N979" s="99"/>
      <c r="O979" s="99"/>
      <c r="P979" s="99"/>
      <c r="Q979" s="99"/>
      <c r="R979" s="99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</row>
    <row r="980" spans="2:35" ht="18.75" customHeight="1">
      <c r="B980" s="14"/>
      <c r="C980" s="98"/>
      <c r="D980" s="14"/>
      <c r="E980" s="99"/>
      <c r="F980" s="99"/>
      <c r="G980" s="99"/>
      <c r="H980" s="99"/>
      <c r="I980" s="99"/>
      <c r="J980" s="99"/>
      <c r="K980" s="99"/>
      <c r="L980" s="99"/>
      <c r="M980" s="99"/>
      <c r="N980" s="99"/>
      <c r="O980" s="99"/>
      <c r="P980" s="99"/>
      <c r="Q980" s="99"/>
      <c r="R980" s="99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</row>
    <row r="981" spans="2:35" ht="18.75" customHeight="1">
      <c r="B981" s="14"/>
      <c r="C981" s="98"/>
      <c r="D981" s="14"/>
      <c r="E981" s="99"/>
      <c r="F981" s="99"/>
      <c r="G981" s="99"/>
      <c r="H981" s="99"/>
      <c r="I981" s="99"/>
      <c r="J981" s="99"/>
      <c r="K981" s="99"/>
      <c r="L981" s="99"/>
      <c r="M981" s="99"/>
      <c r="N981" s="99"/>
      <c r="O981" s="99"/>
      <c r="P981" s="99"/>
      <c r="Q981" s="99"/>
      <c r="R981" s="99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</row>
    <row r="982" spans="2:35" ht="18.75" customHeight="1">
      <c r="B982" s="14"/>
      <c r="C982" s="98"/>
      <c r="D982" s="14"/>
      <c r="E982" s="99"/>
      <c r="F982" s="99"/>
      <c r="G982" s="99"/>
      <c r="H982" s="99"/>
      <c r="I982" s="99"/>
      <c r="J982" s="99"/>
      <c r="K982" s="99"/>
      <c r="L982" s="99"/>
      <c r="M982" s="99"/>
      <c r="N982" s="99"/>
      <c r="O982" s="99"/>
      <c r="P982" s="99"/>
      <c r="Q982" s="99"/>
      <c r="R982" s="99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</row>
    <row r="983" spans="2:35" ht="18.75" customHeight="1">
      <c r="B983" s="14"/>
      <c r="C983" s="98"/>
      <c r="D983" s="14"/>
      <c r="E983" s="99"/>
      <c r="F983" s="99"/>
      <c r="G983" s="99"/>
      <c r="H983" s="99"/>
      <c r="I983" s="99"/>
      <c r="J983" s="99"/>
      <c r="K983" s="99"/>
      <c r="L983" s="99"/>
      <c r="M983" s="99"/>
      <c r="N983" s="99"/>
      <c r="O983" s="99"/>
      <c r="P983" s="99"/>
      <c r="Q983" s="99"/>
      <c r="R983" s="99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</row>
    <row r="984" spans="2:35" ht="18.75" customHeight="1">
      <c r="B984" s="14"/>
      <c r="C984" s="98"/>
      <c r="D984" s="14"/>
      <c r="E984" s="99"/>
      <c r="F984" s="99"/>
      <c r="G984" s="99"/>
      <c r="H984" s="99"/>
      <c r="I984" s="99"/>
      <c r="J984" s="99"/>
      <c r="K984" s="99"/>
      <c r="L984" s="99"/>
      <c r="M984" s="99"/>
      <c r="N984" s="99"/>
      <c r="O984" s="99"/>
      <c r="P984" s="99"/>
      <c r="Q984" s="99"/>
      <c r="R984" s="99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</row>
    <row r="985" spans="2:35" ht="18.75" customHeight="1">
      <c r="B985" s="14"/>
      <c r="C985" s="98"/>
      <c r="D985" s="14"/>
      <c r="E985" s="99"/>
      <c r="F985" s="99"/>
      <c r="G985" s="99"/>
      <c r="H985" s="99"/>
      <c r="I985" s="99"/>
      <c r="J985" s="99"/>
      <c r="K985" s="99"/>
      <c r="L985" s="99"/>
      <c r="M985" s="99"/>
      <c r="N985" s="99"/>
      <c r="O985" s="99"/>
      <c r="P985" s="99"/>
      <c r="Q985" s="99"/>
      <c r="R985" s="99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</row>
    <row r="986" spans="2:35" ht="18.75" customHeight="1">
      <c r="B986" s="14"/>
      <c r="C986" s="98"/>
      <c r="D986" s="14"/>
      <c r="E986" s="99"/>
      <c r="F986" s="99"/>
      <c r="G986" s="99"/>
      <c r="H986" s="99"/>
      <c r="I986" s="99"/>
      <c r="J986" s="99"/>
      <c r="K986" s="99"/>
      <c r="L986" s="99"/>
      <c r="M986" s="99"/>
      <c r="N986" s="99"/>
      <c r="O986" s="99"/>
      <c r="P986" s="99"/>
      <c r="Q986" s="99"/>
      <c r="R986" s="99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</row>
    <row r="987" spans="2:35" ht="18.75" customHeight="1">
      <c r="B987" s="14"/>
      <c r="C987" s="98"/>
      <c r="D987" s="14"/>
      <c r="E987" s="99"/>
      <c r="F987" s="99"/>
      <c r="G987" s="99"/>
      <c r="H987" s="99"/>
      <c r="I987" s="99"/>
      <c r="J987" s="99"/>
      <c r="K987" s="99"/>
      <c r="L987" s="99"/>
      <c r="M987" s="99"/>
      <c r="N987" s="99"/>
      <c r="O987" s="99"/>
      <c r="P987" s="99"/>
      <c r="Q987" s="99"/>
      <c r="R987" s="99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</row>
    <row r="988" spans="2:35" ht="18.75" customHeight="1">
      <c r="B988" s="14"/>
      <c r="C988" s="98"/>
      <c r="D988" s="14"/>
      <c r="E988" s="99"/>
      <c r="F988" s="99"/>
      <c r="G988" s="99"/>
      <c r="H988" s="99"/>
      <c r="I988" s="99"/>
      <c r="J988" s="99"/>
      <c r="K988" s="99"/>
      <c r="L988" s="99"/>
      <c r="M988" s="99"/>
      <c r="N988" s="99"/>
      <c r="O988" s="99"/>
      <c r="P988" s="99"/>
      <c r="Q988" s="99"/>
      <c r="R988" s="99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</row>
    <row r="989" spans="2:35" ht="18.75" customHeight="1">
      <c r="B989" s="14"/>
      <c r="C989" s="98"/>
      <c r="D989" s="14"/>
      <c r="E989" s="99"/>
      <c r="F989" s="99"/>
      <c r="G989" s="99"/>
      <c r="H989" s="99"/>
      <c r="I989" s="99"/>
      <c r="J989" s="99"/>
      <c r="K989" s="99"/>
      <c r="L989" s="99"/>
      <c r="M989" s="99"/>
      <c r="N989" s="99"/>
      <c r="O989" s="99"/>
      <c r="P989" s="99"/>
      <c r="Q989" s="99"/>
      <c r="R989" s="99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</row>
    <row r="990" spans="2:35" ht="18.75" customHeight="1">
      <c r="B990" s="14"/>
      <c r="C990" s="98"/>
      <c r="D990" s="14"/>
      <c r="E990" s="99"/>
      <c r="F990" s="99"/>
      <c r="G990" s="99"/>
      <c r="H990" s="99"/>
      <c r="I990" s="99"/>
      <c r="J990" s="99"/>
      <c r="K990" s="99"/>
      <c r="L990" s="99"/>
      <c r="M990" s="99"/>
      <c r="N990" s="99"/>
      <c r="O990" s="99"/>
      <c r="P990" s="99"/>
      <c r="Q990" s="99"/>
      <c r="R990" s="99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</row>
    <row r="991" spans="2:35" ht="18.75" customHeight="1">
      <c r="B991" s="14"/>
      <c r="C991" s="98"/>
      <c r="D991" s="14"/>
      <c r="E991" s="99"/>
      <c r="F991" s="99"/>
      <c r="G991" s="99"/>
      <c r="H991" s="99"/>
      <c r="I991" s="99"/>
      <c r="J991" s="99"/>
      <c r="K991" s="99"/>
      <c r="L991" s="99"/>
      <c r="M991" s="99"/>
      <c r="N991" s="99"/>
      <c r="O991" s="99"/>
      <c r="P991" s="99"/>
      <c r="Q991" s="99"/>
      <c r="R991" s="99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</row>
    <row r="992" spans="2:35" ht="18.75" customHeight="1">
      <c r="B992" s="14"/>
      <c r="C992" s="98"/>
      <c r="D992" s="14"/>
      <c r="E992" s="99"/>
      <c r="F992" s="99"/>
      <c r="G992" s="99"/>
      <c r="H992" s="99"/>
      <c r="I992" s="99"/>
      <c r="J992" s="99"/>
      <c r="K992" s="99"/>
      <c r="L992" s="99"/>
      <c r="M992" s="99"/>
      <c r="N992" s="99"/>
      <c r="O992" s="99"/>
      <c r="P992" s="99"/>
      <c r="Q992" s="99"/>
      <c r="R992" s="99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</row>
    <row r="993" spans="2:35" ht="18.75" customHeight="1">
      <c r="B993" s="14"/>
      <c r="C993" s="98"/>
      <c r="D993" s="14"/>
      <c r="E993" s="99"/>
      <c r="F993" s="99"/>
      <c r="G993" s="99"/>
      <c r="H993" s="99"/>
      <c r="I993" s="99"/>
      <c r="J993" s="99"/>
      <c r="K993" s="99"/>
      <c r="L993" s="99"/>
      <c r="M993" s="99"/>
      <c r="N993" s="99"/>
      <c r="O993" s="99"/>
      <c r="P993" s="99"/>
      <c r="Q993" s="99"/>
      <c r="R993" s="99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</row>
    <row r="994" spans="2:35" ht="18.75" customHeight="1">
      <c r="B994" s="14"/>
      <c r="C994" s="98"/>
      <c r="D994" s="14"/>
      <c r="E994" s="99"/>
      <c r="F994" s="99"/>
      <c r="G994" s="99"/>
      <c r="H994" s="99"/>
      <c r="I994" s="99"/>
      <c r="J994" s="99"/>
      <c r="K994" s="99"/>
      <c r="L994" s="99"/>
      <c r="M994" s="99"/>
      <c r="N994" s="99"/>
      <c r="O994" s="99"/>
      <c r="P994" s="99"/>
      <c r="Q994" s="99"/>
      <c r="R994" s="99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</row>
    <row r="995" spans="2:35" ht="18.75" customHeight="1">
      <c r="B995" s="14"/>
      <c r="C995" s="98"/>
      <c r="D995" s="14"/>
      <c r="E995" s="99"/>
      <c r="F995" s="99"/>
      <c r="G995" s="99"/>
      <c r="H995" s="99"/>
      <c r="I995" s="99"/>
      <c r="J995" s="99"/>
      <c r="K995" s="99"/>
      <c r="L995" s="99"/>
      <c r="M995" s="99"/>
      <c r="N995" s="99"/>
      <c r="O995" s="99"/>
      <c r="P995" s="99"/>
      <c r="Q995" s="99"/>
      <c r="R995" s="99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</row>
    <row r="996" spans="2:35" ht="18.75" customHeight="1">
      <c r="B996" s="14"/>
      <c r="C996" s="98"/>
      <c r="D996" s="14"/>
      <c r="E996" s="99"/>
      <c r="F996" s="99"/>
      <c r="G996" s="99"/>
      <c r="H996" s="99"/>
      <c r="I996" s="99"/>
      <c r="J996" s="99"/>
      <c r="K996" s="99"/>
      <c r="L996" s="99"/>
      <c r="M996" s="99"/>
      <c r="N996" s="99"/>
      <c r="O996" s="99"/>
      <c r="P996" s="99"/>
      <c r="Q996" s="99"/>
      <c r="R996" s="99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</row>
    <row r="997" spans="2:35" ht="18.75" customHeight="1">
      <c r="B997" s="14"/>
      <c r="C997" s="98"/>
      <c r="D997" s="14"/>
      <c r="E997" s="99"/>
      <c r="F997" s="99"/>
      <c r="G997" s="99"/>
      <c r="H997" s="99"/>
      <c r="I997" s="99"/>
      <c r="J997" s="99"/>
      <c r="K997" s="99"/>
      <c r="L997" s="99"/>
      <c r="M997" s="99"/>
      <c r="N997" s="99"/>
      <c r="O997" s="99"/>
      <c r="P997" s="99"/>
      <c r="Q997" s="99"/>
      <c r="R997" s="99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</row>
    <row r="998" spans="2:35" ht="18.75" customHeight="1">
      <c r="B998" s="14"/>
      <c r="C998" s="98"/>
      <c r="D998" s="14"/>
      <c r="E998" s="99"/>
      <c r="F998" s="99"/>
      <c r="G998" s="99"/>
      <c r="H998" s="99"/>
      <c r="I998" s="99"/>
      <c r="J998" s="99"/>
      <c r="K998" s="99"/>
      <c r="L998" s="99"/>
      <c r="M998" s="99"/>
      <c r="N998" s="99"/>
      <c r="O998" s="99"/>
      <c r="P998" s="99"/>
      <c r="Q998" s="99"/>
      <c r="R998" s="99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</row>
    <row r="999" spans="2:35" ht="18.75" customHeight="1">
      <c r="B999" s="14"/>
      <c r="C999" s="98"/>
      <c r="D999" s="14"/>
      <c r="E999" s="99"/>
      <c r="F999" s="99"/>
      <c r="G999" s="99"/>
      <c r="H999" s="99"/>
      <c r="I999" s="99"/>
      <c r="J999" s="99"/>
      <c r="K999" s="99"/>
      <c r="L999" s="99"/>
      <c r="M999" s="99"/>
      <c r="N999" s="99"/>
      <c r="O999" s="99"/>
      <c r="P999" s="99"/>
      <c r="Q999" s="99"/>
      <c r="R999" s="99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</row>
    <row r="1000" spans="2:35" ht="18.75" customHeight="1">
      <c r="B1000" s="14"/>
      <c r="C1000" s="98"/>
      <c r="D1000" s="14"/>
      <c r="E1000" s="99"/>
      <c r="F1000" s="99"/>
      <c r="G1000" s="99"/>
      <c r="H1000" s="99"/>
      <c r="I1000" s="99"/>
      <c r="J1000" s="99"/>
      <c r="K1000" s="99"/>
      <c r="L1000" s="99"/>
      <c r="M1000" s="99"/>
      <c r="N1000" s="99"/>
      <c r="O1000" s="99"/>
      <c r="P1000" s="99"/>
      <c r="Q1000" s="99"/>
      <c r="R1000" s="99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</row>
    <row r="1001" spans="2:35" ht="18.75" customHeight="1">
      <c r="B1001" s="14"/>
      <c r="C1001" s="98"/>
      <c r="D1001" s="14"/>
      <c r="E1001" s="99"/>
      <c r="F1001" s="99"/>
      <c r="G1001" s="99"/>
      <c r="H1001" s="99"/>
      <c r="I1001" s="99"/>
      <c r="J1001" s="99"/>
      <c r="K1001" s="99"/>
      <c r="L1001" s="99"/>
      <c r="M1001" s="99"/>
      <c r="N1001" s="99"/>
      <c r="O1001" s="99"/>
      <c r="P1001" s="99"/>
      <c r="Q1001" s="99"/>
      <c r="R1001" s="99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</row>
    <row r="1002" spans="2:35" ht="18.75" customHeight="1">
      <c r="B1002" s="14"/>
      <c r="C1002" s="98"/>
      <c r="D1002" s="14"/>
      <c r="E1002" s="99"/>
      <c r="F1002" s="99"/>
      <c r="G1002" s="99"/>
      <c r="H1002" s="99"/>
      <c r="I1002" s="99"/>
      <c r="J1002" s="99"/>
      <c r="K1002" s="99"/>
      <c r="L1002" s="99"/>
      <c r="M1002" s="99"/>
      <c r="N1002" s="99"/>
      <c r="O1002" s="99"/>
      <c r="P1002" s="99"/>
      <c r="Q1002" s="99"/>
      <c r="R1002" s="99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</row>
    <row r="1003" spans="2:35" ht="18.75" customHeight="1">
      <c r="B1003" s="14"/>
      <c r="C1003" s="98"/>
      <c r="D1003" s="14"/>
      <c r="E1003" s="99"/>
      <c r="F1003" s="99"/>
      <c r="G1003" s="99"/>
      <c r="H1003" s="99"/>
      <c r="I1003" s="99"/>
      <c r="J1003" s="99"/>
      <c r="K1003" s="99"/>
      <c r="L1003" s="99"/>
      <c r="M1003" s="99"/>
      <c r="N1003" s="99"/>
      <c r="O1003" s="99"/>
      <c r="P1003" s="99"/>
      <c r="Q1003" s="99"/>
      <c r="R1003" s="99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</row>
    <row r="1004" spans="2:35" ht="18.75" customHeight="1">
      <c r="B1004" s="14"/>
      <c r="C1004" s="98"/>
      <c r="D1004" s="14"/>
      <c r="E1004" s="99"/>
      <c r="F1004" s="99"/>
      <c r="G1004" s="99"/>
      <c r="H1004" s="99"/>
      <c r="I1004" s="99"/>
      <c r="J1004" s="99"/>
      <c r="K1004" s="99"/>
      <c r="L1004" s="99"/>
      <c r="M1004" s="99"/>
      <c r="N1004" s="99"/>
      <c r="O1004" s="99"/>
      <c r="P1004" s="99"/>
      <c r="Q1004" s="99"/>
      <c r="R1004" s="99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</row>
    <row r="1005" spans="2:35" ht="18.75" customHeight="1">
      <c r="B1005" s="14"/>
      <c r="C1005" s="98"/>
      <c r="D1005" s="14"/>
      <c r="E1005" s="99"/>
      <c r="F1005" s="99"/>
      <c r="G1005" s="99"/>
      <c r="H1005" s="99"/>
      <c r="I1005" s="99"/>
      <c r="J1005" s="99"/>
      <c r="K1005" s="99"/>
      <c r="L1005" s="99"/>
      <c r="M1005" s="99"/>
      <c r="N1005" s="99"/>
      <c r="O1005" s="99"/>
      <c r="P1005" s="99"/>
      <c r="Q1005" s="99"/>
      <c r="R1005" s="99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</row>
    <row r="1006" spans="2:35" ht="18.75" customHeight="1">
      <c r="B1006" s="14"/>
      <c r="C1006" s="98"/>
      <c r="D1006" s="14"/>
      <c r="E1006" s="99"/>
      <c r="F1006" s="99"/>
      <c r="G1006" s="99"/>
      <c r="H1006" s="99"/>
      <c r="I1006" s="99"/>
      <c r="J1006" s="99"/>
      <c r="K1006" s="99"/>
      <c r="L1006" s="99"/>
      <c r="M1006" s="99"/>
      <c r="N1006" s="99"/>
      <c r="O1006" s="99"/>
      <c r="P1006" s="99"/>
      <c r="Q1006" s="99"/>
      <c r="R1006" s="99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</row>
  </sheetData>
  <mergeCells count="57">
    <mergeCell ref="C103:G103"/>
    <mergeCell ref="C104:G104"/>
    <mergeCell ref="C105:G105"/>
    <mergeCell ref="C106:G106"/>
    <mergeCell ref="C107:G107"/>
    <mergeCell ref="E63:E64"/>
    <mergeCell ref="F63:F64"/>
    <mergeCell ref="G63:G64"/>
    <mergeCell ref="R63:R64"/>
    <mergeCell ref="S63:S64"/>
    <mergeCell ref="C2:S2"/>
    <mergeCell ref="AF23:AG23"/>
    <mergeCell ref="AF24:AG24"/>
    <mergeCell ref="C62:D62"/>
    <mergeCell ref="E62:O62"/>
    <mergeCell ref="P62:Q62"/>
    <mergeCell ref="R62:S62"/>
    <mergeCell ref="AB31:AC31"/>
    <mergeCell ref="AE31:AE32"/>
    <mergeCell ref="AF31:AG31"/>
    <mergeCell ref="AB32:AC32"/>
    <mergeCell ref="AF32:AG32"/>
    <mergeCell ref="AF26:AG26"/>
    <mergeCell ref="AF27:AG27"/>
    <mergeCell ref="AF28:AG28"/>
    <mergeCell ref="C49:G49"/>
    <mergeCell ref="C50:G50"/>
    <mergeCell ref="W1:AH1"/>
    <mergeCell ref="C4:D4"/>
    <mergeCell ref="C5:C6"/>
    <mergeCell ref="D5:D6"/>
    <mergeCell ref="E5:E6"/>
    <mergeCell ref="F5:F6"/>
    <mergeCell ref="G5:G6"/>
    <mergeCell ref="R5:R6"/>
    <mergeCell ref="S5:S6"/>
    <mergeCell ref="C3:S3"/>
    <mergeCell ref="E4:O4"/>
    <mergeCell ref="R4:S4"/>
    <mergeCell ref="P4:Q4"/>
    <mergeCell ref="AF25:AG25"/>
    <mergeCell ref="C63:C64"/>
    <mergeCell ref="D63:D64"/>
    <mergeCell ref="AF29:AG29"/>
    <mergeCell ref="AF30:AG30"/>
    <mergeCell ref="B114:F114"/>
    <mergeCell ref="B55:F55"/>
    <mergeCell ref="AB33:AC33"/>
    <mergeCell ref="AF33:AG33"/>
    <mergeCell ref="AB34:AC34"/>
    <mergeCell ref="AF34:AG34"/>
    <mergeCell ref="W37:Z37"/>
    <mergeCell ref="AF37:AH37"/>
    <mergeCell ref="J55:R55"/>
    <mergeCell ref="C46:G46"/>
    <mergeCell ref="C47:G47"/>
    <mergeCell ref="C48:G48"/>
  </mergeCells>
  <conditionalFormatting sqref="D14:E14 D72:E72">
    <cfRule type="cellIs" dxfId="29" priority="8" operator="equal">
      <formula>"AB"</formula>
    </cfRule>
  </conditionalFormatting>
  <conditionalFormatting sqref="I7:I30 L7:M30 J7:K45 I65:I87 L65:M87 J65:K102">
    <cfRule type="cellIs" dxfId="28" priority="11" operator="lessThan">
      <formula>35</formula>
    </cfRule>
  </conditionalFormatting>
  <conditionalFormatting sqref="I7:I34 H7:H45 O7:O45 I36:I45 I65:I91 H65:H102 O65:O102">
    <cfRule type="cellIs" dxfId="27" priority="13" operator="lessThan">
      <formula>45</formula>
    </cfRule>
  </conditionalFormatting>
  <conditionalFormatting sqref="I7:I34 J7:M45 I65:I91 J65:M102 O7:P45 O65:P102 H7:H45 I36:I45 H65:H102">
    <cfRule type="cellIs" dxfId="26" priority="12" operator="equal">
      <formula>"AB"</formula>
    </cfRule>
  </conditionalFormatting>
  <conditionalFormatting sqref="I93:I102">
    <cfRule type="cellIs" dxfId="25" priority="3" operator="equal">
      <formula>"AB"</formula>
    </cfRule>
    <cfRule type="cellIs" dxfId="24" priority="4" operator="lessThan">
      <formula>45</formula>
    </cfRule>
  </conditionalFormatting>
  <conditionalFormatting sqref="L7:M45 L65:M102">
    <cfRule type="cellIs" dxfId="23" priority="10" operator="lessThan">
      <formula>18</formula>
    </cfRule>
  </conditionalFormatting>
  <conditionalFormatting sqref="X2:Z3 AC2:AD3 AG2:AH3 R5:V5 H5:L6 O5:Q6 M6:N6 P7:Q45 AH23 R63:S63 H63:L64 O63:Q64 M64:N64 P65:Q102">
    <cfRule type="cellIs" dxfId="22" priority="9" operator="equal">
      <formula>"AB"</formula>
    </cfRule>
  </conditionalFormatting>
  <pageMargins left="0.42" right="0.27" top="0.34" bottom="0.23" header="0" footer="0"/>
  <pageSetup paperSize="5" scale="55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AA216"/>
  <sheetViews>
    <sheetView tabSelected="1" topLeftCell="B178" zoomScale="70" zoomScaleNormal="70" workbookViewId="0">
      <selection activeCell="C182" sqref="C182"/>
    </sheetView>
  </sheetViews>
  <sheetFormatPr defaultRowHeight="14.4"/>
  <cols>
    <col min="1" max="1" width="3.33203125" customWidth="1"/>
    <col min="2" max="2" width="13.109375" customWidth="1"/>
    <col min="3" max="6" width="12.6640625" customWidth="1"/>
    <col min="7" max="7" width="13.5546875" customWidth="1"/>
    <col min="8" max="11" width="12.6640625" customWidth="1"/>
    <col min="12" max="12" width="14" customWidth="1"/>
  </cols>
  <sheetData>
    <row r="1" spans="2:12" ht="30" customHeight="1">
      <c r="B1" s="522" t="s">
        <v>121</v>
      </c>
      <c r="C1" s="522"/>
      <c r="D1" s="522"/>
      <c r="E1" s="522"/>
      <c r="F1" s="522"/>
      <c r="G1" s="522"/>
      <c r="H1" s="522"/>
      <c r="I1" s="522"/>
      <c r="J1" s="522"/>
      <c r="K1" s="522"/>
      <c r="L1" s="522"/>
    </row>
    <row r="2" spans="2:12" ht="30" customHeight="1" thickBot="1">
      <c r="B2" s="523" t="s">
        <v>77</v>
      </c>
      <c r="C2" s="523"/>
      <c r="D2" s="523"/>
      <c r="E2" s="523"/>
      <c r="F2" s="523"/>
      <c r="G2" s="523"/>
      <c r="H2" s="523"/>
      <c r="I2" s="523"/>
      <c r="J2" s="523"/>
      <c r="K2" s="523"/>
      <c r="L2" s="523"/>
    </row>
    <row r="3" spans="2:12" ht="28.5" customHeight="1" thickBot="1">
      <c r="B3" s="524" t="s">
        <v>78</v>
      </c>
      <c r="C3" s="527" t="s">
        <v>79</v>
      </c>
      <c r="D3" s="528"/>
      <c r="E3" s="528"/>
      <c r="F3" s="528"/>
      <c r="G3" s="528"/>
      <c r="H3" s="528"/>
      <c r="I3" s="528"/>
      <c r="J3" s="528"/>
      <c r="K3" s="528"/>
      <c r="L3" s="529"/>
    </row>
    <row r="4" spans="2:12" ht="28.5" customHeight="1">
      <c r="B4" s="525"/>
      <c r="C4" s="530" t="s">
        <v>80</v>
      </c>
      <c r="D4" s="531"/>
      <c r="E4" s="531"/>
      <c r="F4" s="532"/>
      <c r="G4" s="533" t="s">
        <v>81</v>
      </c>
      <c r="H4" s="534"/>
      <c r="I4" s="534"/>
      <c r="J4" s="534"/>
      <c r="K4" s="534"/>
      <c r="L4" s="535" t="s">
        <v>82</v>
      </c>
    </row>
    <row r="5" spans="2:12" ht="28.5" customHeight="1">
      <c r="B5" s="525"/>
      <c r="C5" s="199" t="s">
        <v>68</v>
      </c>
      <c r="D5" s="200" t="s">
        <v>84</v>
      </c>
      <c r="E5" s="200" t="s">
        <v>85</v>
      </c>
      <c r="F5" s="201" t="s">
        <v>443</v>
      </c>
      <c r="G5" s="199" t="s">
        <v>83</v>
      </c>
      <c r="H5" s="200" t="s">
        <v>86</v>
      </c>
      <c r="I5" s="200" t="s">
        <v>7</v>
      </c>
      <c r="J5" s="200" t="s">
        <v>417</v>
      </c>
      <c r="K5" s="395" t="s">
        <v>89</v>
      </c>
      <c r="L5" s="536"/>
    </row>
    <row r="6" spans="2:12" ht="28.5" customHeight="1" thickBot="1">
      <c r="B6" s="526"/>
      <c r="C6" s="202">
        <v>45</v>
      </c>
      <c r="D6" s="203">
        <v>38</v>
      </c>
      <c r="E6" s="204">
        <v>22</v>
      </c>
      <c r="F6" s="205"/>
      <c r="G6" s="206">
        <v>42</v>
      </c>
      <c r="H6" s="207">
        <v>33</v>
      </c>
      <c r="I6" s="207">
        <v>44</v>
      </c>
      <c r="J6" s="207">
        <v>18</v>
      </c>
      <c r="K6" s="120">
        <v>39</v>
      </c>
      <c r="L6" s="135">
        <f>SUM(C6:J6)</f>
        <v>242</v>
      </c>
    </row>
    <row r="7" spans="2:12" ht="28.5" customHeight="1">
      <c r="B7" s="121">
        <v>90</v>
      </c>
      <c r="C7" s="411">
        <v>0</v>
      </c>
      <c r="D7" s="412">
        <v>0</v>
      </c>
      <c r="E7" s="412">
        <v>0</v>
      </c>
      <c r="F7" s="413">
        <f>'[1]XII-C1'!T4</f>
        <v>0</v>
      </c>
      <c r="G7" s="411">
        <v>0</v>
      </c>
      <c r="H7" s="414">
        <v>0</v>
      </c>
      <c r="I7" s="414">
        <v>0</v>
      </c>
      <c r="J7" s="414">
        <v>0</v>
      </c>
      <c r="K7" s="415">
        <f>'[1]XII-C2'!T4</f>
        <v>0</v>
      </c>
      <c r="L7" s="416">
        <f>SUM(C7:J7)</f>
        <v>0</v>
      </c>
    </row>
    <row r="8" spans="2:12" ht="28.5" customHeight="1">
      <c r="B8" s="121">
        <v>89</v>
      </c>
      <c r="C8" s="411">
        <v>0</v>
      </c>
      <c r="D8" s="412">
        <v>0</v>
      </c>
      <c r="E8" s="412">
        <v>0</v>
      </c>
      <c r="F8" s="413">
        <f>'[1]XII-C1'!T5</f>
        <v>0</v>
      </c>
      <c r="G8" s="411">
        <v>0</v>
      </c>
      <c r="H8" s="414">
        <v>0</v>
      </c>
      <c r="I8" s="414">
        <v>0</v>
      </c>
      <c r="J8" s="414">
        <v>0</v>
      </c>
      <c r="K8" s="415">
        <f>'[1]XII-C2'!T5</f>
        <v>0</v>
      </c>
      <c r="L8" s="416">
        <f t="shared" ref="L8:L19" si="0">SUM(C8:J8)</f>
        <v>0</v>
      </c>
    </row>
    <row r="9" spans="2:12" ht="28.5" customHeight="1">
      <c r="B9" s="121">
        <v>88</v>
      </c>
      <c r="C9" s="411">
        <v>0</v>
      </c>
      <c r="D9" s="412">
        <v>0</v>
      </c>
      <c r="E9" s="412">
        <v>0</v>
      </c>
      <c r="F9" s="413">
        <f>'[1]XII-C1'!T6</f>
        <v>0</v>
      </c>
      <c r="G9" s="411">
        <v>0</v>
      </c>
      <c r="H9" s="414">
        <v>0</v>
      </c>
      <c r="I9" s="414">
        <v>0</v>
      </c>
      <c r="J9" s="414">
        <v>0</v>
      </c>
      <c r="K9" s="415">
        <f>'[1]XII-C2'!T6</f>
        <v>0</v>
      </c>
      <c r="L9" s="416">
        <f t="shared" si="0"/>
        <v>0</v>
      </c>
    </row>
    <row r="10" spans="2:12" ht="28.5" customHeight="1">
      <c r="B10" s="121">
        <v>87</v>
      </c>
      <c r="C10" s="411">
        <v>0</v>
      </c>
      <c r="D10" s="412">
        <v>0</v>
      </c>
      <c r="E10" s="412">
        <v>0</v>
      </c>
      <c r="F10" s="413">
        <f>'[1]XII-C1'!T7</f>
        <v>0</v>
      </c>
      <c r="G10" s="411">
        <v>0</v>
      </c>
      <c r="H10" s="414">
        <v>0</v>
      </c>
      <c r="I10" s="414">
        <v>0</v>
      </c>
      <c r="J10" s="414">
        <v>0</v>
      </c>
      <c r="K10" s="415">
        <f>'[1]XII-C2'!T7</f>
        <v>0</v>
      </c>
      <c r="L10" s="416">
        <f t="shared" si="0"/>
        <v>0</v>
      </c>
    </row>
    <row r="11" spans="2:12" ht="28.5" customHeight="1">
      <c r="B11" s="121">
        <v>86</v>
      </c>
      <c r="C11" s="411">
        <v>0</v>
      </c>
      <c r="D11" s="412">
        <v>0</v>
      </c>
      <c r="E11" s="412">
        <v>0</v>
      </c>
      <c r="F11" s="413">
        <f>'[1]XII-C1'!T8</f>
        <v>0</v>
      </c>
      <c r="G11" s="411">
        <v>0</v>
      </c>
      <c r="H11" s="414">
        <v>0</v>
      </c>
      <c r="I11" s="414">
        <v>0</v>
      </c>
      <c r="J11" s="414">
        <v>0</v>
      </c>
      <c r="K11" s="415">
        <f>'[1]XII-C2'!T8</f>
        <v>0</v>
      </c>
      <c r="L11" s="416">
        <f t="shared" si="0"/>
        <v>0</v>
      </c>
    </row>
    <row r="12" spans="2:12" ht="28.5" customHeight="1">
      <c r="B12" s="121">
        <v>85</v>
      </c>
      <c r="C12" s="411">
        <v>0</v>
      </c>
      <c r="D12" s="412">
        <v>0</v>
      </c>
      <c r="E12" s="412">
        <v>0</v>
      </c>
      <c r="F12" s="413">
        <f>'[1]XII-C1'!T9</f>
        <v>0</v>
      </c>
      <c r="G12" s="411">
        <v>0</v>
      </c>
      <c r="H12" s="414">
        <v>0</v>
      </c>
      <c r="I12" s="414">
        <v>0</v>
      </c>
      <c r="J12" s="414">
        <v>0</v>
      </c>
      <c r="K12" s="415">
        <f>'[1]XII-C2'!T9</f>
        <v>0</v>
      </c>
      <c r="L12" s="416">
        <f t="shared" si="0"/>
        <v>0</v>
      </c>
    </row>
    <row r="13" spans="2:12" ht="28.5" customHeight="1">
      <c r="B13" s="121" t="s">
        <v>19</v>
      </c>
      <c r="C13" s="411">
        <v>0</v>
      </c>
      <c r="D13" s="412">
        <v>3</v>
      </c>
      <c r="E13" s="412">
        <v>0</v>
      </c>
      <c r="F13" s="413">
        <f>'[1]XII-C1'!T10</f>
        <v>0</v>
      </c>
      <c r="G13" s="411">
        <v>0</v>
      </c>
      <c r="H13" s="414">
        <v>0</v>
      </c>
      <c r="I13" s="414">
        <v>1</v>
      </c>
      <c r="J13" s="414">
        <v>0</v>
      </c>
      <c r="K13" s="415">
        <f>'[1]XII-C2'!T10</f>
        <v>0</v>
      </c>
      <c r="L13" s="416">
        <f t="shared" si="0"/>
        <v>4</v>
      </c>
    </row>
    <row r="14" spans="2:12" ht="28.5" customHeight="1">
      <c r="B14" s="121" t="s">
        <v>21</v>
      </c>
      <c r="C14" s="417">
        <v>3</v>
      </c>
      <c r="D14" s="412">
        <v>4</v>
      </c>
      <c r="E14" s="412">
        <v>0</v>
      </c>
      <c r="F14" s="413">
        <f>'[1]XII-C1'!T11</f>
        <v>0</v>
      </c>
      <c r="G14" s="417">
        <v>3</v>
      </c>
      <c r="H14" s="414">
        <v>1</v>
      </c>
      <c r="I14" s="414">
        <v>4</v>
      </c>
      <c r="J14" s="414">
        <v>1</v>
      </c>
      <c r="K14" s="415">
        <f>'[1]XII-C2'!T11</f>
        <v>0</v>
      </c>
      <c r="L14" s="416">
        <f t="shared" si="0"/>
        <v>16</v>
      </c>
    </row>
    <row r="15" spans="2:12" ht="28.5" customHeight="1">
      <c r="B15" s="121" t="s">
        <v>23</v>
      </c>
      <c r="C15" s="411">
        <v>27</v>
      </c>
      <c r="D15" s="412">
        <v>9</v>
      </c>
      <c r="E15" s="412">
        <v>0</v>
      </c>
      <c r="F15" s="413">
        <f>'[1]XII-C1'!T12</f>
        <v>0</v>
      </c>
      <c r="G15" s="418">
        <v>8</v>
      </c>
      <c r="H15" s="414">
        <v>0</v>
      </c>
      <c r="I15" s="414">
        <v>8</v>
      </c>
      <c r="J15" s="414">
        <v>3</v>
      </c>
      <c r="K15" s="415">
        <f>'[1]XII-C2'!T12</f>
        <v>0</v>
      </c>
      <c r="L15" s="416">
        <f t="shared" si="0"/>
        <v>55</v>
      </c>
    </row>
    <row r="16" spans="2:12" ht="28.5" customHeight="1">
      <c r="B16" s="121" t="s">
        <v>22</v>
      </c>
      <c r="C16" s="411">
        <v>11</v>
      </c>
      <c r="D16" s="412">
        <v>8</v>
      </c>
      <c r="E16" s="412">
        <v>9</v>
      </c>
      <c r="F16" s="413">
        <f>'[1]XII-C1'!T13</f>
        <v>0</v>
      </c>
      <c r="G16" s="418">
        <v>14</v>
      </c>
      <c r="H16" s="414">
        <v>3</v>
      </c>
      <c r="I16" s="414">
        <v>8</v>
      </c>
      <c r="J16" s="414">
        <v>6</v>
      </c>
      <c r="K16" s="415">
        <f>'[1]XII-C2'!T13</f>
        <v>0</v>
      </c>
      <c r="L16" s="416">
        <f t="shared" si="0"/>
        <v>59</v>
      </c>
    </row>
    <row r="17" spans="2:12" ht="28.5" customHeight="1">
      <c r="B17" s="121" t="s">
        <v>26</v>
      </c>
      <c r="C17" s="411">
        <v>2</v>
      </c>
      <c r="D17" s="412">
        <v>3</v>
      </c>
      <c r="E17" s="412">
        <v>8</v>
      </c>
      <c r="F17" s="413">
        <f>'[1]XII-C1'!T14</f>
        <v>0</v>
      </c>
      <c r="G17" s="418">
        <v>8</v>
      </c>
      <c r="H17" s="414">
        <v>13</v>
      </c>
      <c r="I17" s="414">
        <v>8</v>
      </c>
      <c r="J17" s="414">
        <v>2</v>
      </c>
      <c r="K17" s="415">
        <f>'[1]XII-C2'!T14</f>
        <v>0</v>
      </c>
      <c r="L17" s="416">
        <f t="shared" si="0"/>
        <v>44</v>
      </c>
    </row>
    <row r="18" spans="2:12" ht="28.5" customHeight="1">
      <c r="B18" s="121" t="s">
        <v>28</v>
      </c>
      <c r="C18" s="411">
        <v>0</v>
      </c>
      <c r="D18" s="412">
        <v>2</v>
      </c>
      <c r="E18" s="412">
        <v>3</v>
      </c>
      <c r="F18" s="413">
        <f>'[1]XII-C1'!T15</f>
        <v>0</v>
      </c>
      <c r="G18" s="418">
        <v>1</v>
      </c>
      <c r="H18" s="414">
        <v>2</v>
      </c>
      <c r="I18" s="414">
        <v>3</v>
      </c>
      <c r="J18" s="414">
        <v>0</v>
      </c>
      <c r="K18" s="415">
        <f>'[1]XII-C2'!T15</f>
        <v>0</v>
      </c>
      <c r="L18" s="416">
        <f t="shared" si="0"/>
        <v>11</v>
      </c>
    </row>
    <row r="19" spans="2:12" ht="28.5" customHeight="1">
      <c r="B19" s="121" t="s">
        <v>30</v>
      </c>
      <c r="C19" s="411">
        <v>0</v>
      </c>
      <c r="D19" s="412">
        <v>6</v>
      </c>
      <c r="E19" s="412">
        <v>2</v>
      </c>
      <c r="F19" s="413">
        <f>'[1]XII-C1'!T16</f>
        <v>0</v>
      </c>
      <c r="G19" s="411">
        <v>7</v>
      </c>
      <c r="H19" s="414">
        <v>14</v>
      </c>
      <c r="I19" s="414">
        <v>12</v>
      </c>
      <c r="J19" s="414">
        <v>4</v>
      </c>
      <c r="K19" s="415">
        <f>'[1]XII-C2'!T16</f>
        <v>0</v>
      </c>
      <c r="L19" s="416">
        <f t="shared" si="0"/>
        <v>45</v>
      </c>
    </row>
    <row r="20" spans="2:12" ht="28.5" customHeight="1">
      <c r="B20" s="128" t="s">
        <v>31</v>
      </c>
      <c r="C20" s="419">
        <v>2</v>
      </c>
      <c r="D20" s="420">
        <v>3</v>
      </c>
      <c r="E20" s="420">
        <v>0</v>
      </c>
      <c r="F20" s="421">
        <f>'[1]XII-C1'!T17</f>
        <v>0</v>
      </c>
      <c r="G20" s="419">
        <v>1</v>
      </c>
      <c r="H20" s="422">
        <v>0</v>
      </c>
      <c r="I20" s="422">
        <v>0</v>
      </c>
      <c r="J20" s="422">
        <v>2</v>
      </c>
      <c r="K20" s="423">
        <f>'[1]XII-C2'!T17</f>
        <v>0</v>
      </c>
      <c r="L20" s="416">
        <f t="shared" ref="L20" si="1">SUM(C20:K20)</f>
        <v>8</v>
      </c>
    </row>
    <row r="21" spans="2:12" ht="28.5" customHeight="1">
      <c r="B21" s="128" t="s">
        <v>32</v>
      </c>
      <c r="C21" s="419">
        <v>61.926829268292686</v>
      </c>
      <c r="D21" s="420">
        <v>55.657142857142858</v>
      </c>
      <c r="E21" s="420">
        <v>46.81818181818182</v>
      </c>
      <c r="F21" s="421" t="e">
        <f>'[1]XII-C1'!T18</f>
        <v>#DIV/0!</v>
      </c>
      <c r="G21" s="419">
        <v>52.2</v>
      </c>
      <c r="H21" s="422">
        <v>41.090909090909093</v>
      </c>
      <c r="I21" s="422">
        <v>49.93181818181818</v>
      </c>
      <c r="J21" s="422">
        <v>49.875</v>
      </c>
      <c r="K21" s="423" t="e">
        <f>'[1]XII-C2'!T18</f>
        <v>#DIV/0!</v>
      </c>
      <c r="L21" s="424" t="s">
        <v>443</v>
      </c>
    </row>
    <row r="22" spans="2:12" ht="28.5" customHeight="1">
      <c r="B22" s="128" t="s">
        <v>33</v>
      </c>
      <c r="C22" s="419">
        <v>71</v>
      </c>
      <c r="D22" s="420">
        <v>81</v>
      </c>
      <c r="E22" s="420">
        <v>56</v>
      </c>
      <c r="F22" s="421">
        <f>'[1]XII-C1'!T19</f>
        <v>0</v>
      </c>
      <c r="G22" s="419">
        <v>78</v>
      </c>
      <c r="H22" s="422">
        <v>76</v>
      </c>
      <c r="I22" s="422">
        <v>81</v>
      </c>
      <c r="J22" s="422">
        <v>75</v>
      </c>
      <c r="K22" s="423">
        <f>'[1]XII-C2'!T19</f>
        <v>0</v>
      </c>
      <c r="L22" s="424">
        <f>MAX(C22:K22)</f>
        <v>81</v>
      </c>
    </row>
    <row r="23" spans="2:12" ht="28.5" customHeight="1" thickBot="1">
      <c r="B23" s="136" t="s">
        <v>34</v>
      </c>
      <c r="C23" s="419">
        <v>45</v>
      </c>
      <c r="D23" s="420">
        <v>7</v>
      </c>
      <c r="E23" s="420">
        <v>33</v>
      </c>
      <c r="F23" s="421">
        <f>'[1]XII-C1'!T20</f>
        <v>0</v>
      </c>
      <c r="G23" s="419">
        <v>17</v>
      </c>
      <c r="H23" s="422">
        <v>16</v>
      </c>
      <c r="I23" s="422">
        <v>26</v>
      </c>
      <c r="J23" s="422">
        <v>24</v>
      </c>
      <c r="K23" s="423">
        <f>'[1]XII-C2'!T20</f>
        <v>0</v>
      </c>
      <c r="L23" s="425">
        <f>MIN(C23:K23)</f>
        <v>0</v>
      </c>
    </row>
    <row r="24" spans="2:12" ht="28.5" customHeight="1" thickBot="1">
      <c r="B24" s="138" t="s">
        <v>35</v>
      </c>
      <c r="C24" s="426">
        <v>0</v>
      </c>
      <c r="D24" s="420">
        <v>7</v>
      </c>
      <c r="E24" s="420">
        <v>5</v>
      </c>
      <c r="F24" s="421">
        <f>'[1]XII-C1'!T21</f>
        <v>0</v>
      </c>
      <c r="G24" s="426">
        <v>8</v>
      </c>
      <c r="H24" s="422">
        <v>16</v>
      </c>
      <c r="I24" s="422">
        <v>15</v>
      </c>
      <c r="J24" s="422">
        <v>4</v>
      </c>
      <c r="K24" s="423">
        <f>'[1]XII-C2'!T21</f>
        <v>0</v>
      </c>
      <c r="L24" s="427">
        <f>SUM(C24:K24)</f>
        <v>55</v>
      </c>
    </row>
    <row r="25" spans="2:12" ht="28.5" customHeight="1">
      <c r="B25" s="389" t="s">
        <v>90</v>
      </c>
      <c r="C25" s="428">
        <f>SUM(C7:C20)</f>
        <v>45</v>
      </c>
      <c r="D25" s="428">
        <f t="shared" ref="D25:J25" si="2">SUM(D7:D20)</f>
        <v>38</v>
      </c>
      <c r="E25" s="428">
        <f t="shared" si="2"/>
        <v>22</v>
      </c>
      <c r="F25" s="428">
        <f t="shared" si="2"/>
        <v>0</v>
      </c>
      <c r="G25" s="428">
        <f t="shared" si="2"/>
        <v>42</v>
      </c>
      <c r="H25" s="428">
        <f t="shared" si="2"/>
        <v>33</v>
      </c>
      <c r="I25" s="428">
        <f t="shared" si="2"/>
        <v>44</v>
      </c>
      <c r="J25" s="428">
        <f t="shared" si="2"/>
        <v>18</v>
      </c>
      <c r="K25" s="429">
        <f t="shared" ref="K25:L25" si="3">SUM(K7:K20)</f>
        <v>0</v>
      </c>
      <c r="L25" s="430">
        <f t="shared" si="3"/>
        <v>242</v>
      </c>
    </row>
    <row r="26" spans="2:12" ht="28.5" customHeight="1" thickBot="1">
      <c r="B26" s="142" t="s">
        <v>91</v>
      </c>
      <c r="C26" s="143"/>
      <c r="D26" s="144"/>
      <c r="E26" s="144"/>
      <c r="F26" s="145"/>
      <c r="G26" s="146"/>
      <c r="H26" s="147"/>
      <c r="I26" s="537"/>
      <c r="J26" s="537"/>
      <c r="K26" s="148"/>
      <c r="L26" s="149"/>
    </row>
    <row r="27" spans="2:12" ht="28.5" customHeight="1" thickBot="1">
      <c r="B27" s="538"/>
      <c r="C27" s="538"/>
      <c r="D27" s="538"/>
      <c r="E27" s="538"/>
      <c r="F27" s="538"/>
      <c r="G27" s="150"/>
      <c r="H27" s="150"/>
      <c r="I27" s="150"/>
      <c r="J27" s="538"/>
      <c r="K27" s="538"/>
      <c r="L27" s="538"/>
    </row>
    <row r="28" spans="2:12" ht="28.5" customHeight="1" thickBot="1">
      <c r="B28" s="524" t="s">
        <v>78</v>
      </c>
      <c r="C28" s="527" t="s">
        <v>92</v>
      </c>
      <c r="D28" s="528"/>
      <c r="E28" s="528"/>
      <c r="F28" s="528"/>
      <c r="G28" s="528"/>
      <c r="H28" s="528"/>
      <c r="I28" s="528"/>
      <c r="J28" s="528"/>
      <c r="K28" s="528"/>
      <c r="L28" s="529"/>
    </row>
    <row r="29" spans="2:12" ht="28.5" customHeight="1">
      <c r="B29" s="525"/>
      <c r="C29" s="530" t="s">
        <v>80</v>
      </c>
      <c r="D29" s="531"/>
      <c r="E29" s="531"/>
      <c r="F29" s="532"/>
      <c r="G29" s="533" t="s">
        <v>81</v>
      </c>
      <c r="H29" s="534"/>
      <c r="I29" s="534"/>
      <c r="J29" s="534"/>
      <c r="K29" s="534"/>
      <c r="L29" s="390"/>
    </row>
    <row r="30" spans="2:12" ht="28.5" customHeight="1">
      <c r="B30" s="525"/>
      <c r="C30" s="199" t="s">
        <v>68</v>
      </c>
      <c r="D30" s="200" t="s">
        <v>84</v>
      </c>
      <c r="E30" s="200" t="s">
        <v>85</v>
      </c>
      <c r="F30" s="201" t="s">
        <v>443</v>
      </c>
      <c r="G30" s="199" t="s">
        <v>83</v>
      </c>
      <c r="H30" s="200" t="s">
        <v>86</v>
      </c>
      <c r="I30" s="200" t="s">
        <v>7</v>
      </c>
      <c r="J30" s="200" t="s">
        <v>417</v>
      </c>
      <c r="K30" s="395" t="s">
        <v>89</v>
      </c>
      <c r="L30" s="391" t="s">
        <v>82</v>
      </c>
    </row>
    <row r="31" spans="2:12" ht="28.5" customHeight="1" thickBot="1">
      <c r="B31" s="526"/>
      <c r="C31" s="202">
        <v>45</v>
      </c>
      <c r="D31" s="203">
        <v>38</v>
      </c>
      <c r="E31" s="204">
        <v>22</v>
      </c>
      <c r="F31" s="205"/>
      <c r="G31" s="206">
        <v>42</v>
      </c>
      <c r="H31" s="207">
        <v>33</v>
      </c>
      <c r="I31" s="207">
        <v>44</v>
      </c>
      <c r="J31" s="207">
        <v>18</v>
      </c>
      <c r="K31" s="120">
        <v>39</v>
      </c>
      <c r="L31" s="135">
        <f>SUM(C31:J31)</f>
        <v>242</v>
      </c>
    </row>
    <row r="32" spans="2:12" ht="28.5" customHeight="1">
      <c r="B32" s="121">
        <v>90</v>
      </c>
      <c r="C32" s="122">
        <v>0</v>
      </c>
      <c r="D32" s="123">
        <v>0</v>
      </c>
      <c r="E32" s="123">
        <v>0</v>
      </c>
      <c r="F32" s="124">
        <f>'[1]XII-C1'!U4</f>
        <v>0</v>
      </c>
      <c r="G32" s="125">
        <v>0</v>
      </c>
      <c r="H32" s="126">
        <v>0</v>
      </c>
      <c r="I32" s="126">
        <v>0</v>
      </c>
      <c r="J32" s="126">
        <v>0</v>
      </c>
      <c r="K32" s="127">
        <f>'[1]XII-C2'!U4</f>
        <v>0</v>
      </c>
      <c r="L32" s="391">
        <f t="shared" ref="L32:L45" si="4">SUM(C32:K32)</f>
        <v>0</v>
      </c>
    </row>
    <row r="33" spans="2:12" ht="28.5" customHeight="1">
      <c r="B33" s="121">
        <v>89</v>
      </c>
      <c r="C33" s="122">
        <v>0</v>
      </c>
      <c r="D33" s="123">
        <v>0</v>
      </c>
      <c r="E33" s="123">
        <v>0</v>
      </c>
      <c r="F33" s="124">
        <f>'[1]XII-C1'!U5</f>
        <v>0</v>
      </c>
      <c r="G33" s="125">
        <v>0</v>
      </c>
      <c r="H33" s="126">
        <v>0</v>
      </c>
      <c r="I33" s="126">
        <v>0</v>
      </c>
      <c r="J33" s="126">
        <v>0</v>
      </c>
      <c r="K33" s="127">
        <f>'[1]XII-C2'!U5</f>
        <v>0</v>
      </c>
      <c r="L33" s="391">
        <f t="shared" si="4"/>
        <v>0</v>
      </c>
    </row>
    <row r="34" spans="2:12" ht="28.5" customHeight="1">
      <c r="B34" s="121">
        <v>88</v>
      </c>
      <c r="C34" s="122">
        <v>0</v>
      </c>
      <c r="D34" s="123">
        <v>0</v>
      </c>
      <c r="E34" s="123">
        <v>0</v>
      </c>
      <c r="F34" s="124">
        <f>'[1]XII-C1'!U6</f>
        <v>0</v>
      </c>
      <c r="G34" s="125">
        <v>0</v>
      </c>
      <c r="H34" s="126">
        <v>0</v>
      </c>
      <c r="I34" s="126">
        <v>0</v>
      </c>
      <c r="J34" s="126">
        <v>0</v>
      </c>
      <c r="K34" s="127">
        <f>'[1]XII-C2'!U6</f>
        <v>0</v>
      </c>
      <c r="L34" s="391">
        <f t="shared" si="4"/>
        <v>0</v>
      </c>
    </row>
    <row r="35" spans="2:12" ht="28.5" customHeight="1">
      <c r="B35" s="121">
        <v>87</v>
      </c>
      <c r="C35" s="122">
        <v>0</v>
      </c>
      <c r="D35" s="123">
        <v>0</v>
      </c>
      <c r="E35" s="123">
        <v>0</v>
      </c>
      <c r="F35" s="124">
        <f>'[1]XII-C1'!U7</f>
        <v>0</v>
      </c>
      <c r="G35" s="125">
        <v>0</v>
      </c>
      <c r="H35" s="126">
        <v>0</v>
      </c>
      <c r="I35" s="126">
        <v>0</v>
      </c>
      <c r="J35" s="126">
        <v>0</v>
      </c>
      <c r="K35" s="127">
        <f>'[1]XII-C2'!U7</f>
        <v>0</v>
      </c>
      <c r="L35" s="391">
        <f t="shared" si="4"/>
        <v>0</v>
      </c>
    </row>
    <row r="36" spans="2:12" ht="28.5" customHeight="1">
      <c r="B36" s="121">
        <v>86</v>
      </c>
      <c r="C36" s="122">
        <v>0</v>
      </c>
      <c r="D36" s="123">
        <v>0</v>
      </c>
      <c r="E36" s="123">
        <v>0</v>
      </c>
      <c r="F36" s="124">
        <f>'[1]XII-C1'!U8</f>
        <v>0</v>
      </c>
      <c r="G36" s="125">
        <v>0</v>
      </c>
      <c r="H36" s="126">
        <v>0</v>
      </c>
      <c r="I36" s="126">
        <v>0</v>
      </c>
      <c r="J36" s="126">
        <v>0</v>
      </c>
      <c r="K36" s="127">
        <f>'[1]XII-C2'!U8</f>
        <v>0</v>
      </c>
      <c r="L36" s="391">
        <f t="shared" si="4"/>
        <v>0</v>
      </c>
    </row>
    <row r="37" spans="2:12" ht="28.5" customHeight="1">
      <c r="B37" s="121">
        <v>85</v>
      </c>
      <c r="C37" s="122">
        <v>0</v>
      </c>
      <c r="D37" s="123">
        <v>0</v>
      </c>
      <c r="E37" s="123">
        <v>0</v>
      </c>
      <c r="F37" s="124">
        <f>'[1]XII-C1'!U9</f>
        <v>0</v>
      </c>
      <c r="G37" s="125">
        <v>0</v>
      </c>
      <c r="H37" s="126">
        <v>0</v>
      </c>
      <c r="I37" s="126">
        <v>0</v>
      </c>
      <c r="J37" s="126">
        <v>0</v>
      </c>
      <c r="K37" s="127">
        <f>'[1]XII-C2'!U9</f>
        <v>0</v>
      </c>
      <c r="L37" s="391">
        <f t="shared" si="4"/>
        <v>0</v>
      </c>
    </row>
    <row r="38" spans="2:12" ht="28.5" customHeight="1">
      <c r="B38" s="121" t="s">
        <v>19</v>
      </c>
      <c r="C38" s="122">
        <v>0</v>
      </c>
      <c r="D38" s="123">
        <v>0</v>
      </c>
      <c r="E38" s="123">
        <v>0</v>
      </c>
      <c r="F38" s="124">
        <f>'[1]XII-C1'!U10</f>
        <v>0</v>
      </c>
      <c r="G38" s="125">
        <v>0</v>
      </c>
      <c r="H38" s="126">
        <v>0</v>
      </c>
      <c r="I38" s="126">
        <v>0</v>
      </c>
      <c r="J38" s="126">
        <v>0</v>
      </c>
      <c r="K38" s="127">
        <f>'[1]XII-C2'!U10</f>
        <v>0</v>
      </c>
      <c r="L38" s="391">
        <f t="shared" si="4"/>
        <v>0</v>
      </c>
    </row>
    <row r="39" spans="2:12" ht="28.5" customHeight="1">
      <c r="B39" s="121" t="s">
        <v>21</v>
      </c>
      <c r="C39" s="122">
        <v>1</v>
      </c>
      <c r="D39" s="123">
        <v>3</v>
      </c>
      <c r="E39" s="123">
        <v>0</v>
      </c>
      <c r="F39" s="124">
        <f>'[1]XII-C1'!U11</f>
        <v>0</v>
      </c>
      <c r="G39" s="125">
        <v>1</v>
      </c>
      <c r="H39" s="126">
        <v>0</v>
      </c>
      <c r="I39" s="126">
        <v>4</v>
      </c>
      <c r="J39" s="126">
        <v>0</v>
      </c>
      <c r="K39" s="127">
        <f>'[1]XII-C2'!U11</f>
        <v>0</v>
      </c>
      <c r="L39" s="391">
        <f t="shared" si="4"/>
        <v>9</v>
      </c>
    </row>
    <row r="40" spans="2:12" ht="28.5" customHeight="1">
      <c r="B40" s="121" t="s">
        <v>23</v>
      </c>
      <c r="C40" s="122">
        <v>19</v>
      </c>
      <c r="D40" s="123">
        <v>17</v>
      </c>
      <c r="E40" s="123">
        <v>1</v>
      </c>
      <c r="F40" s="124">
        <f>'[1]XII-C1'!U12</f>
        <v>0</v>
      </c>
      <c r="G40" s="125">
        <v>9</v>
      </c>
      <c r="H40" s="126">
        <v>1</v>
      </c>
      <c r="I40" s="126">
        <v>9</v>
      </c>
      <c r="J40" s="126">
        <v>6</v>
      </c>
      <c r="K40" s="127">
        <f>'[1]XII-C2'!U12</f>
        <v>0</v>
      </c>
      <c r="L40" s="391">
        <f t="shared" si="4"/>
        <v>62</v>
      </c>
    </row>
    <row r="41" spans="2:12" ht="28.5" customHeight="1">
      <c r="B41" s="121" t="s">
        <v>22</v>
      </c>
      <c r="C41" s="122">
        <v>18</v>
      </c>
      <c r="D41" s="123">
        <v>15</v>
      </c>
      <c r="E41" s="123">
        <v>13</v>
      </c>
      <c r="F41" s="124">
        <f>'[1]XII-C1'!U13</f>
        <v>0</v>
      </c>
      <c r="G41" s="125">
        <v>19</v>
      </c>
      <c r="H41" s="126">
        <v>13</v>
      </c>
      <c r="I41" s="126">
        <v>14</v>
      </c>
      <c r="J41" s="126">
        <v>5</v>
      </c>
      <c r="K41" s="127">
        <f>'[1]XII-C2'!U13</f>
        <v>0</v>
      </c>
      <c r="L41" s="391">
        <f t="shared" si="4"/>
        <v>97</v>
      </c>
    </row>
    <row r="42" spans="2:12" ht="28.5" customHeight="1">
      <c r="B42" s="121" t="s">
        <v>26</v>
      </c>
      <c r="C42" s="122">
        <v>6</v>
      </c>
      <c r="D42" s="123">
        <v>1</v>
      </c>
      <c r="E42" s="123">
        <v>3</v>
      </c>
      <c r="F42" s="124">
        <f>'[1]XII-C1'!U14</f>
        <v>0</v>
      </c>
      <c r="G42" s="125">
        <v>6</v>
      </c>
      <c r="H42" s="126">
        <v>10</v>
      </c>
      <c r="I42" s="126">
        <v>8</v>
      </c>
      <c r="J42" s="126">
        <v>1</v>
      </c>
      <c r="K42" s="127">
        <f>'[1]XII-C2'!U14</f>
        <v>0</v>
      </c>
      <c r="L42" s="391">
        <f t="shared" si="4"/>
        <v>35</v>
      </c>
    </row>
    <row r="43" spans="2:12" ht="28.5" customHeight="1">
      <c r="B43" s="121" t="s">
        <v>28</v>
      </c>
      <c r="C43" s="122">
        <v>1</v>
      </c>
      <c r="D43" s="123">
        <v>2</v>
      </c>
      <c r="E43" s="123">
        <v>4</v>
      </c>
      <c r="F43" s="124">
        <f>'[1]XII-C1'!U15</f>
        <v>0</v>
      </c>
      <c r="G43" s="125">
        <v>2</v>
      </c>
      <c r="H43" s="126">
        <v>4</v>
      </c>
      <c r="I43" s="126">
        <v>3</v>
      </c>
      <c r="J43" s="126">
        <v>1</v>
      </c>
      <c r="K43" s="127">
        <f>'[1]XII-C2'!U15</f>
        <v>0</v>
      </c>
      <c r="L43" s="391">
        <f t="shared" si="4"/>
        <v>17</v>
      </c>
    </row>
    <row r="44" spans="2:12" ht="28.5" customHeight="1">
      <c r="B44" s="121" t="s">
        <v>30</v>
      </c>
      <c r="C44" s="122">
        <v>0</v>
      </c>
      <c r="D44" s="123">
        <v>0</v>
      </c>
      <c r="E44" s="123">
        <v>1</v>
      </c>
      <c r="F44" s="124">
        <f>'[1]XII-C1'!U16</f>
        <v>0</v>
      </c>
      <c r="G44" s="125">
        <v>4</v>
      </c>
      <c r="H44" s="126">
        <v>3</v>
      </c>
      <c r="I44" s="126">
        <v>3</v>
      </c>
      <c r="J44" s="126">
        <v>5</v>
      </c>
      <c r="K44" s="127">
        <f>'[1]XII-C2'!U16</f>
        <v>0</v>
      </c>
      <c r="L44" s="391">
        <f t="shared" si="4"/>
        <v>16</v>
      </c>
    </row>
    <row r="45" spans="2:12" ht="28.5" customHeight="1">
      <c r="B45" s="128" t="s">
        <v>31</v>
      </c>
      <c r="C45" s="129">
        <v>0</v>
      </c>
      <c r="D45" s="130">
        <v>0</v>
      </c>
      <c r="E45" s="130">
        <v>0</v>
      </c>
      <c r="F45" s="131">
        <f>'[1]XII-C1'!U17</f>
        <v>0</v>
      </c>
      <c r="G45" s="132">
        <v>1</v>
      </c>
      <c r="H45" s="133">
        <v>2</v>
      </c>
      <c r="I45" s="133">
        <v>3</v>
      </c>
      <c r="J45" s="133">
        <v>0</v>
      </c>
      <c r="K45" s="134">
        <f>'[1]XII-C2'!U17</f>
        <v>0</v>
      </c>
      <c r="L45" s="391">
        <f t="shared" si="4"/>
        <v>6</v>
      </c>
    </row>
    <row r="46" spans="2:12" ht="28.5" customHeight="1">
      <c r="B46" s="128" t="s">
        <v>32</v>
      </c>
      <c r="C46" s="129">
        <v>58.558139534883722</v>
      </c>
      <c r="D46" s="130">
        <v>58.39473684210526</v>
      </c>
      <c r="E46" s="130">
        <v>50.18181818181818</v>
      </c>
      <c r="F46" s="131" t="e">
        <f>'[1]XII-C1'!U18</f>
        <v>#DIV/0!</v>
      </c>
      <c r="G46" s="132">
        <v>51.68292682926829</v>
      </c>
      <c r="H46" s="133">
        <v>47.806451612903224</v>
      </c>
      <c r="I46" s="133">
        <v>54.024390243902438</v>
      </c>
      <c r="J46" s="133">
        <v>50.055555555555557</v>
      </c>
      <c r="K46" s="134" t="e">
        <f>'[1]XII-C2'!U18</f>
        <v>#DIV/0!</v>
      </c>
      <c r="L46" s="135" t="s">
        <v>443</v>
      </c>
    </row>
    <row r="47" spans="2:12" ht="28.5" customHeight="1">
      <c r="B47" s="128" t="s">
        <v>33</v>
      </c>
      <c r="C47" s="129">
        <v>70</v>
      </c>
      <c r="D47" s="130">
        <v>74</v>
      </c>
      <c r="E47" s="130">
        <v>64</v>
      </c>
      <c r="F47" s="131">
        <f>'[1]XII-C1'!U19</f>
        <v>0</v>
      </c>
      <c r="G47" s="132">
        <v>72</v>
      </c>
      <c r="H47" s="133">
        <v>60</v>
      </c>
      <c r="I47" s="133">
        <v>73</v>
      </c>
      <c r="J47" s="133">
        <v>68</v>
      </c>
      <c r="K47" s="134">
        <f>'[1]XII-C2'!U19</f>
        <v>0</v>
      </c>
      <c r="L47" s="135">
        <f>MAX(C47:K47)</f>
        <v>74</v>
      </c>
    </row>
    <row r="48" spans="2:12" ht="28.5" customHeight="1" thickBot="1">
      <c r="B48" s="136" t="s">
        <v>34</v>
      </c>
      <c r="C48" s="129">
        <v>40</v>
      </c>
      <c r="D48" s="130">
        <v>40</v>
      </c>
      <c r="E48" s="130">
        <v>36</v>
      </c>
      <c r="F48" s="131">
        <f>'[1]XII-C1'!U20</f>
        <v>0</v>
      </c>
      <c r="G48" s="132">
        <v>9</v>
      </c>
      <c r="H48" s="133">
        <v>34</v>
      </c>
      <c r="I48" s="133">
        <v>34</v>
      </c>
      <c r="J48" s="133">
        <v>23</v>
      </c>
      <c r="K48" s="134">
        <f>'[1]XII-C2'!U20</f>
        <v>0</v>
      </c>
      <c r="L48" s="137">
        <f>MIN(C48:K48)</f>
        <v>0</v>
      </c>
    </row>
    <row r="49" spans="2:12" ht="28.5" customHeight="1" thickBot="1">
      <c r="B49" s="138" t="s">
        <v>35</v>
      </c>
      <c r="C49" s="129">
        <v>1</v>
      </c>
      <c r="D49" s="130">
        <v>2</v>
      </c>
      <c r="E49" s="130">
        <v>5</v>
      </c>
      <c r="F49" s="131">
        <f>'[1]XII-C1'!U21</f>
        <v>0</v>
      </c>
      <c r="G49" s="132">
        <v>6</v>
      </c>
      <c r="H49" s="133">
        <v>7</v>
      </c>
      <c r="I49" s="133">
        <v>6</v>
      </c>
      <c r="J49" s="133">
        <v>6</v>
      </c>
      <c r="K49" s="134">
        <f>'[1]XII-C2'!U21</f>
        <v>0</v>
      </c>
      <c r="L49" s="151">
        <f>SUM(C49:K49)</f>
        <v>33</v>
      </c>
    </row>
    <row r="50" spans="2:12" ht="28.5" customHeight="1">
      <c r="B50" s="389" t="s">
        <v>90</v>
      </c>
      <c r="C50" s="202">
        <f>SUM(C32:C45)</f>
        <v>45</v>
      </c>
      <c r="D50" s="202">
        <f t="shared" ref="D50:J50" si="5">SUM(D32:D45)</f>
        <v>38</v>
      </c>
      <c r="E50" s="202">
        <f t="shared" si="5"/>
        <v>22</v>
      </c>
      <c r="F50" s="202">
        <f t="shared" si="5"/>
        <v>0</v>
      </c>
      <c r="G50" s="202">
        <f t="shared" si="5"/>
        <v>42</v>
      </c>
      <c r="H50" s="202">
        <f t="shared" si="5"/>
        <v>33</v>
      </c>
      <c r="I50" s="202">
        <f t="shared" si="5"/>
        <v>44</v>
      </c>
      <c r="J50" s="202">
        <f t="shared" si="5"/>
        <v>18</v>
      </c>
      <c r="K50" s="140">
        <f t="shared" ref="K50" si="6">SUM(K38:K45)</f>
        <v>0</v>
      </c>
      <c r="L50" s="141">
        <f>SUM(L32:L45)</f>
        <v>242</v>
      </c>
    </row>
    <row r="51" spans="2:12" ht="28.5" customHeight="1" thickBot="1">
      <c r="B51" s="142" t="s">
        <v>91</v>
      </c>
      <c r="C51" s="152"/>
      <c r="D51" s="153"/>
      <c r="E51" s="153"/>
      <c r="F51" s="154"/>
      <c r="G51" s="394"/>
      <c r="H51" s="155"/>
      <c r="I51" s="541"/>
      <c r="J51" s="542"/>
      <c r="K51" s="393"/>
      <c r="L51" s="149"/>
    </row>
    <row r="52" spans="2:12" ht="30" customHeight="1">
      <c r="B52" s="150"/>
      <c r="C52" s="150"/>
      <c r="D52" s="150"/>
      <c r="E52" s="150"/>
      <c r="F52" s="150"/>
      <c r="G52" s="150"/>
      <c r="H52" s="150"/>
      <c r="I52" s="150"/>
      <c r="J52" s="150"/>
      <c r="K52" s="150"/>
      <c r="L52" s="150"/>
    </row>
    <row r="53" spans="2:12" ht="30" customHeight="1" thickBot="1">
      <c r="B53" s="150"/>
      <c r="C53" s="150"/>
      <c r="D53" s="150"/>
      <c r="E53" s="150"/>
      <c r="F53" s="150"/>
      <c r="G53" s="150"/>
      <c r="H53" s="150"/>
      <c r="I53" s="150"/>
      <c r="J53" s="150"/>
      <c r="K53" s="150"/>
      <c r="L53" s="150"/>
    </row>
    <row r="54" spans="2:12" ht="29.25" customHeight="1">
      <c r="B54" s="543" t="s">
        <v>78</v>
      </c>
      <c r="C54" s="546" t="s">
        <v>93</v>
      </c>
      <c r="D54" s="547"/>
      <c r="E54" s="547"/>
      <c r="F54" s="547"/>
      <c r="G54" s="547"/>
      <c r="H54" s="547"/>
      <c r="I54" s="547"/>
      <c r="J54" s="547"/>
      <c r="K54" s="547"/>
      <c r="L54" s="560" t="s">
        <v>82</v>
      </c>
    </row>
    <row r="55" spans="2:12" ht="29.25" customHeight="1">
      <c r="B55" s="544"/>
      <c r="C55" s="530" t="s">
        <v>80</v>
      </c>
      <c r="D55" s="531"/>
      <c r="E55" s="531"/>
      <c r="F55" s="532"/>
      <c r="G55" s="548" t="s">
        <v>94</v>
      </c>
      <c r="H55" s="548"/>
      <c r="I55" s="548"/>
      <c r="J55" s="548"/>
      <c r="K55" s="437"/>
      <c r="L55" s="561"/>
    </row>
    <row r="56" spans="2:12" ht="29.25" customHeight="1">
      <c r="B56" s="544"/>
      <c r="C56" s="199" t="s">
        <v>68</v>
      </c>
      <c r="D56" s="200" t="s">
        <v>84</v>
      </c>
      <c r="E56" s="200" t="s">
        <v>85</v>
      </c>
      <c r="F56" s="201" t="s">
        <v>443</v>
      </c>
      <c r="G56" s="199" t="s">
        <v>83</v>
      </c>
      <c r="H56" s="200" t="s">
        <v>86</v>
      </c>
      <c r="I56" s="200" t="s">
        <v>7</v>
      </c>
      <c r="J56" s="200" t="s">
        <v>417</v>
      </c>
      <c r="K56" s="119" t="s">
        <v>82</v>
      </c>
      <c r="L56" s="562"/>
    </row>
    <row r="57" spans="2:12" ht="29.25" customHeight="1" thickBot="1">
      <c r="B57" s="545"/>
      <c r="C57" s="202">
        <v>45</v>
      </c>
      <c r="D57" s="203">
        <v>38</v>
      </c>
      <c r="E57" s="204">
        <v>22</v>
      </c>
      <c r="F57" s="205"/>
      <c r="G57" s="206">
        <v>42</v>
      </c>
      <c r="H57" s="207">
        <v>33</v>
      </c>
      <c r="I57" s="207">
        <v>44</v>
      </c>
      <c r="J57" s="207">
        <v>18</v>
      </c>
      <c r="K57" s="438">
        <f t="shared" ref="K57:K71" si="7">SUM(C57:J57)</f>
        <v>242</v>
      </c>
      <c r="L57" s="443">
        <f>SUM(C57:I57)</f>
        <v>224</v>
      </c>
    </row>
    <row r="58" spans="2:12" ht="29.25" customHeight="1">
      <c r="B58" s="160">
        <v>90</v>
      </c>
      <c r="C58" s="161">
        <v>0</v>
      </c>
      <c r="D58" s="161">
        <v>0</v>
      </c>
      <c r="E58" s="161">
        <v>0</v>
      </c>
      <c r="F58" s="161">
        <f>'[1]XII-C1'!V4</f>
        <v>0</v>
      </c>
      <c r="G58" s="162">
        <v>0</v>
      </c>
      <c r="H58" s="162">
        <v>0</v>
      </c>
      <c r="I58" s="162">
        <v>0</v>
      </c>
      <c r="J58" s="162">
        <f>'[1]XII-C2'!V4</f>
        <v>0</v>
      </c>
      <c r="K58" s="410">
        <f t="shared" si="7"/>
        <v>0</v>
      </c>
      <c r="L58" s="443">
        <f>SUM(C58:J58)</f>
        <v>0</v>
      </c>
    </row>
    <row r="59" spans="2:12" ht="29.25" customHeight="1">
      <c r="B59" s="163">
        <v>89</v>
      </c>
      <c r="C59" s="161">
        <v>0</v>
      </c>
      <c r="D59" s="161">
        <v>0</v>
      </c>
      <c r="E59" s="161">
        <v>0</v>
      </c>
      <c r="F59" s="161">
        <f>'[1]XII-C1'!V5</f>
        <v>0</v>
      </c>
      <c r="G59" s="162">
        <v>0</v>
      </c>
      <c r="H59" s="162">
        <v>0</v>
      </c>
      <c r="I59" s="162">
        <v>0</v>
      </c>
      <c r="J59" s="162">
        <f>'[1]XII-C2'!V5</f>
        <v>0</v>
      </c>
      <c r="K59" s="119">
        <f t="shared" si="7"/>
        <v>0</v>
      </c>
      <c r="L59" s="443">
        <f t="shared" ref="L59:L76" si="8">SUM(C59:J59)</f>
        <v>0</v>
      </c>
    </row>
    <row r="60" spans="2:12" ht="29.25" customHeight="1">
      <c r="B60" s="163">
        <v>88</v>
      </c>
      <c r="C60" s="161">
        <v>0</v>
      </c>
      <c r="D60" s="161">
        <v>0</v>
      </c>
      <c r="E60" s="161">
        <v>0</v>
      </c>
      <c r="F60" s="161">
        <f>'[1]XII-C1'!V6</f>
        <v>0</v>
      </c>
      <c r="G60" s="162">
        <v>0</v>
      </c>
      <c r="H60" s="162">
        <v>0</v>
      </c>
      <c r="I60" s="162">
        <v>0</v>
      </c>
      <c r="J60" s="162">
        <f>'[1]XII-C2'!V6</f>
        <v>0</v>
      </c>
      <c r="K60" s="119">
        <f t="shared" si="7"/>
        <v>0</v>
      </c>
      <c r="L60" s="443">
        <f t="shared" si="8"/>
        <v>0</v>
      </c>
    </row>
    <row r="61" spans="2:12" ht="29.25" customHeight="1">
      <c r="B61" s="163">
        <v>87</v>
      </c>
      <c r="C61" s="161">
        <v>0</v>
      </c>
      <c r="D61" s="161">
        <v>0</v>
      </c>
      <c r="E61" s="161">
        <v>0</v>
      </c>
      <c r="F61" s="161">
        <f>'[1]XII-C1'!V7</f>
        <v>0</v>
      </c>
      <c r="G61" s="162">
        <v>0</v>
      </c>
      <c r="H61" s="162">
        <v>0</v>
      </c>
      <c r="I61" s="162">
        <v>0</v>
      </c>
      <c r="J61" s="162">
        <f>'[1]XII-C2'!V7</f>
        <v>0</v>
      </c>
      <c r="K61" s="119">
        <f t="shared" si="7"/>
        <v>0</v>
      </c>
      <c r="L61" s="443">
        <f t="shared" si="8"/>
        <v>0</v>
      </c>
    </row>
    <row r="62" spans="2:12" ht="29.25" customHeight="1">
      <c r="B62" s="163">
        <v>86</v>
      </c>
      <c r="C62" s="161">
        <v>0</v>
      </c>
      <c r="D62" s="161">
        <v>0</v>
      </c>
      <c r="E62" s="161">
        <v>0</v>
      </c>
      <c r="F62" s="161">
        <f>'[1]XII-C1'!V8</f>
        <v>0</v>
      </c>
      <c r="G62" s="162">
        <v>0</v>
      </c>
      <c r="H62" s="162">
        <v>0</v>
      </c>
      <c r="I62" s="162">
        <v>0</v>
      </c>
      <c r="J62" s="162">
        <f>'[1]XII-C2'!V8</f>
        <v>0</v>
      </c>
      <c r="K62" s="119">
        <f t="shared" si="7"/>
        <v>0</v>
      </c>
      <c r="L62" s="443">
        <f t="shared" si="8"/>
        <v>0</v>
      </c>
    </row>
    <row r="63" spans="2:12" ht="29.25" customHeight="1">
      <c r="B63" s="163">
        <v>85</v>
      </c>
      <c r="C63" s="161">
        <v>0</v>
      </c>
      <c r="D63" s="161">
        <v>0</v>
      </c>
      <c r="E63" s="161">
        <v>0</v>
      </c>
      <c r="F63" s="161">
        <f>'[1]XII-C1'!V9</f>
        <v>0</v>
      </c>
      <c r="G63" s="162">
        <v>0</v>
      </c>
      <c r="H63" s="162">
        <v>0</v>
      </c>
      <c r="I63" s="162">
        <v>0</v>
      </c>
      <c r="J63" s="162">
        <f>'[1]XII-C2'!V9</f>
        <v>0</v>
      </c>
      <c r="K63" s="119">
        <f t="shared" si="7"/>
        <v>0</v>
      </c>
      <c r="L63" s="443">
        <f t="shared" si="8"/>
        <v>0</v>
      </c>
    </row>
    <row r="64" spans="2:12" ht="29.25" customHeight="1">
      <c r="B64" s="163" t="s">
        <v>19</v>
      </c>
      <c r="C64" s="161">
        <v>1</v>
      </c>
      <c r="D64" s="161">
        <v>3</v>
      </c>
      <c r="E64" s="161">
        <v>0</v>
      </c>
      <c r="F64" s="161">
        <f>'[1]XII-C1'!V10</f>
        <v>0</v>
      </c>
      <c r="G64" s="162">
        <v>1</v>
      </c>
      <c r="H64" s="162">
        <v>0</v>
      </c>
      <c r="I64" s="162">
        <v>3</v>
      </c>
      <c r="J64" s="162">
        <f>'[1]XII-C2'!V10</f>
        <v>0</v>
      </c>
      <c r="K64" s="119">
        <f t="shared" si="7"/>
        <v>8</v>
      </c>
      <c r="L64" s="443">
        <f t="shared" si="8"/>
        <v>8</v>
      </c>
    </row>
    <row r="65" spans="2:12" ht="29.25" customHeight="1">
      <c r="B65" s="163" t="s">
        <v>21</v>
      </c>
      <c r="C65" s="161">
        <v>3</v>
      </c>
      <c r="D65" s="161">
        <v>4</v>
      </c>
      <c r="E65" s="161">
        <v>0</v>
      </c>
      <c r="F65" s="161">
        <f>'[1]XII-C1'!V11</f>
        <v>0</v>
      </c>
      <c r="G65" s="162">
        <v>2</v>
      </c>
      <c r="H65" s="162">
        <v>0</v>
      </c>
      <c r="I65" s="162">
        <v>3</v>
      </c>
      <c r="J65" s="162">
        <v>0</v>
      </c>
      <c r="K65" s="119">
        <f t="shared" si="7"/>
        <v>12</v>
      </c>
      <c r="L65" s="443">
        <f t="shared" si="8"/>
        <v>12</v>
      </c>
    </row>
    <row r="66" spans="2:12" ht="29.25" customHeight="1">
      <c r="B66" s="163" t="s">
        <v>23</v>
      </c>
      <c r="C66" s="161">
        <v>10</v>
      </c>
      <c r="D66" s="161">
        <v>9</v>
      </c>
      <c r="E66" s="161">
        <v>2</v>
      </c>
      <c r="F66" s="161">
        <f>'[1]XII-C1'!V12</f>
        <v>0</v>
      </c>
      <c r="G66" s="162">
        <v>5</v>
      </c>
      <c r="H66" s="162">
        <v>2</v>
      </c>
      <c r="I66" s="162">
        <v>9</v>
      </c>
      <c r="J66" s="162">
        <v>0</v>
      </c>
      <c r="K66" s="119">
        <f t="shared" si="7"/>
        <v>37</v>
      </c>
      <c r="L66" s="443">
        <f t="shared" si="8"/>
        <v>37</v>
      </c>
    </row>
    <row r="67" spans="2:12" ht="29.25" customHeight="1">
      <c r="B67" s="163" t="s">
        <v>22</v>
      </c>
      <c r="C67" s="161">
        <v>15</v>
      </c>
      <c r="D67" s="161">
        <v>8</v>
      </c>
      <c r="E67" s="161">
        <v>1</v>
      </c>
      <c r="F67" s="161">
        <f>'[1]XII-C1'!V13</f>
        <v>0</v>
      </c>
      <c r="G67" s="162">
        <v>10</v>
      </c>
      <c r="H67" s="162">
        <v>1</v>
      </c>
      <c r="I67" s="162">
        <v>9</v>
      </c>
      <c r="J67" s="162">
        <v>0</v>
      </c>
      <c r="K67" s="119">
        <f t="shared" si="7"/>
        <v>44</v>
      </c>
      <c r="L67" s="443">
        <f t="shared" si="8"/>
        <v>44</v>
      </c>
    </row>
    <row r="68" spans="2:12" ht="29.25" customHeight="1">
      <c r="B68" s="163" t="s">
        <v>26</v>
      </c>
      <c r="C68" s="161">
        <v>9</v>
      </c>
      <c r="D68" s="161">
        <v>4</v>
      </c>
      <c r="E68" s="161">
        <v>8</v>
      </c>
      <c r="F68" s="161">
        <f>'[1]XII-C1'!V14</f>
        <v>0</v>
      </c>
      <c r="G68" s="162">
        <v>10</v>
      </c>
      <c r="H68" s="162">
        <v>8</v>
      </c>
      <c r="I68" s="162">
        <v>7</v>
      </c>
      <c r="J68" s="162">
        <v>0</v>
      </c>
      <c r="K68" s="119">
        <f t="shared" si="7"/>
        <v>46</v>
      </c>
      <c r="L68" s="443">
        <f t="shared" si="8"/>
        <v>46</v>
      </c>
    </row>
    <row r="69" spans="2:12" ht="29.25" customHeight="1">
      <c r="B69" s="163" t="s">
        <v>28</v>
      </c>
      <c r="C69" s="161">
        <v>0</v>
      </c>
      <c r="D69" s="161">
        <v>2</v>
      </c>
      <c r="E69" s="161">
        <v>1</v>
      </c>
      <c r="F69" s="161">
        <f>'[1]XII-C1'!V15</f>
        <v>0</v>
      </c>
      <c r="G69" s="162">
        <v>3</v>
      </c>
      <c r="H69" s="162">
        <v>1</v>
      </c>
      <c r="I69" s="162">
        <v>0</v>
      </c>
      <c r="J69" s="162">
        <v>0</v>
      </c>
      <c r="K69" s="119">
        <f t="shared" si="7"/>
        <v>7</v>
      </c>
      <c r="L69" s="443">
        <f t="shared" si="8"/>
        <v>7</v>
      </c>
    </row>
    <row r="70" spans="2:12" ht="29.25" customHeight="1">
      <c r="B70" s="163" t="s">
        <v>30</v>
      </c>
      <c r="C70" s="161">
        <v>4</v>
      </c>
      <c r="D70" s="161">
        <v>5</v>
      </c>
      <c r="E70" s="161">
        <v>10</v>
      </c>
      <c r="F70" s="161">
        <f>'[1]XII-C1'!V16</f>
        <v>0</v>
      </c>
      <c r="G70" s="162">
        <v>9</v>
      </c>
      <c r="H70" s="162">
        <v>19</v>
      </c>
      <c r="I70" s="162">
        <v>11</v>
      </c>
      <c r="J70" s="162">
        <v>0</v>
      </c>
      <c r="K70" s="119">
        <f t="shared" si="7"/>
        <v>58</v>
      </c>
      <c r="L70" s="443">
        <f t="shared" si="8"/>
        <v>58</v>
      </c>
    </row>
    <row r="71" spans="2:12" ht="29.25" customHeight="1">
      <c r="B71" s="164" t="s">
        <v>31</v>
      </c>
      <c r="C71" s="139">
        <v>3</v>
      </c>
      <c r="D71" s="139">
        <v>3</v>
      </c>
      <c r="E71" s="139">
        <v>0</v>
      </c>
      <c r="F71" s="139">
        <f>'[1]XII-C1'!V17</f>
        <v>0</v>
      </c>
      <c r="G71" s="165">
        <v>2</v>
      </c>
      <c r="H71" s="165">
        <v>2</v>
      </c>
      <c r="I71" s="165">
        <v>2</v>
      </c>
      <c r="J71" s="165">
        <v>0</v>
      </c>
      <c r="K71" s="119">
        <f t="shared" si="7"/>
        <v>12</v>
      </c>
      <c r="L71" s="443">
        <f t="shared" si="8"/>
        <v>12</v>
      </c>
    </row>
    <row r="72" spans="2:12" ht="29.25" customHeight="1">
      <c r="B72" s="164" t="s">
        <v>32</v>
      </c>
      <c r="C72" s="139">
        <v>55.725000000000001</v>
      </c>
      <c r="D72" s="139">
        <v>56.8</v>
      </c>
      <c r="E72" s="139">
        <v>40.363636363636367</v>
      </c>
      <c r="F72" s="139" t="e">
        <f>'[1]XII-C1'!V18</f>
        <v>#DIV/0!</v>
      </c>
      <c r="G72" s="165">
        <v>49.15</v>
      </c>
      <c r="H72" s="165">
        <v>35.677419354838712</v>
      </c>
      <c r="I72" s="165">
        <v>50.238095238095241</v>
      </c>
      <c r="J72" s="165">
        <v>0</v>
      </c>
      <c r="K72" s="439" t="e">
        <f>AVERAGE(C72:J72)</f>
        <v>#DIV/0!</v>
      </c>
      <c r="L72" s="443" t="s">
        <v>443</v>
      </c>
    </row>
    <row r="73" spans="2:12" ht="29.25" customHeight="1">
      <c r="B73" s="164" t="s">
        <v>33</v>
      </c>
      <c r="C73" s="139">
        <v>82</v>
      </c>
      <c r="D73" s="139">
        <v>81</v>
      </c>
      <c r="E73" s="139">
        <v>62</v>
      </c>
      <c r="F73" s="139">
        <f>'[1]XII-C1'!V19</f>
        <v>0</v>
      </c>
      <c r="G73" s="165">
        <v>80</v>
      </c>
      <c r="H73" s="165">
        <v>61</v>
      </c>
      <c r="I73" s="165">
        <v>82</v>
      </c>
      <c r="J73" s="165">
        <v>0</v>
      </c>
      <c r="K73" s="439">
        <f>MAX(C73:J73)</f>
        <v>82</v>
      </c>
      <c r="L73" s="443">
        <f t="shared" si="8"/>
        <v>448</v>
      </c>
    </row>
    <row r="74" spans="2:12" ht="29.25" customHeight="1" thickBot="1">
      <c r="B74" s="167" t="s">
        <v>34</v>
      </c>
      <c r="C74" s="139">
        <v>37</v>
      </c>
      <c r="D74" s="139">
        <v>24</v>
      </c>
      <c r="E74" s="139">
        <v>24</v>
      </c>
      <c r="F74" s="139">
        <f>'[1]XII-C1'!V20</f>
        <v>0</v>
      </c>
      <c r="G74" s="165">
        <v>30</v>
      </c>
      <c r="H74" s="165">
        <v>10</v>
      </c>
      <c r="I74" s="165">
        <v>12</v>
      </c>
      <c r="J74" s="165">
        <v>0</v>
      </c>
      <c r="K74" s="440">
        <f>MIN(C74:J74)</f>
        <v>0</v>
      </c>
      <c r="L74" s="443">
        <f t="shared" si="8"/>
        <v>137</v>
      </c>
    </row>
    <row r="75" spans="2:12" ht="29.25" customHeight="1" thickBot="1">
      <c r="B75" s="169" t="s">
        <v>35</v>
      </c>
      <c r="C75" s="139">
        <v>2</v>
      </c>
      <c r="D75" s="139">
        <v>7</v>
      </c>
      <c r="E75" s="139">
        <v>11</v>
      </c>
      <c r="F75" s="139">
        <f>'[1]XII-C1'!V21</f>
        <v>0</v>
      </c>
      <c r="G75" s="165">
        <v>12</v>
      </c>
      <c r="H75" s="165">
        <v>20</v>
      </c>
      <c r="I75" s="165">
        <v>11</v>
      </c>
      <c r="J75" s="165">
        <v>0</v>
      </c>
      <c r="K75" s="441">
        <f>SUM(C75:J75)</f>
        <v>63</v>
      </c>
      <c r="L75" s="443">
        <f t="shared" si="8"/>
        <v>63</v>
      </c>
    </row>
    <row r="76" spans="2:12" ht="29.25" customHeight="1">
      <c r="B76" s="396" t="s">
        <v>90</v>
      </c>
      <c r="C76" s="139">
        <f>SUM(C58:C71)</f>
        <v>45</v>
      </c>
      <c r="D76" s="139">
        <f t="shared" ref="D76:J76" si="9">SUM(D58:D71)</f>
        <v>38</v>
      </c>
      <c r="E76" s="139">
        <f t="shared" si="9"/>
        <v>22</v>
      </c>
      <c r="F76" s="139">
        <f t="shared" si="9"/>
        <v>0</v>
      </c>
      <c r="G76" s="139">
        <f t="shared" si="9"/>
        <v>42</v>
      </c>
      <c r="H76" s="139">
        <f t="shared" si="9"/>
        <v>33</v>
      </c>
      <c r="I76" s="139">
        <f t="shared" si="9"/>
        <v>44</v>
      </c>
      <c r="J76" s="139">
        <f t="shared" si="9"/>
        <v>0</v>
      </c>
      <c r="K76" s="442">
        <f t="shared" ref="K76" si="10">SUM(K58:K71)</f>
        <v>224</v>
      </c>
      <c r="L76" s="443">
        <f t="shared" si="8"/>
        <v>224</v>
      </c>
    </row>
    <row r="77" spans="2:12" ht="29.25" customHeight="1" thickBot="1">
      <c r="B77" s="172" t="s">
        <v>91</v>
      </c>
      <c r="C77" s="173"/>
      <c r="D77" s="173"/>
      <c r="E77" s="173"/>
      <c r="F77" s="173"/>
      <c r="G77" s="174"/>
      <c r="H77" s="174"/>
      <c r="I77" s="174"/>
      <c r="J77" s="174"/>
      <c r="K77" s="438"/>
      <c r="L77" s="444"/>
    </row>
    <row r="78" spans="2:12" ht="29.25" customHeight="1" thickBot="1">
      <c r="B78" s="150"/>
      <c r="C78" s="150"/>
      <c r="D78" s="150"/>
      <c r="E78" s="150"/>
      <c r="F78" s="150"/>
      <c r="G78" s="150"/>
      <c r="H78" s="150"/>
      <c r="I78" s="150"/>
      <c r="J78" s="150"/>
      <c r="K78" s="150"/>
      <c r="L78" s="150"/>
    </row>
    <row r="79" spans="2:12" ht="29.25" customHeight="1" thickBot="1">
      <c r="B79" s="549" t="s">
        <v>78</v>
      </c>
      <c r="C79" s="552" t="s">
        <v>95</v>
      </c>
      <c r="D79" s="553"/>
      <c r="E79" s="553"/>
      <c r="F79" s="553"/>
      <c r="G79" s="547"/>
      <c r="H79" s="547"/>
      <c r="I79" s="547"/>
      <c r="J79" s="547"/>
      <c r="K79" s="547"/>
      <c r="L79" s="554"/>
    </row>
    <row r="80" spans="2:12" ht="29.25" customHeight="1" thickBot="1">
      <c r="B80" s="525"/>
      <c r="C80" s="555" t="s">
        <v>80</v>
      </c>
      <c r="D80" s="556"/>
      <c r="E80" s="556"/>
      <c r="F80" s="557"/>
      <c r="G80" s="555" t="s">
        <v>81</v>
      </c>
      <c r="H80" s="556"/>
      <c r="I80" s="556"/>
      <c r="J80" s="556"/>
      <c r="K80" s="557"/>
      <c r="L80" s="445"/>
    </row>
    <row r="81" spans="2:12" ht="29.25" customHeight="1">
      <c r="B81" s="550"/>
      <c r="C81" s="433" t="s">
        <v>68</v>
      </c>
      <c r="D81" s="434" t="s">
        <v>84</v>
      </c>
      <c r="E81" s="434" t="s">
        <v>85</v>
      </c>
      <c r="F81" s="435" t="s">
        <v>443</v>
      </c>
      <c r="G81" s="433" t="s">
        <v>83</v>
      </c>
      <c r="H81" s="434" t="s">
        <v>86</v>
      </c>
      <c r="I81" s="434" t="s">
        <v>7</v>
      </c>
      <c r="J81" s="434" t="s">
        <v>417</v>
      </c>
      <c r="K81" s="431" t="s">
        <v>89</v>
      </c>
      <c r="L81" s="432" t="s">
        <v>82</v>
      </c>
    </row>
    <row r="82" spans="2:12" ht="29.25" customHeight="1" thickBot="1">
      <c r="B82" s="551"/>
      <c r="C82" s="202">
        <v>45</v>
      </c>
      <c r="D82" s="203">
        <v>38</v>
      </c>
      <c r="E82" s="204">
        <v>22</v>
      </c>
      <c r="F82" s="205"/>
      <c r="G82" s="206">
        <v>42</v>
      </c>
      <c r="H82" s="207">
        <v>33</v>
      </c>
      <c r="I82" s="207">
        <v>44</v>
      </c>
      <c r="J82" s="207">
        <v>18</v>
      </c>
      <c r="K82" s="120">
        <v>39</v>
      </c>
      <c r="L82" s="166">
        <f>SUM(C82:J82)</f>
        <v>242</v>
      </c>
    </row>
    <row r="83" spans="2:12" ht="29.25" customHeight="1">
      <c r="B83" s="175">
        <v>70</v>
      </c>
      <c r="C83" s="65">
        <v>0</v>
      </c>
      <c r="D83" s="123">
        <v>0</v>
      </c>
      <c r="E83" s="123">
        <v>0</v>
      </c>
      <c r="F83" s="123">
        <f>'[1]XII-C1'!Y4</f>
        <v>0</v>
      </c>
      <c r="G83" s="126">
        <v>0</v>
      </c>
      <c r="H83" s="126">
        <v>0</v>
      </c>
      <c r="I83" s="126">
        <v>0</v>
      </c>
      <c r="J83" s="126">
        <v>0</v>
      </c>
      <c r="K83" s="126">
        <f>'[1]XII-C2'!Y4</f>
        <v>0</v>
      </c>
      <c r="L83" s="166">
        <f>SUM(C83:J83)</f>
        <v>0</v>
      </c>
    </row>
    <row r="84" spans="2:12" ht="29.25" customHeight="1">
      <c r="B84" s="175">
        <v>69</v>
      </c>
      <c r="C84" s="65">
        <v>0</v>
      </c>
      <c r="D84" s="123">
        <v>0</v>
      </c>
      <c r="E84" s="123">
        <v>0</v>
      </c>
      <c r="F84" s="123">
        <f>'[1]XII-C1'!Y5</f>
        <v>0</v>
      </c>
      <c r="G84" s="126">
        <v>0</v>
      </c>
      <c r="H84" s="126">
        <v>0</v>
      </c>
      <c r="I84" s="126">
        <v>0</v>
      </c>
      <c r="J84" s="126">
        <v>0</v>
      </c>
      <c r="K84" s="126">
        <f>'[1]XII-C2'!Y5</f>
        <v>0</v>
      </c>
      <c r="L84" s="166">
        <f t="shared" ref="L84:L99" si="11">SUM(C84:J84)</f>
        <v>0</v>
      </c>
    </row>
    <row r="85" spans="2:12" ht="29.25" customHeight="1">
      <c r="B85" s="175">
        <v>68</v>
      </c>
      <c r="C85" s="65">
        <v>0</v>
      </c>
      <c r="D85" s="123">
        <v>0</v>
      </c>
      <c r="E85" s="123">
        <v>0</v>
      </c>
      <c r="F85" s="123">
        <f>'[1]XII-C1'!Y6</f>
        <v>0</v>
      </c>
      <c r="G85" s="126">
        <v>0</v>
      </c>
      <c r="H85" s="126">
        <v>0</v>
      </c>
      <c r="I85" s="126">
        <v>0</v>
      </c>
      <c r="J85" s="126">
        <v>0</v>
      </c>
      <c r="K85" s="126">
        <f>'[1]XII-C2'!Y6</f>
        <v>0</v>
      </c>
      <c r="L85" s="166">
        <f t="shared" si="11"/>
        <v>0</v>
      </c>
    </row>
    <row r="86" spans="2:12" ht="29.25" customHeight="1">
      <c r="B86" s="175">
        <v>67</v>
      </c>
      <c r="C86" s="65">
        <v>0</v>
      </c>
      <c r="D86" s="123">
        <v>0</v>
      </c>
      <c r="E86" s="123">
        <v>0</v>
      </c>
      <c r="F86" s="123">
        <f>'[1]XII-C1'!Y7</f>
        <v>0</v>
      </c>
      <c r="G86" s="126">
        <v>0</v>
      </c>
      <c r="H86" s="126">
        <v>0</v>
      </c>
      <c r="I86" s="126">
        <v>0</v>
      </c>
      <c r="J86" s="126">
        <v>0</v>
      </c>
      <c r="K86" s="126">
        <f>'[1]XII-C2'!Y7</f>
        <v>0</v>
      </c>
      <c r="L86" s="166">
        <f t="shared" si="11"/>
        <v>0</v>
      </c>
    </row>
    <row r="87" spans="2:12" ht="29.25" customHeight="1">
      <c r="B87" s="175">
        <v>66</v>
      </c>
      <c r="C87" s="65">
        <v>0</v>
      </c>
      <c r="D87" s="123">
        <v>0</v>
      </c>
      <c r="E87" s="123">
        <v>0</v>
      </c>
      <c r="F87" s="123">
        <f>'[1]XII-C1'!Y8</f>
        <v>0</v>
      </c>
      <c r="G87" s="126">
        <v>0</v>
      </c>
      <c r="H87" s="126">
        <v>0</v>
      </c>
      <c r="I87" s="126">
        <v>0</v>
      </c>
      <c r="J87" s="126">
        <v>0</v>
      </c>
      <c r="K87" s="126">
        <f>'[1]XII-C2'!Y8</f>
        <v>0</v>
      </c>
      <c r="L87" s="166">
        <f t="shared" si="11"/>
        <v>0</v>
      </c>
    </row>
    <row r="88" spans="2:12" ht="29.25" customHeight="1">
      <c r="B88" s="175">
        <v>65</v>
      </c>
      <c r="C88" s="65">
        <v>0</v>
      </c>
      <c r="D88" s="123">
        <v>0</v>
      </c>
      <c r="E88" s="123">
        <v>0</v>
      </c>
      <c r="F88" s="123">
        <f>'[1]XII-C1'!Y9</f>
        <v>0</v>
      </c>
      <c r="G88" s="126">
        <v>0</v>
      </c>
      <c r="H88" s="126">
        <v>0</v>
      </c>
      <c r="I88" s="126">
        <v>0</v>
      </c>
      <c r="J88" s="126">
        <v>0</v>
      </c>
      <c r="K88" s="126">
        <f>'[1]XII-C2'!Y9</f>
        <v>0</v>
      </c>
      <c r="L88" s="166">
        <f t="shared" si="11"/>
        <v>0</v>
      </c>
    </row>
    <row r="89" spans="2:12" ht="29.25" customHeight="1">
      <c r="B89" s="175" t="s">
        <v>20</v>
      </c>
      <c r="C89" s="64">
        <v>0</v>
      </c>
      <c r="D89" s="123">
        <v>0</v>
      </c>
      <c r="E89" s="123">
        <v>0</v>
      </c>
      <c r="F89" s="123">
        <f>'[1]XII-C1'!Y10</f>
        <v>0</v>
      </c>
      <c r="G89" s="126">
        <v>0</v>
      </c>
      <c r="H89" s="126">
        <v>0</v>
      </c>
      <c r="I89" s="126">
        <v>1</v>
      </c>
      <c r="J89" s="126">
        <v>0</v>
      </c>
      <c r="K89" s="126">
        <f>'[1]XII-C2'!Y10</f>
        <v>0</v>
      </c>
      <c r="L89" s="166">
        <f t="shared" si="11"/>
        <v>1</v>
      </c>
    </row>
    <row r="90" spans="2:12" ht="29.25" customHeight="1">
      <c r="B90" s="175" t="s">
        <v>22</v>
      </c>
      <c r="C90" s="64">
        <v>5</v>
      </c>
      <c r="D90" s="123">
        <v>2</v>
      </c>
      <c r="E90" s="123">
        <v>0</v>
      </c>
      <c r="F90" s="123">
        <f>'[1]XII-C1'!Y11</f>
        <v>0</v>
      </c>
      <c r="G90" s="126">
        <v>0</v>
      </c>
      <c r="H90" s="126">
        <v>0</v>
      </c>
      <c r="I90" s="126">
        <v>1</v>
      </c>
      <c r="J90" s="126">
        <v>0</v>
      </c>
      <c r="K90" s="126">
        <f>'[1]XII-C2'!Y11</f>
        <v>0</v>
      </c>
      <c r="L90" s="166">
        <f t="shared" si="11"/>
        <v>8</v>
      </c>
    </row>
    <row r="91" spans="2:12" ht="29.25" customHeight="1">
      <c r="B91" s="175" t="s">
        <v>24</v>
      </c>
      <c r="C91" s="64">
        <v>17</v>
      </c>
      <c r="D91" s="123">
        <v>17</v>
      </c>
      <c r="E91" s="123">
        <v>2</v>
      </c>
      <c r="F91" s="123">
        <f>'[1]XII-C1'!Y12</f>
        <v>0</v>
      </c>
      <c r="G91" s="126">
        <v>5</v>
      </c>
      <c r="H91" s="126">
        <v>1</v>
      </c>
      <c r="I91" s="126">
        <v>2</v>
      </c>
      <c r="J91" s="126">
        <v>6</v>
      </c>
      <c r="K91" s="126">
        <f>'[1]XII-C2'!Y12</f>
        <v>0</v>
      </c>
      <c r="L91" s="166">
        <f t="shared" si="11"/>
        <v>50</v>
      </c>
    </row>
    <row r="92" spans="2:12" ht="29.25" customHeight="1">
      <c r="B92" s="175" t="s">
        <v>25</v>
      </c>
      <c r="C92" s="64">
        <v>19</v>
      </c>
      <c r="D92" s="123">
        <v>13</v>
      </c>
      <c r="E92" s="123">
        <v>10</v>
      </c>
      <c r="F92" s="123">
        <f>'[1]XII-C1'!Y13</f>
        <v>0</v>
      </c>
      <c r="G92" s="126">
        <v>20</v>
      </c>
      <c r="H92" s="126">
        <v>11</v>
      </c>
      <c r="I92" s="126">
        <v>24</v>
      </c>
      <c r="J92" s="126">
        <v>6</v>
      </c>
      <c r="K92" s="126">
        <f>'[1]XII-C2'!Y13</f>
        <v>0</v>
      </c>
      <c r="L92" s="166">
        <f t="shared" si="11"/>
        <v>103</v>
      </c>
    </row>
    <row r="93" spans="2:12" ht="29.25" customHeight="1">
      <c r="B93" s="175" t="s">
        <v>27</v>
      </c>
      <c r="C93" s="64">
        <v>2</v>
      </c>
      <c r="D93" s="123">
        <v>3</v>
      </c>
      <c r="E93" s="123">
        <v>2</v>
      </c>
      <c r="F93" s="123">
        <f>'[1]XII-C1'!Y14</f>
        <v>0</v>
      </c>
      <c r="G93" s="126">
        <v>0</v>
      </c>
      <c r="H93" s="126">
        <v>3</v>
      </c>
      <c r="I93" s="126">
        <v>0</v>
      </c>
      <c r="J93" s="126">
        <v>0</v>
      </c>
      <c r="K93" s="126">
        <f>'[1]XII-C2'!Y14</f>
        <v>0</v>
      </c>
      <c r="L93" s="166">
        <f t="shared" si="11"/>
        <v>10</v>
      </c>
    </row>
    <row r="94" spans="2:12" ht="29.25" customHeight="1">
      <c r="B94" s="176" t="s">
        <v>29</v>
      </c>
      <c r="C94" s="114">
        <v>2</v>
      </c>
      <c r="D94" s="123">
        <v>3</v>
      </c>
      <c r="E94" s="123">
        <v>5</v>
      </c>
      <c r="F94" s="123">
        <f>'[1]XII-C1'!Y15</f>
        <v>0</v>
      </c>
      <c r="G94" s="126">
        <v>12</v>
      </c>
      <c r="H94" s="126">
        <v>16</v>
      </c>
      <c r="I94" s="126">
        <v>12</v>
      </c>
      <c r="J94" s="126">
        <v>6</v>
      </c>
      <c r="K94" s="126">
        <f>'[1]XII-C2'!Y15</f>
        <v>0</v>
      </c>
      <c r="L94" s="166">
        <f t="shared" si="11"/>
        <v>56</v>
      </c>
    </row>
    <row r="95" spans="2:12" ht="29.25" customHeight="1">
      <c r="B95" s="164" t="s">
        <v>31</v>
      </c>
      <c r="C95" s="54">
        <v>0</v>
      </c>
      <c r="D95" s="130">
        <v>0</v>
      </c>
      <c r="E95" s="130">
        <v>3</v>
      </c>
      <c r="F95" s="130">
        <f>'[1]XII-C1'!Y16</f>
        <v>0</v>
      </c>
      <c r="G95" s="133">
        <v>5</v>
      </c>
      <c r="H95" s="133">
        <v>2</v>
      </c>
      <c r="I95" s="133">
        <v>4</v>
      </c>
      <c r="J95" s="133">
        <v>0</v>
      </c>
      <c r="K95" s="133">
        <f>'[1]XII-C2'!Y16</f>
        <v>0</v>
      </c>
      <c r="L95" s="166">
        <f t="shared" si="11"/>
        <v>14</v>
      </c>
    </row>
    <row r="96" spans="2:12" ht="29.25" customHeight="1">
      <c r="B96" s="164" t="s">
        <v>32</v>
      </c>
      <c r="C96" s="54">
        <v>41.697674418604649</v>
      </c>
      <c r="D96" s="130">
        <v>39.815789473684212</v>
      </c>
      <c r="E96" s="130">
        <v>32.631578947368418</v>
      </c>
      <c r="F96" s="130" t="e">
        <f>'[1]XII-C1'!Y17</f>
        <v>#DIV/0!</v>
      </c>
      <c r="G96" s="133">
        <v>32.189189189189186</v>
      </c>
      <c r="H96" s="133">
        <v>29.193548387096776</v>
      </c>
      <c r="I96" s="133">
        <v>33.299999999999997</v>
      </c>
      <c r="J96" s="133">
        <v>33.222222222222221</v>
      </c>
      <c r="K96" s="133" t="e">
        <f>'[1]XII-C2'!Y17</f>
        <v>#DIV/0!</v>
      </c>
      <c r="L96" s="166" t="s">
        <v>443</v>
      </c>
    </row>
    <row r="97" spans="2:12" ht="29.25" customHeight="1">
      <c r="B97" s="164" t="s">
        <v>33</v>
      </c>
      <c r="C97" s="54">
        <v>56</v>
      </c>
      <c r="D97" s="130">
        <v>54</v>
      </c>
      <c r="E97" s="130">
        <v>41</v>
      </c>
      <c r="F97" s="130">
        <f>'[1]XII-C1'!Y18</f>
        <v>0</v>
      </c>
      <c r="G97" s="133">
        <v>43</v>
      </c>
      <c r="H97" s="133">
        <v>44</v>
      </c>
      <c r="I97" s="133">
        <v>60</v>
      </c>
      <c r="J97" s="133">
        <v>48</v>
      </c>
      <c r="K97" s="133">
        <f>'[1]XII-C2'!Y18</f>
        <v>0</v>
      </c>
      <c r="L97" s="166">
        <f t="shared" si="11"/>
        <v>346</v>
      </c>
    </row>
    <row r="98" spans="2:12" ht="29.25" customHeight="1" thickBot="1">
      <c r="B98" s="167" t="s">
        <v>34</v>
      </c>
      <c r="C98" s="54">
        <v>30</v>
      </c>
      <c r="D98" s="130">
        <v>21</v>
      </c>
      <c r="E98" s="130">
        <v>20</v>
      </c>
      <c r="F98" s="130">
        <f>'[1]XII-C1'!Y19</f>
        <v>0</v>
      </c>
      <c r="G98" s="133">
        <v>17</v>
      </c>
      <c r="H98" s="133">
        <v>13</v>
      </c>
      <c r="I98" s="133">
        <v>15</v>
      </c>
      <c r="J98" s="133">
        <v>9</v>
      </c>
      <c r="K98" s="133">
        <f>'[1]XII-C2'!Y19</f>
        <v>0</v>
      </c>
      <c r="L98" s="166">
        <f t="shared" si="11"/>
        <v>125</v>
      </c>
    </row>
    <row r="99" spans="2:12" ht="29.25" customHeight="1" thickBot="1">
      <c r="B99" s="169" t="s">
        <v>35</v>
      </c>
      <c r="C99" s="59">
        <v>2</v>
      </c>
      <c r="D99" s="130">
        <v>6</v>
      </c>
      <c r="E99" s="130">
        <v>7</v>
      </c>
      <c r="F99" s="130">
        <f>'[1]XII-C1'!Y20</f>
        <v>0</v>
      </c>
      <c r="G99" s="133">
        <v>12</v>
      </c>
      <c r="H99" s="133">
        <v>19</v>
      </c>
      <c r="I99" s="133">
        <v>12</v>
      </c>
      <c r="J99" s="133">
        <v>6</v>
      </c>
      <c r="K99" s="133">
        <f>'[1]XII-C2'!Y20</f>
        <v>0</v>
      </c>
      <c r="L99" s="166">
        <f t="shared" si="11"/>
        <v>64</v>
      </c>
    </row>
    <row r="100" spans="2:12" ht="29.25" customHeight="1">
      <c r="B100" s="396" t="s">
        <v>90</v>
      </c>
      <c r="C100" s="139">
        <f>SUM(C83:C95)</f>
        <v>45</v>
      </c>
      <c r="D100" s="139">
        <f t="shared" ref="D100:J100" si="12">SUM(D83:D95)</f>
        <v>38</v>
      </c>
      <c r="E100" s="139">
        <f t="shared" si="12"/>
        <v>22</v>
      </c>
      <c r="F100" s="139">
        <f t="shared" si="12"/>
        <v>0</v>
      </c>
      <c r="G100" s="139">
        <f t="shared" si="12"/>
        <v>42</v>
      </c>
      <c r="H100" s="139">
        <f t="shared" si="12"/>
        <v>33</v>
      </c>
      <c r="I100" s="139">
        <f t="shared" si="12"/>
        <v>44</v>
      </c>
      <c r="J100" s="139">
        <f t="shared" si="12"/>
        <v>18</v>
      </c>
      <c r="K100" s="139">
        <f t="shared" ref="K100:L100" si="13">SUM(K83:K95)</f>
        <v>0</v>
      </c>
      <c r="L100" s="139">
        <f t="shared" si="13"/>
        <v>242</v>
      </c>
    </row>
    <row r="101" spans="2:12" ht="29.25" customHeight="1" thickBot="1">
      <c r="B101" s="172" t="s">
        <v>91</v>
      </c>
      <c r="C101" s="177"/>
      <c r="D101" s="178"/>
      <c r="E101" s="178"/>
      <c r="F101" s="178"/>
      <c r="G101" s="179"/>
      <c r="H101" s="179"/>
      <c r="I101" s="541"/>
      <c r="J101" s="542"/>
      <c r="K101" s="179"/>
      <c r="L101" s="180"/>
    </row>
    <row r="102" spans="2:12" ht="30" customHeight="1">
      <c r="B102" s="150"/>
      <c r="C102" s="150"/>
      <c r="D102" s="150"/>
      <c r="E102" s="181"/>
      <c r="F102" s="182"/>
      <c r="G102" s="182"/>
      <c r="H102" s="182"/>
      <c r="I102" s="182"/>
      <c r="J102" s="182"/>
      <c r="K102" s="182"/>
      <c r="L102" s="182"/>
    </row>
    <row r="103" spans="2:12" ht="30" customHeight="1">
      <c r="B103" s="150"/>
      <c r="C103" s="150"/>
      <c r="D103" s="150"/>
      <c r="E103" s="181"/>
      <c r="F103" s="182"/>
      <c r="G103" s="182"/>
      <c r="H103" s="182"/>
      <c r="I103" s="182"/>
      <c r="J103" s="182"/>
      <c r="K103" s="182"/>
      <c r="L103" s="182"/>
    </row>
    <row r="104" spans="2:12" ht="30" customHeight="1" thickBot="1">
      <c r="B104" s="150"/>
      <c r="C104" s="150"/>
      <c r="D104" s="150"/>
      <c r="E104" s="181"/>
      <c r="F104" s="182"/>
      <c r="G104" s="182"/>
      <c r="H104" s="182"/>
      <c r="I104" s="182"/>
      <c r="J104" s="182"/>
      <c r="K104" s="182"/>
      <c r="L104" s="182"/>
    </row>
    <row r="105" spans="2:12" ht="30" customHeight="1" thickBot="1">
      <c r="B105" s="558" t="s">
        <v>78</v>
      </c>
      <c r="C105" s="527" t="s">
        <v>96</v>
      </c>
      <c r="D105" s="528"/>
      <c r="E105" s="528"/>
      <c r="F105" s="528"/>
      <c r="G105" s="528"/>
      <c r="H105" s="528"/>
      <c r="I105" s="528"/>
      <c r="J105" s="528"/>
      <c r="K105" s="528"/>
      <c r="L105" s="529"/>
    </row>
    <row r="106" spans="2:12" ht="30" customHeight="1">
      <c r="B106" s="559"/>
      <c r="C106" s="530" t="s">
        <v>80</v>
      </c>
      <c r="D106" s="531"/>
      <c r="E106" s="531"/>
      <c r="F106" s="532"/>
      <c r="G106" s="533" t="s">
        <v>81</v>
      </c>
      <c r="H106" s="534"/>
      <c r="I106" s="534"/>
      <c r="J106" s="534"/>
      <c r="K106" s="534"/>
      <c r="L106" s="156"/>
    </row>
    <row r="107" spans="2:12" ht="30" customHeight="1">
      <c r="B107" s="559"/>
      <c r="C107" s="199" t="s">
        <v>68</v>
      </c>
      <c r="D107" s="200" t="s">
        <v>84</v>
      </c>
      <c r="E107" s="200" t="s">
        <v>85</v>
      </c>
      <c r="F107" s="201" t="s">
        <v>443</v>
      </c>
      <c r="G107" s="199" t="s">
        <v>83</v>
      </c>
      <c r="H107" s="200" t="s">
        <v>86</v>
      </c>
      <c r="I107" s="200" t="s">
        <v>7</v>
      </c>
      <c r="J107" s="200" t="s">
        <v>417</v>
      </c>
      <c r="K107" s="395" t="s">
        <v>89</v>
      </c>
      <c r="L107" s="158" t="s">
        <v>82</v>
      </c>
    </row>
    <row r="108" spans="2:12" ht="30" customHeight="1" thickBot="1">
      <c r="B108" s="559"/>
      <c r="C108" s="202">
        <v>45</v>
      </c>
      <c r="D108" s="203">
        <v>38</v>
      </c>
      <c r="E108" s="204">
        <v>22</v>
      </c>
      <c r="F108" s="205"/>
      <c r="G108" s="206">
        <v>42</v>
      </c>
      <c r="H108" s="207">
        <v>33</v>
      </c>
      <c r="I108" s="207">
        <v>44</v>
      </c>
      <c r="J108" s="207">
        <v>18</v>
      </c>
      <c r="K108" s="120">
        <v>39</v>
      </c>
      <c r="L108" s="166">
        <f>SUM(C108:J108)</f>
        <v>242</v>
      </c>
    </row>
    <row r="109" spans="2:12" ht="30" customHeight="1">
      <c r="B109" s="163">
        <v>70</v>
      </c>
      <c r="C109" s="183">
        <v>0</v>
      </c>
      <c r="D109" s="123">
        <v>0</v>
      </c>
      <c r="E109" s="123">
        <v>0</v>
      </c>
      <c r="F109" s="124">
        <f>'[1]XII-C1'!Z4</f>
        <v>0</v>
      </c>
      <c r="G109" s="66">
        <v>0</v>
      </c>
      <c r="H109" s="126">
        <v>0</v>
      </c>
      <c r="I109" s="126">
        <v>0</v>
      </c>
      <c r="J109" s="126">
        <v>0</v>
      </c>
      <c r="K109" s="126">
        <f>'[1]XII-C2'!Z4</f>
        <v>0</v>
      </c>
      <c r="L109" s="158">
        <f t="shared" ref="L109:L121" si="14">SUM(C109:K109)</f>
        <v>0</v>
      </c>
    </row>
    <row r="110" spans="2:12" ht="30" customHeight="1">
      <c r="B110" s="163">
        <v>69</v>
      </c>
      <c r="C110" s="183">
        <v>0</v>
      </c>
      <c r="D110" s="123">
        <v>0</v>
      </c>
      <c r="E110" s="123">
        <v>0</v>
      </c>
      <c r="F110" s="124">
        <f>'[1]XII-C1'!Z5</f>
        <v>0</v>
      </c>
      <c r="G110" s="66">
        <v>0</v>
      </c>
      <c r="H110" s="126">
        <v>0</v>
      </c>
      <c r="I110" s="126">
        <v>0</v>
      </c>
      <c r="J110" s="126">
        <v>0</v>
      </c>
      <c r="K110" s="126">
        <f>'[1]XII-C2'!Z5</f>
        <v>0</v>
      </c>
      <c r="L110" s="158">
        <f t="shared" si="14"/>
        <v>0</v>
      </c>
    </row>
    <row r="111" spans="2:12" ht="30" customHeight="1">
      <c r="B111" s="163">
        <v>68</v>
      </c>
      <c r="C111" s="183">
        <v>0</v>
      </c>
      <c r="D111" s="123">
        <v>0</v>
      </c>
      <c r="E111" s="123">
        <v>0</v>
      </c>
      <c r="F111" s="124">
        <f>'[1]XII-C1'!Z6</f>
        <v>0</v>
      </c>
      <c r="G111" s="66">
        <v>0</v>
      </c>
      <c r="H111" s="126">
        <v>0</v>
      </c>
      <c r="I111" s="126">
        <v>0</v>
      </c>
      <c r="J111" s="126">
        <v>0</v>
      </c>
      <c r="K111" s="126">
        <f>'[1]XII-C2'!Z6</f>
        <v>0</v>
      </c>
      <c r="L111" s="158">
        <f t="shared" si="14"/>
        <v>0</v>
      </c>
    </row>
    <row r="112" spans="2:12" ht="30" customHeight="1">
      <c r="B112" s="163">
        <v>67</v>
      </c>
      <c r="C112" s="183">
        <v>0</v>
      </c>
      <c r="D112" s="123">
        <v>0</v>
      </c>
      <c r="E112" s="123">
        <v>0</v>
      </c>
      <c r="F112" s="124">
        <f>'[1]XII-C1'!Z7</f>
        <v>0</v>
      </c>
      <c r="G112" s="66">
        <v>0</v>
      </c>
      <c r="H112" s="126">
        <v>0</v>
      </c>
      <c r="I112" s="126">
        <v>0</v>
      </c>
      <c r="J112" s="126">
        <v>0</v>
      </c>
      <c r="K112" s="126">
        <f>'[1]XII-C2'!Z7</f>
        <v>0</v>
      </c>
      <c r="L112" s="158">
        <f t="shared" si="14"/>
        <v>0</v>
      </c>
    </row>
    <row r="113" spans="2:27" ht="30" customHeight="1">
      <c r="B113" s="163">
        <v>66</v>
      </c>
      <c r="C113" s="183">
        <v>0</v>
      </c>
      <c r="D113" s="123">
        <v>0</v>
      </c>
      <c r="E113" s="123">
        <v>0</v>
      </c>
      <c r="F113" s="124">
        <f>'[1]XII-C1'!Z8</f>
        <v>0</v>
      </c>
      <c r="G113" s="66">
        <v>0</v>
      </c>
      <c r="H113" s="126">
        <v>0</v>
      </c>
      <c r="I113" s="126">
        <v>0</v>
      </c>
      <c r="J113" s="126">
        <v>0</v>
      </c>
      <c r="K113" s="126">
        <f>'[1]XII-C2'!Z8</f>
        <v>0</v>
      </c>
      <c r="L113" s="158">
        <f t="shared" si="14"/>
        <v>0</v>
      </c>
    </row>
    <row r="114" spans="2:27" ht="30" customHeight="1">
      <c r="B114" s="163">
        <v>65</v>
      </c>
      <c r="C114" s="183">
        <v>0</v>
      </c>
      <c r="D114" s="123">
        <v>0</v>
      </c>
      <c r="E114" s="123">
        <v>0</v>
      </c>
      <c r="F114" s="124">
        <f>'[1]XII-C1'!Z9</f>
        <v>0</v>
      </c>
      <c r="G114" s="66">
        <v>0</v>
      </c>
      <c r="H114" s="126">
        <v>0</v>
      </c>
      <c r="I114" s="126">
        <v>0</v>
      </c>
      <c r="J114" s="126">
        <v>0</v>
      </c>
      <c r="K114" s="126">
        <f>'[1]XII-C2'!Z9</f>
        <v>0</v>
      </c>
      <c r="L114" s="158">
        <f t="shared" si="14"/>
        <v>0</v>
      </c>
    </row>
    <row r="115" spans="2:27" ht="30" customHeight="1">
      <c r="B115" s="163" t="s">
        <v>20</v>
      </c>
      <c r="C115" s="183">
        <v>0</v>
      </c>
      <c r="D115" s="123">
        <v>0</v>
      </c>
      <c r="E115" s="123">
        <v>0</v>
      </c>
      <c r="F115" s="124">
        <f>'[1]XII-C1'!Z10</f>
        <v>0</v>
      </c>
      <c r="G115" s="48">
        <v>2</v>
      </c>
      <c r="H115" s="126">
        <v>0</v>
      </c>
      <c r="I115" s="126">
        <v>1</v>
      </c>
      <c r="J115" s="126">
        <v>0</v>
      </c>
      <c r="K115" s="126">
        <f>'[1]XII-C2'!Z10</f>
        <v>0</v>
      </c>
      <c r="L115" s="158">
        <f t="shared" si="14"/>
        <v>3</v>
      </c>
    </row>
    <row r="116" spans="2:27" ht="30" customHeight="1">
      <c r="B116" s="163" t="s">
        <v>22</v>
      </c>
      <c r="C116" s="183">
        <v>5</v>
      </c>
      <c r="D116" s="123">
        <v>7</v>
      </c>
      <c r="E116" s="123">
        <v>0</v>
      </c>
      <c r="F116" s="124">
        <f>'[1]XII-C1'!Z11</f>
        <v>0</v>
      </c>
      <c r="G116" s="48">
        <v>9</v>
      </c>
      <c r="H116" s="126">
        <v>3</v>
      </c>
      <c r="I116" s="126">
        <v>1</v>
      </c>
      <c r="J116" s="126">
        <v>6</v>
      </c>
      <c r="K116" s="126">
        <f>'[1]XII-C2'!Z11</f>
        <v>0</v>
      </c>
      <c r="L116" s="158">
        <f t="shared" si="14"/>
        <v>31</v>
      </c>
    </row>
    <row r="117" spans="2:27" ht="30" customHeight="1">
      <c r="B117" s="163" t="s">
        <v>24</v>
      </c>
      <c r="C117" s="183">
        <v>24</v>
      </c>
      <c r="D117" s="123">
        <v>7</v>
      </c>
      <c r="E117" s="123">
        <v>0</v>
      </c>
      <c r="F117" s="124">
        <f>'[1]XII-C1'!Z12</f>
        <v>0</v>
      </c>
      <c r="G117" s="48">
        <v>14</v>
      </c>
      <c r="H117" s="126">
        <v>13</v>
      </c>
      <c r="I117" s="126">
        <v>12</v>
      </c>
      <c r="J117" s="126">
        <v>6</v>
      </c>
      <c r="K117" s="126">
        <f>'[1]XII-C2'!Z12</f>
        <v>0</v>
      </c>
      <c r="L117" s="158">
        <f t="shared" si="14"/>
        <v>76</v>
      </c>
    </row>
    <row r="118" spans="2:27" ht="30" customHeight="1">
      <c r="B118" s="163" t="s">
        <v>25</v>
      </c>
      <c r="C118" s="183">
        <v>11</v>
      </c>
      <c r="D118" s="123">
        <v>17</v>
      </c>
      <c r="E118" s="123">
        <v>11</v>
      </c>
      <c r="F118" s="124">
        <f>'[1]XII-C1'!Z13</f>
        <v>0</v>
      </c>
      <c r="G118" s="48">
        <v>11</v>
      </c>
      <c r="H118" s="126">
        <v>3</v>
      </c>
      <c r="I118" s="126">
        <v>7</v>
      </c>
      <c r="J118" s="126">
        <v>2</v>
      </c>
      <c r="K118" s="126">
        <f>'[1]XII-C2'!Z13</f>
        <v>0</v>
      </c>
      <c r="L118" s="158">
        <f t="shared" si="14"/>
        <v>62</v>
      </c>
    </row>
    <row r="119" spans="2:27" ht="30" customHeight="1">
      <c r="B119" s="163" t="s">
        <v>27</v>
      </c>
      <c r="C119" s="183">
        <v>2</v>
      </c>
      <c r="D119" s="123">
        <v>0</v>
      </c>
      <c r="E119" s="123">
        <v>0</v>
      </c>
      <c r="F119" s="124">
        <f>'[1]XII-C1'!Z14</f>
        <v>0</v>
      </c>
      <c r="G119" s="48">
        <v>4</v>
      </c>
      <c r="H119" s="126">
        <v>3</v>
      </c>
      <c r="I119" s="126">
        <v>5</v>
      </c>
      <c r="J119" s="126">
        <v>1</v>
      </c>
      <c r="K119" s="126">
        <f>'[1]XII-C2'!Z14</f>
        <v>0</v>
      </c>
      <c r="L119" s="158">
        <f t="shared" si="14"/>
        <v>15</v>
      </c>
    </row>
    <row r="120" spans="2:27" ht="30" customHeight="1">
      <c r="B120" s="163" t="s">
        <v>29</v>
      </c>
      <c r="C120" s="183">
        <v>1</v>
      </c>
      <c r="D120" s="123">
        <v>6</v>
      </c>
      <c r="E120" s="123">
        <v>11</v>
      </c>
      <c r="F120" s="124">
        <f>'[1]XII-C1'!Z15</f>
        <v>0</v>
      </c>
      <c r="G120" s="51">
        <v>1</v>
      </c>
      <c r="H120" s="126">
        <v>10</v>
      </c>
      <c r="I120" s="126">
        <v>13</v>
      </c>
      <c r="J120" s="126">
        <v>2</v>
      </c>
      <c r="K120" s="126">
        <f>'[1]XII-C2'!Z15</f>
        <v>0</v>
      </c>
      <c r="L120" s="158">
        <f t="shared" si="14"/>
        <v>44</v>
      </c>
    </row>
    <row r="121" spans="2:27" ht="30" customHeight="1">
      <c r="B121" s="164" t="s">
        <v>31</v>
      </c>
      <c r="C121" s="184">
        <v>2</v>
      </c>
      <c r="D121" s="130">
        <v>1</v>
      </c>
      <c r="E121" s="130">
        <v>0</v>
      </c>
      <c r="F121" s="131">
        <f>'[1]XII-C1'!Z16</f>
        <v>0</v>
      </c>
      <c r="G121" s="55">
        <v>1</v>
      </c>
      <c r="H121" s="133">
        <v>1</v>
      </c>
      <c r="I121" s="133">
        <v>5</v>
      </c>
      <c r="J121" s="133">
        <v>1</v>
      </c>
      <c r="K121" s="133">
        <f>'[1]XII-C2'!Z16</f>
        <v>0</v>
      </c>
      <c r="L121" s="158">
        <f t="shared" si="14"/>
        <v>11</v>
      </c>
    </row>
    <row r="122" spans="2:27" ht="30" customHeight="1">
      <c r="B122" s="164" t="s">
        <v>32</v>
      </c>
      <c r="C122" s="184">
        <v>42.780487804878049</v>
      </c>
      <c r="D122" s="130">
        <v>39.378378378378379</v>
      </c>
      <c r="E122" s="130">
        <v>28</v>
      </c>
      <c r="F122" s="131" t="e">
        <f>'[1]XII-C1'!Z17</f>
        <v>#DIV/0!</v>
      </c>
      <c r="G122" s="55">
        <v>43.951219512195124</v>
      </c>
      <c r="H122" s="133">
        <v>35.96875</v>
      </c>
      <c r="I122" s="133">
        <v>34.589743589743591</v>
      </c>
      <c r="J122" s="133">
        <v>44</v>
      </c>
      <c r="K122" s="133" t="e">
        <f>'[1]XII-C2'!Z17</f>
        <v>#DIV/0!</v>
      </c>
      <c r="L122" s="166" t="s">
        <v>443</v>
      </c>
    </row>
    <row r="123" spans="2:27" ht="30" customHeight="1">
      <c r="B123" s="164" t="s">
        <v>33</v>
      </c>
      <c r="C123" s="184">
        <v>55</v>
      </c>
      <c r="D123" s="130">
        <v>57</v>
      </c>
      <c r="E123" s="130">
        <v>38</v>
      </c>
      <c r="F123" s="131">
        <f>'[1]XII-C1'!Z18</f>
        <v>0</v>
      </c>
      <c r="G123" s="55">
        <v>61</v>
      </c>
      <c r="H123" s="133">
        <v>54</v>
      </c>
      <c r="I123" s="133">
        <v>61</v>
      </c>
      <c r="J123" s="133">
        <v>56</v>
      </c>
      <c r="K123" s="133">
        <f>'[1]XII-C2'!Z18</f>
        <v>0</v>
      </c>
      <c r="L123" s="166">
        <f>MAX(C123:K123)</f>
        <v>61</v>
      </c>
    </row>
    <row r="124" spans="2:27" ht="30" customHeight="1" thickBot="1">
      <c r="B124" s="167" t="s">
        <v>34</v>
      </c>
      <c r="C124" s="184">
        <v>31</v>
      </c>
      <c r="D124" s="130">
        <v>20</v>
      </c>
      <c r="E124" s="130">
        <v>15</v>
      </c>
      <c r="F124" s="131">
        <f>'[1]XII-C1'!Z19</f>
        <v>0</v>
      </c>
      <c r="G124" s="55">
        <v>23</v>
      </c>
      <c r="H124" s="133">
        <v>3</v>
      </c>
      <c r="I124" s="133">
        <v>14</v>
      </c>
      <c r="J124" s="133">
        <v>25</v>
      </c>
      <c r="K124" s="133">
        <f>'[1]XII-C2'!Z19</f>
        <v>0</v>
      </c>
      <c r="L124" s="168">
        <f>MIN(C124:K124)</f>
        <v>0</v>
      </c>
    </row>
    <row r="125" spans="2:27" ht="30" customHeight="1" thickBot="1">
      <c r="B125" s="169" t="s">
        <v>35</v>
      </c>
      <c r="C125" s="184">
        <v>2</v>
      </c>
      <c r="D125" s="130">
        <v>6</v>
      </c>
      <c r="E125" s="130">
        <v>11</v>
      </c>
      <c r="F125" s="131">
        <f>'[1]XII-C1'!Z20</f>
        <v>0</v>
      </c>
      <c r="G125" s="60">
        <v>5</v>
      </c>
      <c r="H125" s="133">
        <v>13</v>
      </c>
      <c r="I125" s="133">
        <v>18</v>
      </c>
      <c r="J125" s="133">
        <v>3</v>
      </c>
      <c r="K125" s="133">
        <f>'[1]XII-C2'!Z20</f>
        <v>0</v>
      </c>
      <c r="L125" s="170">
        <f>SUM(C125:K125)</f>
        <v>58</v>
      </c>
    </row>
    <row r="126" spans="2:27" ht="30" customHeight="1">
      <c r="B126" s="398" t="s">
        <v>90</v>
      </c>
      <c r="C126" s="185">
        <f>SUM(C109:C121)</f>
        <v>45</v>
      </c>
      <c r="D126" s="185">
        <f t="shared" ref="D126:L126" si="15">SUM(D109:D121)</f>
        <v>38</v>
      </c>
      <c r="E126" s="185">
        <f t="shared" si="15"/>
        <v>22</v>
      </c>
      <c r="F126" s="185">
        <f t="shared" si="15"/>
        <v>0</v>
      </c>
      <c r="G126" s="185">
        <f t="shared" si="15"/>
        <v>42</v>
      </c>
      <c r="H126" s="185">
        <f t="shared" si="15"/>
        <v>33</v>
      </c>
      <c r="I126" s="185">
        <f t="shared" si="15"/>
        <v>44</v>
      </c>
      <c r="J126" s="185">
        <f t="shared" si="15"/>
        <v>18</v>
      </c>
      <c r="K126" s="185">
        <f t="shared" si="15"/>
        <v>0</v>
      </c>
      <c r="L126" s="185">
        <f t="shared" si="15"/>
        <v>242</v>
      </c>
    </row>
    <row r="127" spans="2:27" ht="30" customHeight="1" thickBot="1">
      <c r="B127" s="172" t="s">
        <v>91</v>
      </c>
      <c r="C127" s="392"/>
      <c r="D127" s="186"/>
      <c r="E127" s="187"/>
      <c r="F127" s="188"/>
      <c r="G127" s="392"/>
      <c r="H127" s="187"/>
      <c r="I127" s="539"/>
      <c r="J127" s="540"/>
      <c r="K127" s="189"/>
      <c r="L127" s="159"/>
    </row>
    <row r="128" spans="2:27" ht="30" customHeight="1" thickBot="1">
      <c r="B128" s="150"/>
      <c r="C128" s="150"/>
      <c r="D128" s="150"/>
      <c r="E128" s="181"/>
      <c r="F128" s="182"/>
      <c r="G128" s="182"/>
      <c r="H128" s="182"/>
      <c r="I128" s="182"/>
      <c r="J128" s="182"/>
      <c r="K128" s="182"/>
      <c r="L128" s="182"/>
      <c r="AA128" s="521"/>
    </row>
    <row r="129" spans="2:27" ht="30" customHeight="1">
      <c r="B129" s="549" t="s">
        <v>78</v>
      </c>
      <c r="C129" s="563" t="s">
        <v>97</v>
      </c>
      <c r="D129" s="547"/>
      <c r="E129" s="547"/>
      <c r="F129" s="547"/>
      <c r="G129" s="547"/>
      <c r="H129" s="564"/>
      <c r="I129" s="549" t="s">
        <v>78</v>
      </c>
      <c r="J129" s="565" t="s">
        <v>98</v>
      </c>
      <c r="K129" s="182"/>
      <c r="L129" s="182"/>
      <c r="AA129" s="521"/>
    </row>
    <row r="130" spans="2:27" ht="30" customHeight="1">
      <c r="B130" s="525"/>
      <c r="C130" s="548" t="s">
        <v>80</v>
      </c>
      <c r="D130" s="548"/>
      <c r="E130" s="548"/>
      <c r="F130" s="548" t="s">
        <v>94</v>
      </c>
      <c r="G130" s="548"/>
      <c r="H130" s="156"/>
      <c r="I130" s="550"/>
      <c r="J130" s="566"/>
      <c r="K130" s="182"/>
      <c r="L130" s="182"/>
      <c r="AA130" s="446"/>
    </row>
    <row r="131" spans="2:27" ht="30" customHeight="1">
      <c r="B131" s="550"/>
      <c r="C131" s="157" t="s">
        <v>68</v>
      </c>
      <c r="D131" s="157" t="s">
        <v>84</v>
      </c>
      <c r="E131" s="157" t="s">
        <v>85</v>
      </c>
      <c r="F131" s="157" t="s">
        <v>453</v>
      </c>
      <c r="G131" s="157" t="s">
        <v>86</v>
      </c>
      <c r="H131" s="158" t="s">
        <v>82</v>
      </c>
      <c r="I131" s="550"/>
      <c r="J131" s="190" t="s">
        <v>88</v>
      </c>
      <c r="K131" s="182"/>
      <c r="L131" s="182"/>
      <c r="AA131" s="446"/>
    </row>
    <row r="132" spans="2:27" ht="30" customHeight="1">
      <c r="B132" s="551"/>
      <c r="C132" s="157">
        <v>45</v>
      </c>
      <c r="D132" s="157">
        <v>38</v>
      </c>
      <c r="E132" s="157">
        <v>22</v>
      </c>
      <c r="F132" s="157">
        <v>42</v>
      </c>
      <c r="G132" s="157">
        <v>33</v>
      </c>
      <c r="H132" s="158">
        <f>SUM(C132:G132)</f>
        <v>180</v>
      </c>
      <c r="I132" s="551"/>
      <c r="J132" s="157">
        <v>18</v>
      </c>
      <c r="K132" s="182"/>
      <c r="L132" s="182"/>
      <c r="AA132" s="447"/>
    </row>
    <row r="133" spans="2:27" ht="30" customHeight="1">
      <c r="B133" s="163">
        <v>35</v>
      </c>
      <c r="C133" s="123">
        <v>0</v>
      </c>
      <c r="D133" s="123">
        <v>0</v>
      </c>
      <c r="E133" s="123">
        <v>0</v>
      </c>
      <c r="F133" s="123">
        <v>0</v>
      </c>
      <c r="G133" s="126">
        <v>0</v>
      </c>
      <c r="H133" s="158">
        <f t="shared" ref="H133:H142" si="16">SUM(C133:G133)</f>
        <v>0</v>
      </c>
      <c r="I133" s="175">
        <v>70</v>
      </c>
      <c r="J133" s="191">
        <f>'[1]XII-V4-PS'!AA4</f>
        <v>0</v>
      </c>
      <c r="K133" s="182"/>
      <c r="L133" s="182"/>
      <c r="AA133" s="447"/>
    </row>
    <row r="134" spans="2:27" ht="30" customHeight="1">
      <c r="B134" s="163">
        <v>34</v>
      </c>
      <c r="C134" s="123">
        <v>0</v>
      </c>
      <c r="D134" s="123">
        <v>0</v>
      </c>
      <c r="E134" s="123">
        <v>0</v>
      </c>
      <c r="F134" s="123">
        <v>0</v>
      </c>
      <c r="G134" s="126">
        <v>0</v>
      </c>
      <c r="H134" s="158">
        <f t="shared" si="16"/>
        <v>0</v>
      </c>
      <c r="I134" s="175">
        <v>69</v>
      </c>
      <c r="J134" s="191">
        <f>'[1]XII-V4-PS'!AA5</f>
        <v>0</v>
      </c>
      <c r="K134" s="182"/>
      <c r="L134" s="182"/>
      <c r="AA134" s="447"/>
    </row>
    <row r="135" spans="2:27" ht="30" customHeight="1">
      <c r="B135" s="163">
        <v>33</v>
      </c>
      <c r="C135" s="123">
        <v>0</v>
      </c>
      <c r="D135" s="123">
        <v>1</v>
      </c>
      <c r="E135" s="123">
        <v>0</v>
      </c>
      <c r="F135" s="123">
        <v>0</v>
      </c>
      <c r="G135" s="126">
        <v>0</v>
      </c>
      <c r="H135" s="158">
        <f t="shared" si="16"/>
        <v>1</v>
      </c>
      <c r="I135" s="175">
        <v>68</v>
      </c>
      <c r="J135" s="191">
        <f>'[1]XII-V4-PS'!AA6</f>
        <v>0</v>
      </c>
      <c r="K135" s="182"/>
      <c r="L135" s="182"/>
      <c r="AA135" s="447"/>
    </row>
    <row r="136" spans="2:27" ht="30" customHeight="1">
      <c r="B136" s="163">
        <v>32</v>
      </c>
      <c r="C136" s="123">
        <v>0</v>
      </c>
      <c r="D136" s="123">
        <v>2</v>
      </c>
      <c r="E136" s="123">
        <v>0</v>
      </c>
      <c r="F136" s="123">
        <v>0</v>
      </c>
      <c r="G136" s="126">
        <v>0</v>
      </c>
      <c r="H136" s="158">
        <f t="shared" si="16"/>
        <v>2</v>
      </c>
      <c r="I136" s="175">
        <v>67</v>
      </c>
      <c r="J136" s="191">
        <f>'[1]XII-V4-PS'!AA7</f>
        <v>0</v>
      </c>
      <c r="K136" s="182"/>
      <c r="L136" s="182"/>
      <c r="AA136" s="447"/>
    </row>
    <row r="137" spans="2:27" ht="30" customHeight="1">
      <c r="B137" s="163">
        <v>31</v>
      </c>
      <c r="C137" s="123">
        <v>0</v>
      </c>
      <c r="D137" s="123">
        <v>1</v>
      </c>
      <c r="E137" s="123">
        <v>0</v>
      </c>
      <c r="F137" s="123">
        <v>0</v>
      </c>
      <c r="G137" s="126">
        <v>0</v>
      </c>
      <c r="H137" s="158">
        <f t="shared" si="16"/>
        <v>1</v>
      </c>
      <c r="I137" s="175">
        <v>66</v>
      </c>
      <c r="J137" s="191">
        <f>'[1]XII-V4-PS'!AA8</f>
        <v>0</v>
      </c>
      <c r="K137" s="182"/>
      <c r="L137" s="182"/>
      <c r="AA137" s="447"/>
    </row>
    <row r="138" spans="2:27" ht="30" customHeight="1">
      <c r="B138" s="163">
        <v>30</v>
      </c>
      <c r="C138" s="123">
        <v>0</v>
      </c>
      <c r="D138" s="123">
        <v>2</v>
      </c>
      <c r="E138" s="123">
        <v>0</v>
      </c>
      <c r="F138" s="123">
        <v>0</v>
      </c>
      <c r="G138" s="126">
        <v>0</v>
      </c>
      <c r="H138" s="158">
        <f t="shared" si="16"/>
        <v>2</v>
      </c>
      <c r="I138" s="175">
        <v>65</v>
      </c>
      <c r="J138" s="191">
        <f>'[1]XII-V4-PS'!AA9</f>
        <v>0</v>
      </c>
      <c r="K138" s="182"/>
      <c r="L138" s="182"/>
      <c r="AA138" s="447"/>
    </row>
    <row r="139" spans="2:27" ht="30" customHeight="1">
      <c r="B139" s="163" t="s">
        <v>69</v>
      </c>
      <c r="C139" s="123">
        <v>0</v>
      </c>
      <c r="D139" s="123">
        <v>13</v>
      </c>
      <c r="E139" s="123">
        <v>0</v>
      </c>
      <c r="F139" s="123">
        <v>5</v>
      </c>
      <c r="G139" s="126">
        <v>0</v>
      </c>
      <c r="H139" s="158">
        <f t="shared" si="16"/>
        <v>18</v>
      </c>
      <c r="I139" s="175" t="s">
        <v>20</v>
      </c>
      <c r="J139" s="191">
        <f>'[1]XII-V4-PS'!AA10</f>
        <v>0</v>
      </c>
      <c r="K139" s="182"/>
      <c r="L139" s="182"/>
      <c r="AA139" s="447"/>
    </row>
    <row r="140" spans="2:27" ht="30" customHeight="1">
      <c r="B140" s="163" t="s">
        <v>70</v>
      </c>
      <c r="C140" s="123">
        <v>37</v>
      </c>
      <c r="D140" s="123">
        <v>16</v>
      </c>
      <c r="E140" s="123">
        <v>12</v>
      </c>
      <c r="F140" s="123">
        <v>18</v>
      </c>
      <c r="G140" s="126">
        <v>12</v>
      </c>
      <c r="H140" s="158">
        <f t="shared" si="16"/>
        <v>95</v>
      </c>
      <c r="I140" s="175" t="s">
        <v>22</v>
      </c>
      <c r="J140" s="191">
        <f>'[1]XII-V4-PS'!AA11</f>
        <v>0</v>
      </c>
      <c r="K140" s="182"/>
      <c r="L140" s="182"/>
      <c r="AA140" s="447"/>
    </row>
    <row r="141" spans="2:27" ht="30" customHeight="1">
      <c r="B141" s="163" t="s">
        <v>71</v>
      </c>
      <c r="C141" s="123">
        <v>4</v>
      </c>
      <c r="D141" s="123">
        <v>2</v>
      </c>
      <c r="E141" s="123">
        <v>0</v>
      </c>
      <c r="F141" s="123">
        <v>7</v>
      </c>
      <c r="G141" s="126">
        <v>6</v>
      </c>
      <c r="H141" s="158">
        <f t="shared" si="16"/>
        <v>19</v>
      </c>
      <c r="I141" s="175" t="s">
        <v>24</v>
      </c>
      <c r="J141" s="191">
        <f>'[1]XII-V4-PS'!AA12</f>
        <v>0</v>
      </c>
      <c r="K141" s="182"/>
      <c r="L141" s="182"/>
      <c r="AA141" s="447"/>
    </row>
    <row r="142" spans="2:27" ht="30" customHeight="1">
      <c r="B142" s="163" t="s">
        <v>72</v>
      </c>
      <c r="C142" s="123">
        <v>4</v>
      </c>
      <c r="D142" s="123">
        <v>0</v>
      </c>
      <c r="E142" s="123">
        <v>9</v>
      </c>
      <c r="F142" s="123">
        <v>11</v>
      </c>
      <c r="G142" s="126">
        <v>13</v>
      </c>
      <c r="H142" s="158">
        <f t="shared" si="16"/>
        <v>37</v>
      </c>
      <c r="I142" s="175" t="s">
        <v>25</v>
      </c>
      <c r="J142" s="191">
        <f>'[1]XII-V4-PS'!AA13</f>
        <v>0</v>
      </c>
      <c r="K142" s="182"/>
      <c r="L142" s="182"/>
      <c r="AA142" s="447"/>
    </row>
    <row r="143" spans="2:27" ht="30" customHeight="1">
      <c r="B143" s="164" t="s">
        <v>31</v>
      </c>
      <c r="C143" s="130">
        <v>0</v>
      </c>
      <c r="D143" s="130">
        <v>1</v>
      </c>
      <c r="E143" s="130">
        <v>1</v>
      </c>
      <c r="F143" s="130">
        <v>1</v>
      </c>
      <c r="G143" s="133">
        <v>2</v>
      </c>
      <c r="H143" s="166">
        <f>SUM(C143:G143)</f>
        <v>5</v>
      </c>
      <c r="I143" s="175" t="s">
        <v>27</v>
      </c>
      <c r="J143" s="191">
        <f>'[1]XII-V4-PS'!AA14</f>
        <v>0</v>
      </c>
      <c r="K143" s="182"/>
      <c r="L143" s="182"/>
      <c r="AA143" s="447"/>
    </row>
    <row r="144" spans="2:27" ht="30" customHeight="1">
      <c r="B144" s="164" t="s">
        <v>32</v>
      </c>
      <c r="C144" s="130">
        <v>19.511627906976745</v>
      </c>
      <c r="D144" s="130">
        <v>24.891891891891891</v>
      </c>
      <c r="E144" s="130">
        <v>14.904761904761905</v>
      </c>
      <c r="F144" s="130">
        <v>17.658536585365855</v>
      </c>
      <c r="G144" s="133">
        <v>14.258064516129032</v>
      </c>
      <c r="H144" s="166">
        <f>AVERAGE(C144:G144)</f>
        <v>18.244976561025084</v>
      </c>
      <c r="I144" s="176" t="s">
        <v>29</v>
      </c>
      <c r="J144" s="191">
        <f>'[1]XII-V4-PS'!AA15</f>
        <v>0</v>
      </c>
      <c r="K144" s="182"/>
      <c r="L144" s="182"/>
      <c r="AA144" s="449"/>
    </row>
    <row r="145" spans="2:27" ht="30" customHeight="1">
      <c r="B145" s="164" t="s">
        <v>33</v>
      </c>
      <c r="C145" s="130">
        <v>25</v>
      </c>
      <c r="D145" s="130">
        <v>33</v>
      </c>
      <c r="E145" s="130">
        <v>0</v>
      </c>
      <c r="F145" s="130">
        <v>29</v>
      </c>
      <c r="G145" s="133">
        <v>22</v>
      </c>
      <c r="H145" s="166">
        <f>MAX(C145:G145)</f>
        <v>33</v>
      </c>
      <c r="I145" s="164" t="s">
        <v>31</v>
      </c>
      <c r="J145" s="192">
        <f>'[1]XII-V4-PS'!AA16</f>
        <v>0</v>
      </c>
      <c r="K145" s="182"/>
      <c r="L145" s="182"/>
      <c r="AA145" s="449"/>
    </row>
    <row r="146" spans="2:27" ht="30" customHeight="1" thickBot="1">
      <c r="B146" s="167" t="s">
        <v>34</v>
      </c>
      <c r="C146" s="130">
        <v>10</v>
      </c>
      <c r="D146" s="130">
        <v>15</v>
      </c>
      <c r="E146" s="130">
        <v>0</v>
      </c>
      <c r="F146" s="130">
        <v>1</v>
      </c>
      <c r="G146" s="133">
        <v>4</v>
      </c>
      <c r="H146" s="168">
        <f>MIN(C146:G146)</f>
        <v>0</v>
      </c>
      <c r="I146" s="164" t="s">
        <v>32</v>
      </c>
      <c r="J146" s="192" t="e">
        <f>'[1]XII-V4-PS'!AA17</f>
        <v>#DIV/0!</v>
      </c>
      <c r="K146" s="182"/>
      <c r="L146" s="182"/>
      <c r="AA146" s="449"/>
    </row>
    <row r="147" spans="2:27" ht="30" customHeight="1" thickBot="1">
      <c r="B147" s="169" t="s">
        <v>35</v>
      </c>
      <c r="C147" s="130">
        <v>7</v>
      </c>
      <c r="D147" s="130">
        <v>2</v>
      </c>
      <c r="E147" s="130">
        <v>0</v>
      </c>
      <c r="F147" s="130">
        <v>18</v>
      </c>
      <c r="G147" s="133">
        <v>19</v>
      </c>
      <c r="H147" s="193">
        <f>SUM(C147:G147)</f>
        <v>46</v>
      </c>
      <c r="I147" s="164" t="s">
        <v>33</v>
      </c>
      <c r="J147" s="192">
        <f>'[1]XII-V4-PS'!AA18</f>
        <v>0</v>
      </c>
      <c r="K147" s="182"/>
      <c r="L147" s="182"/>
      <c r="AA147" s="449"/>
    </row>
    <row r="148" spans="2:27" ht="30" customHeight="1">
      <c r="B148" s="396" t="s">
        <v>90</v>
      </c>
      <c r="C148" s="139">
        <f t="shared" ref="C148:H148" si="17">SUM(C133:C143)</f>
        <v>45</v>
      </c>
      <c r="D148" s="139">
        <f t="shared" si="17"/>
        <v>38</v>
      </c>
      <c r="E148" s="139">
        <f t="shared" si="17"/>
        <v>22</v>
      </c>
      <c r="F148" s="139">
        <f t="shared" si="17"/>
        <v>42</v>
      </c>
      <c r="G148" s="139">
        <f t="shared" si="17"/>
        <v>33</v>
      </c>
      <c r="H148" s="171">
        <f t="shared" si="17"/>
        <v>180</v>
      </c>
      <c r="I148" s="164" t="s">
        <v>34</v>
      </c>
      <c r="J148" s="192">
        <f>'[1]XII-V4-PS'!AA19</f>
        <v>0</v>
      </c>
      <c r="K148" s="182"/>
      <c r="L148" s="182"/>
      <c r="AA148" s="449"/>
    </row>
    <row r="149" spans="2:27" ht="30" customHeight="1" thickBot="1">
      <c r="B149" s="172" t="s">
        <v>91</v>
      </c>
      <c r="C149" s="186"/>
      <c r="D149" s="186"/>
      <c r="E149" s="194"/>
      <c r="F149" s="186"/>
      <c r="G149" s="189"/>
      <c r="H149" s="186"/>
      <c r="I149" s="195" t="s">
        <v>35</v>
      </c>
      <c r="J149" s="192">
        <f>'[1]XII-V4-PS'!AA20</f>
        <v>0</v>
      </c>
      <c r="K149" s="182"/>
      <c r="L149" s="182"/>
      <c r="AA149" s="448"/>
    </row>
    <row r="150" spans="2:27" ht="30" customHeight="1">
      <c r="I150" s="397" t="s">
        <v>90</v>
      </c>
      <c r="J150" s="131">
        <f t="shared" ref="J150" si="18">SUM(J133:J145)</f>
        <v>0</v>
      </c>
      <c r="K150" s="182"/>
      <c r="L150" s="182"/>
      <c r="AA150" s="450"/>
    </row>
    <row r="151" spans="2:27" ht="30" customHeight="1" thickBot="1">
      <c r="I151" s="172" t="s">
        <v>91</v>
      </c>
      <c r="J151" s="196"/>
      <c r="K151" s="182"/>
      <c r="L151" s="182"/>
    </row>
    <row r="152" spans="2:27" ht="30" customHeight="1">
      <c r="B152" s="150"/>
      <c r="C152" s="150"/>
      <c r="D152" s="150"/>
      <c r="E152" s="181"/>
      <c r="F152" s="182"/>
      <c r="G152" s="182"/>
      <c r="H152" s="182"/>
      <c r="I152" s="182"/>
      <c r="J152" s="182"/>
      <c r="K152" s="182"/>
      <c r="L152" s="182"/>
    </row>
    <row r="153" spans="2:27" ht="30" customHeight="1" thickBot="1">
      <c r="B153" s="150"/>
      <c r="C153" s="150"/>
      <c r="D153" s="150"/>
      <c r="E153" s="181"/>
      <c r="F153" s="182"/>
      <c r="G153" s="182"/>
      <c r="H153" s="182"/>
      <c r="I153" s="182"/>
      <c r="J153" s="182"/>
      <c r="K153" s="182"/>
      <c r="L153" s="182"/>
    </row>
    <row r="154" spans="2:27" ht="30" customHeight="1">
      <c r="B154" s="549" t="s">
        <v>78</v>
      </c>
      <c r="C154" s="563" t="s">
        <v>99</v>
      </c>
      <c r="D154" s="547"/>
      <c r="E154" s="547"/>
      <c r="F154" s="547"/>
      <c r="G154" s="547"/>
      <c r="H154" s="564"/>
      <c r="I154" s="549" t="s">
        <v>78</v>
      </c>
      <c r="J154" s="565" t="s">
        <v>100</v>
      </c>
      <c r="K154" s="182"/>
      <c r="L154" s="182"/>
    </row>
    <row r="155" spans="2:27" ht="30" customHeight="1">
      <c r="B155" s="550"/>
      <c r="C155" s="548" t="s">
        <v>80</v>
      </c>
      <c r="D155" s="548"/>
      <c r="E155" s="548"/>
      <c r="F155" s="548" t="s">
        <v>94</v>
      </c>
      <c r="G155" s="548"/>
      <c r="H155" s="156"/>
      <c r="I155" s="550"/>
      <c r="J155" s="566"/>
      <c r="K155" s="182"/>
      <c r="L155" s="182"/>
    </row>
    <row r="156" spans="2:27" ht="30" customHeight="1">
      <c r="B156" s="550"/>
      <c r="C156" s="157" t="s">
        <v>68</v>
      </c>
      <c r="D156" s="157" t="s">
        <v>84</v>
      </c>
      <c r="E156" s="157" t="s">
        <v>85</v>
      </c>
      <c r="F156" s="157" t="s">
        <v>83</v>
      </c>
      <c r="G156" s="157" t="s">
        <v>86</v>
      </c>
      <c r="H156" s="158" t="s">
        <v>82</v>
      </c>
      <c r="I156" s="550"/>
      <c r="J156" s="190" t="s">
        <v>88</v>
      </c>
      <c r="K156" s="182"/>
      <c r="L156" s="182"/>
    </row>
    <row r="157" spans="2:27" ht="30" customHeight="1">
      <c r="B157" s="551"/>
      <c r="C157" s="157">
        <v>45</v>
      </c>
      <c r="D157" s="157">
        <v>38</v>
      </c>
      <c r="E157" s="157">
        <v>22</v>
      </c>
      <c r="F157" s="157">
        <v>42</v>
      </c>
      <c r="G157" s="157">
        <v>33</v>
      </c>
      <c r="H157" s="158">
        <f>SUM(C157:G157)</f>
        <v>180</v>
      </c>
      <c r="I157" s="551"/>
      <c r="J157" s="190">
        <v>18</v>
      </c>
      <c r="K157" s="182"/>
      <c r="L157" s="182"/>
    </row>
    <row r="158" spans="2:27" ht="30" customHeight="1">
      <c r="B158" s="163">
        <v>35</v>
      </c>
      <c r="C158" s="123">
        <f>'[1]XII-K1'!AF3</f>
        <v>0</v>
      </c>
      <c r="D158" s="123">
        <v>0</v>
      </c>
      <c r="E158" s="123">
        <v>0</v>
      </c>
      <c r="F158" s="123">
        <v>0</v>
      </c>
      <c r="G158" s="126">
        <v>0</v>
      </c>
      <c r="H158" s="158">
        <f t="shared" ref="H158:H167" si="19">SUM(C158:G158)</f>
        <v>0</v>
      </c>
      <c r="I158" s="175">
        <v>70</v>
      </c>
      <c r="J158" s="191">
        <f>'[1]XII-V4-PS'!AB4</f>
        <v>0</v>
      </c>
      <c r="K158" s="182"/>
      <c r="L158" s="182"/>
    </row>
    <row r="159" spans="2:27" ht="30" customHeight="1">
      <c r="B159" s="163">
        <v>34</v>
      </c>
      <c r="C159" s="123">
        <f>'[1]XII-K1'!AF4</f>
        <v>0</v>
      </c>
      <c r="D159" s="123">
        <v>0</v>
      </c>
      <c r="E159" s="123">
        <v>0</v>
      </c>
      <c r="F159" s="123">
        <v>0</v>
      </c>
      <c r="G159" s="126">
        <v>0</v>
      </c>
      <c r="H159" s="158">
        <f t="shared" si="19"/>
        <v>0</v>
      </c>
      <c r="I159" s="175">
        <v>69</v>
      </c>
      <c r="J159" s="191">
        <f>'[1]XII-V4-PS'!AB5</f>
        <v>0</v>
      </c>
      <c r="K159" s="182"/>
      <c r="L159" s="182"/>
    </row>
    <row r="160" spans="2:27" ht="30" customHeight="1">
      <c r="B160" s="163">
        <v>33</v>
      </c>
      <c r="C160" s="123">
        <f>'[1]XII-K1'!AF5</f>
        <v>0</v>
      </c>
      <c r="D160" s="123">
        <v>1</v>
      </c>
      <c r="E160" s="123">
        <v>0</v>
      </c>
      <c r="F160" s="123">
        <v>0</v>
      </c>
      <c r="G160" s="126">
        <v>0</v>
      </c>
      <c r="H160" s="158">
        <f t="shared" si="19"/>
        <v>1</v>
      </c>
      <c r="I160" s="175">
        <v>68</v>
      </c>
      <c r="J160" s="191">
        <f>'[1]XII-V4-PS'!AB6</f>
        <v>0</v>
      </c>
      <c r="K160" s="182"/>
      <c r="L160" s="182"/>
    </row>
    <row r="161" spans="2:12" ht="30" customHeight="1">
      <c r="B161" s="163">
        <v>32</v>
      </c>
      <c r="C161" s="123">
        <f>'[1]XII-K1'!AF6</f>
        <v>0</v>
      </c>
      <c r="D161" s="123">
        <v>2</v>
      </c>
      <c r="E161" s="123">
        <v>0</v>
      </c>
      <c r="F161" s="123">
        <v>0</v>
      </c>
      <c r="G161" s="126">
        <v>0</v>
      </c>
      <c r="H161" s="158">
        <f t="shared" si="19"/>
        <v>2</v>
      </c>
      <c r="I161" s="175">
        <v>67</v>
      </c>
      <c r="J161" s="191">
        <f>'[1]XII-V4-PS'!AB7</f>
        <v>0</v>
      </c>
      <c r="K161" s="182"/>
      <c r="L161" s="182"/>
    </row>
    <row r="162" spans="2:12" ht="30" customHeight="1">
      <c r="B162" s="163">
        <v>31</v>
      </c>
      <c r="C162" s="123">
        <f>'[1]XII-K1'!AF7</f>
        <v>0</v>
      </c>
      <c r="D162" s="123">
        <v>1</v>
      </c>
      <c r="E162" s="123">
        <v>0</v>
      </c>
      <c r="F162" s="123">
        <v>0</v>
      </c>
      <c r="G162" s="126">
        <v>0</v>
      </c>
      <c r="H162" s="158">
        <f t="shared" si="19"/>
        <v>1</v>
      </c>
      <c r="I162" s="175">
        <v>66</v>
      </c>
      <c r="J162" s="191">
        <f>'[1]XII-V4-PS'!AB8</f>
        <v>0</v>
      </c>
      <c r="K162" s="182"/>
      <c r="L162" s="182"/>
    </row>
    <row r="163" spans="2:12" ht="30" customHeight="1">
      <c r="B163" s="163">
        <v>30</v>
      </c>
      <c r="C163" s="123">
        <f>'[1]XII-K1'!AF8</f>
        <v>0</v>
      </c>
      <c r="D163" s="123">
        <v>2</v>
      </c>
      <c r="E163" s="123">
        <v>0</v>
      </c>
      <c r="F163" s="123">
        <v>0</v>
      </c>
      <c r="G163" s="126">
        <v>0</v>
      </c>
      <c r="H163" s="158">
        <f t="shared" si="19"/>
        <v>2</v>
      </c>
      <c r="I163" s="175">
        <v>65</v>
      </c>
      <c r="J163" s="191">
        <f>'[1]XII-V4-PS'!AB9</f>
        <v>0</v>
      </c>
      <c r="K163" s="182"/>
      <c r="L163" s="182"/>
    </row>
    <row r="164" spans="2:12" ht="30" customHeight="1">
      <c r="B164" s="163" t="s">
        <v>69</v>
      </c>
      <c r="C164" s="123">
        <f>'[1]XII-K1'!AF9</f>
        <v>0</v>
      </c>
      <c r="D164" s="123">
        <v>13</v>
      </c>
      <c r="E164" s="123">
        <v>0</v>
      </c>
      <c r="F164" s="123">
        <v>3</v>
      </c>
      <c r="G164" s="126">
        <v>0</v>
      </c>
      <c r="H164" s="158">
        <f t="shared" si="19"/>
        <v>16</v>
      </c>
      <c r="I164" s="175" t="s">
        <v>20</v>
      </c>
      <c r="J164" s="191">
        <f>'[1]XII-V4-PS'!AB10</f>
        <v>0</v>
      </c>
      <c r="K164" s="182"/>
      <c r="L164" s="182"/>
    </row>
    <row r="165" spans="2:12" ht="30" customHeight="1">
      <c r="B165" s="163" t="s">
        <v>70</v>
      </c>
      <c r="C165" s="123">
        <f>'[1]XII-K1'!AF10</f>
        <v>0</v>
      </c>
      <c r="D165" s="123">
        <v>16</v>
      </c>
      <c r="E165" s="123">
        <v>17</v>
      </c>
      <c r="F165" s="123">
        <v>30</v>
      </c>
      <c r="G165" s="126">
        <v>19</v>
      </c>
      <c r="H165" s="158">
        <f t="shared" si="19"/>
        <v>82</v>
      </c>
      <c r="I165" s="175" t="s">
        <v>22</v>
      </c>
      <c r="J165" s="191">
        <f>'[1]XII-V4-PS'!AB11</f>
        <v>0</v>
      </c>
      <c r="K165" s="182"/>
      <c r="L165" s="182"/>
    </row>
    <row r="166" spans="2:12" ht="30" customHeight="1">
      <c r="B166" s="163" t="s">
        <v>71</v>
      </c>
      <c r="C166" s="123">
        <f>'[1]XII-K1'!AF11</f>
        <v>0</v>
      </c>
      <c r="D166" s="123">
        <v>2</v>
      </c>
      <c r="E166" s="123">
        <v>2</v>
      </c>
      <c r="F166" s="123">
        <v>7</v>
      </c>
      <c r="G166" s="126">
        <v>3</v>
      </c>
      <c r="H166" s="158">
        <f t="shared" si="19"/>
        <v>14</v>
      </c>
      <c r="I166" s="175" t="s">
        <v>24</v>
      </c>
      <c r="J166" s="191">
        <f>'[1]XII-V4-PS'!AB12</f>
        <v>0</v>
      </c>
      <c r="K166" s="182"/>
      <c r="L166" s="182"/>
    </row>
    <row r="167" spans="2:12" ht="30" customHeight="1">
      <c r="B167" s="163" t="s">
        <v>72</v>
      </c>
      <c r="C167" s="123">
        <f>'[1]XII-K1'!AF12</f>
        <v>0</v>
      </c>
      <c r="D167" s="123">
        <v>0</v>
      </c>
      <c r="E167" s="123">
        <v>1</v>
      </c>
      <c r="F167" s="123">
        <v>1</v>
      </c>
      <c r="G167" s="126">
        <v>9</v>
      </c>
      <c r="H167" s="158">
        <f t="shared" si="19"/>
        <v>11</v>
      </c>
      <c r="I167" s="175" t="s">
        <v>25</v>
      </c>
      <c r="J167" s="191">
        <f>'[1]XII-V4-PS'!AB13</f>
        <v>0</v>
      </c>
      <c r="K167" s="182"/>
      <c r="L167" s="182"/>
    </row>
    <row r="168" spans="2:12" ht="30" customHeight="1">
      <c r="B168" s="164" t="s">
        <v>31</v>
      </c>
      <c r="C168" s="123">
        <f>'[1]XII-K1'!AF13</f>
        <v>0</v>
      </c>
      <c r="D168" s="123">
        <v>1</v>
      </c>
      <c r="E168" s="123">
        <v>2</v>
      </c>
      <c r="F168" s="123">
        <v>1</v>
      </c>
      <c r="G168" s="126">
        <v>2</v>
      </c>
      <c r="H168" s="166">
        <f>SUM(C168:G168)</f>
        <v>6</v>
      </c>
      <c r="I168" s="175" t="s">
        <v>27</v>
      </c>
      <c r="J168" s="191">
        <f>'[1]XII-V4-PS'!AB14</f>
        <v>0</v>
      </c>
      <c r="K168" s="182"/>
      <c r="L168" s="182"/>
    </row>
    <row r="169" spans="2:12" ht="30" customHeight="1">
      <c r="B169" s="164" t="s">
        <v>32</v>
      </c>
      <c r="C169" s="130" t="e">
        <f>'[1]XII-K1'!AF14</f>
        <v>#DIV/0!</v>
      </c>
      <c r="D169" s="130">
        <v>24.891891891891891</v>
      </c>
      <c r="E169" s="130">
        <v>19.95</v>
      </c>
      <c r="F169" s="130">
        <v>20.146341463414632</v>
      </c>
      <c r="G169" s="133">
        <v>16.903225806451612</v>
      </c>
      <c r="H169" s="166" t="e">
        <f>AVERAGE(C169:G169)</f>
        <v>#DIV/0!</v>
      </c>
      <c r="I169" s="176" t="s">
        <v>29</v>
      </c>
      <c r="J169" s="191">
        <f>'[1]XII-V4-PS'!AB15</f>
        <v>0</v>
      </c>
      <c r="K169" s="182"/>
      <c r="L169" s="182"/>
    </row>
    <row r="170" spans="2:12" ht="30" customHeight="1">
      <c r="B170" s="164" t="s">
        <v>33</v>
      </c>
      <c r="C170" s="130">
        <f>'[1]XII-K1'!AF15</f>
        <v>0</v>
      </c>
      <c r="D170" s="130">
        <v>33</v>
      </c>
      <c r="E170" s="130">
        <v>25</v>
      </c>
      <c r="F170" s="130">
        <v>29</v>
      </c>
      <c r="G170" s="133">
        <v>25</v>
      </c>
      <c r="H170" s="166">
        <f>MAX(C170:G170)</f>
        <v>33</v>
      </c>
      <c r="I170" s="164" t="s">
        <v>31</v>
      </c>
      <c r="J170" s="192">
        <f>'[1]XII-V4-PS'!AB16</f>
        <v>0</v>
      </c>
      <c r="K170" s="182"/>
      <c r="L170" s="182"/>
    </row>
    <row r="171" spans="2:12" ht="30" customHeight="1" thickBot="1">
      <c r="B171" s="167" t="s">
        <v>34</v>
      </c>
      <c r="C171" s="130">
        <f>'[1]XII-K1'!AF16</f>
        <v>0</v>
      </c>
      <c r="D171" s="130">
        <v>15</v>
      </c>
      <c r="E171" s="130">
        <v>14</v>
      </c>
      <c r="F171" s="130">
        <v>10</v>
      </c>
      <c r="G171" s="133">
        <v>7</v>
      </c>
      <c r="H171" s="168">
        <f>MIN(C171:G171)</f>
        <v>0</v>
      </c>
      <c r="I171" s="164" t="s">
        <v>32</v>
      </c>
      <c r="J171" s="192" t="e">
        <f>'[1]XII-V4-PS'!AB17</f>
        <v>#DIV/0!</v>
      </c>
      <c r="K171" s="182"/>
      <c r="L171" s="182"/>
    </row>
    <row r="172" spans="2:12" ht="30" customHeight="1" thickBot="1">
      <c r="B172" s="169" t="s">
        <v>35</v>
      </c>
      <c r="C172" s="130">
        <f>'[1]XII-K1'!AF17</f>
        <v>0</v>
      </c>
      <c r="D172" s="130">
        <v>2</v>
      </c>
      <c r="E172" s="130">
        <v>3</v>
      </c>
      <c r="F172" s="130">
        <v>8</v>
      </c>
      <c r="G172" s="133">
        <v>12</v>
      </c>
      <c r="H172" s="193">
        <f>SUM(C172:G172)</f>
        <v>25</v>
      </c>
      <c r="I172" s="164" t="s">
        <v>33</v>
      </c>
      <c r="J172" s="192">
        <f>'[1]XII-V4-PS'!AB18</f>
        <v>0</v>
      </c>
      <c r="K172" s="182"/>
      <c r="L172" s="182"/>
    </row>
    <row r="173" spans="2:12" ht="30" customHeight="1">
      <c r="B173" s="396" t="s">
        <v>90</v>
      </c>
      <c r="C173" s="139">
        <f t="shared" ref="C173:H173" si="20">SUM(C158:C168)</f>
        <v>0</v>
      </c>
      <c r="D173" s="139">
        <f t="shared" si="20"/>
        <v>38</v>
      </c>
      <c r="E173" s="139">
        <f t="shared" si="20"/>
        <v>22</v>
      </c>
      <c r="F173" s="139">
        <f t="shared" si="20"/>
        <v>42</v>
      </c>
      <c r="G173" s="139">
        <f t="shared" si="20"/>
        <v>33</v>
      </c>
      <c r="H173" s="171">
        <f t="shared" si="20"/>
        <v>135</v>
      </c>
      <c r="I173" s="164" t="s">
        <v>34</v>
      </c>
      <c r="J173" s="192">
        <f>'[1]XII-V4-PS'!AB19</f>
        <v>0</v>
      </c>
      <c r="K173" s="182"/>
      <c r="L173" s="182"/>
    </row>
    <row r="174" spans="2:12" ht="30" customHeight="1" thickBot="1">
      <c r="B174" s="172" t="s">
        <v>91</v>
      </c>
      <c r="C174" s="186"/>
      <c r="D174" s="186"/>
      <c r="E174" s="194"/>
      <c r="F174" s="197"/>
      <c r="G174" s="189"/>
      <c r="H174" s="186"/>
      <c r="I174" s="195" t="s">
        <v>35</v>
      </c>
      <c r="J174" s="192">
        <f>'[1]XII-V4-PS'!AB20</f>
        <v>0</v>
      </c>
      <c r="K174" s="182"/>
      <c r="L174" s="182"/>
    </row>
    <row r="175" spans="2:12" ht="30" customHeight="1">
      <c r="I175" s="397" t="s">
        <v>90</v>
      </c>
      <c r="J175" s="131">
        <f t="shared" ref="J175" si="21">SUM(J158:J170)</f>
        <v>0</v>
      </c>
      <c r="K175" s="182"/>
      <c r="L175" s="182"/>
    </row>
    <row r="176" spans="2:12" ht="30" customHeight="1" thickBot="1">
      <c r="I176" s="172" t="s">
        <v>91</v>
      </c>
      <c r="J176" s="196"/>
      <c r="K176" s="182"/>
      <c r="L176" s="182"/>
    </row>
    <row r="177" spans="2:12" ht="30" customHeight="1">
      <c r="B177" s="150"/>
      <c r="C177" s="150"/>
      <c r="D177" s="150"/>
      <c r="E177" s="181"/>
      <c r="F177" s="182"/>
      <c r="G177" s="182"/>
      <c r="H177" s="182"/>
      <c r="I177" s="182"/>
      <c r="J177" s="182"/>
      <c r="K177" s="182"/>
      <c r="L177" s="182"/>
    </row>
    <row r="178" spans="2:12" ht="30" customHeight="1" thickBot="1"/>
    <row r="179" spans="2:12" ht="30" customHeight="1">
      <c r="B179" s="567" t="s">
        <v>78</v>
      </c>
      <c r="C179" s="534" t="s">
        <v>7</v>
      </c>
      <c r="D179" s="534"/>
      <c r="E179" s="534"/>
      <c r="F179" s="569"/>
    </row>
    <row r="180" spans="2:12" ht="30" customHeight="1">
      <c r="B180" s="568"/>
      <c r="C180" s="157" t="s">
        <v>7</v>
      </c>
      <c r="D180" s="157" t="s">
        <v>89</v>
      </c>
      <c r="E180" s="157" t="s">
        <v>87</v>
      </c>
      <c r="F180" s="158" t="s">
        <v>7</v>
      </c>
    </row>
    <row r="181" spans="2:12" ht="30" customHeight="1">
      <c r="B181" s="568"/>
      <c r="C181" s="157">
        <v>44</v>
      </c>
      <c r="D181" s="157">
        <v>39</v>
      </c>
      <c r="E181" s="157">
        <v>18</v>
      </c>
      <c r="F181" s="158">
        <f t="shared" ref="F181:F194" si="22">SUM(D181:E181)</f>
        <v>57</v>
      </c>
    </row>
    <row r="182" spans="2:12" ht="30" customHeight="1">
      <c r="B182" s="175">
        <v>70</v>
      </c>
      <c r="C182" s="123">
        <v>0</v>
      </c>
      <c r="D182" s="126">
        <f>'[1]XII-C2'!AA4</f>
        <v>0</v>
      </c>
      <c r="E182" s="126">
        <f>'[1]XII-V4-CS'!AA4</f>
        <v>0</v>
      </c>
      <c r="F182" s="166">
        <f t="shared" si="22"/>
        <v>0</v>
      </c>
    </row>
    <row r="183" spans="2:12" ht="30" customHeight="1">
      <c r="B183" s="175">
        <v>69</v>
      </c>
      <c r="C183" s="123">
        <v>0</v>
      </c>
      <c r="D183" s="126">
        <f>'[1]XII-C2'!AA5</f>
        <v>0</v>
      </c>
      <c r="E183" s="126">
        <f>'[1]XII-V4-CS'!AA5</f>
        <v>0</v>
      </c>
      <c r="F183" s="158">
        <f t="shared" si="22"/>
        <v>0</v>
      </c>
    </row>
    <row r="184" spans="2:12" ht="30" customHeight="1">
      <c r="B184" s="175">
        <v>68</v>
      </c>
      <c r="C184" s="123">
        <v>0</v>
      </c>
      <c r="D184" s="126">
        <f>'[1]XII-C2'!AA6</f>
        <v>0</v>
      </c>
      <c r="E184" s="126">
        <f>'[1]XII-V4-CS'!AA6</f>
        <v>0</v>
      </c>
      <c r="F184" s="158">
        <f t="shared" si="22"/>
        <v>0</v>
      </c>
    </row>
    <row r="185" spans="2:12" ht="30" customHeight="1">
      <c r="B185" s="175">
        <v>67</v>
      </c>
      <c r="C185" s="123">
        <v>0</v>
      </c>
      <c r="D185" s="126">
        <f>'[1]XII-C2'!AA7</f>
        <v>0</v>
      </c>
      <c r="E185" s="126">
        <f>'[1]XII-V4-CS'!AA7</f>
        <v>0</v>
      </c>
      <c r="F185" s="158">
        <f t="shared" si="22"/>
        <v>0</v>
      </c>
    </row>
    <row r="186" spans="2:12" ht="30" customHeight="1">
      <c r="B186" s="175">
        <v>66</v>
      </c>
      <c r="C186" s="123">
        <v>0</v>
      </c>
      <c r="D186" s="126">
        <f>'[1]XII-C2'!AA8</f>
        <v>0</v>
      </c>
      <c r="E186" s="126">
        <f>'[1]XII-V4-CS'!AA8</f>
        <v>0</v>
      </c>
      <c r="F186" s="158">
        <f t="shared" si="22"/>
        <v>0</v>
      </c>
    </row>
    <row r="187" spans="2:12" ht="30" customHeight="1">
      <c r="B187" s="175">
        <v>65</v>
      </c>
      <c r="C187" s="123">
        <v>0</v>
      </c>
      <c r="D187" s="126">
        <f>'[1]XII-C2'!AA9</f>
        <v>0</v>
      </c>
      <c r="E187" s="126">
        <f>'[1]XII-V4-CS'!AA9</f>
        <v>0</v>
      </c>
      <c r="F187" s="158">
        <f t="shared" si="22"/>
        <v>0</v>
      </c>
    </row>
    <row r="188" spans="2:12" ht="30" customHeight="1">
      <c r="B188" s="175" t="s">
        <v>20</v>
      </c>
      <c r="C188" s="123">
        <v>1</v>
      </c>
      <c r="D188" s="126">
        <f>'[1]XII-C2'!AA10</f>
        <v>0</v>
      </c>
      <c r="E188" s="126">
        <f>'[1]XII-V4-CS'!AA10</f>
        <v>0</v>
      </c>
      <c r="F188" s="158">
        <f t="shared" si="22"/>
        <v>0</v>
      </c>
    </row>
    <row r="189" spans="2:12" ht="30" customHeight="1">
      <c r="B189" s="175" t="s">
        <v>22</v>
      </c>
      <c r="C189" s="123">
        <v>1</v>
      </c>
      <c r="D189" s="126">
        <f>'[1]XII-C2'!AA11</f>
        <v>9</v>
      </c>
      <c r="E189" s="126">
        <f>'[1]XII-V4-CS'!AA11</f>
        <v>0</v>
      </c>
      <c r="F189" s="158">
        <f t="shared" si="22"/>
        <v>9</v>
      </c>
    </row>
    <row r="190" spans="2:12" ht="30" customHeight="1">
      <c r="B190" s="175" t="s">
        <v>24</v>
      </c>
      <c r="C190" s="123">
        <v>12</v>
      </c>
      <c r="D190" s="126">
        <f>'[1]XII-C2'!AA12</f>
        <v>18</v>
      </c>
      <c r="E190" s="126">
        <f>'[1]XII-V4-CS'!AA12</f>
        <v>0</v>
      </c>
      <c r="F190" s="158">
        <f t="shared" si="22"/>
        <v>18</v>
      </c>
    </row>
    <row r="191" spans="2:12" ht="30" customHeight="1">
      <c r="B191" s="175" t="s">
        <v>25</v>
      </c>
      <c r="C191" s="123">
        <v>7</v>
      </c>
      <c r="D191" s="126">
        <f>'[1]XII-C2'!AA13</f>
        <v>7</v>
      </c>
      <c r="E191" s="126">
        <f>'[1]XII-V4-CS'!AA13</f>
        <v>0</v>
      </c>
      <c r="F191" s="158">
        <f t="shared" si="22"/>
        <v>7</v>
      </c>
    </row>
    <row r="192" spans="2:12" ht="30" customHeight="1">
      <c r="B192" s="175" t="s">
        <v>27</v>
      </c>
      <c r="C192" s="123">
        <v>5</v>
      </c>
      <c r="D192" s="126">
        <f>'[1]XII-C2'!AA14</f>
        <v>4</v>
      </c>
      <c r="E192" s="126">
        <f>'[1]XII-V4-CS'!AA14</f>
        <v>0</v>
      </c>
      <c r="F192" s="158">
        <f t="shared" si="22"/>
        <v>4</v>
      </c>
    </row>
    <row r="193" spans="2:12" ht="30" customHeight="1">
      <c r="B193" s="176" t="s">
        <v>29</v>
      </c>
      <c r="C193" s="123">
        <v>13</v>
      </c>
      <c r="D193" s="126">
        <f>'[1]XII-C2'!AA15</f>
        <v>1</v>
      </c>
      <c r="E193" s="126">
        <f>'[1]XII-V4-CS'!AA15</f>
        <v>0</v>
      </c>
      <c r="F193" s="158">
        <f t="shared" si="22"/>
        <v>1</v>
      </c>
    </row>
    <row r="194" spans="2:12" ht="30" customHeight="1">
      <c r="B194" s="164" t="s">
        <v>31</v>
      </c>
      <c r="C194" s="130">
        <v>5</v>
      </c>
      <c r="D194" s="133">
        <f>'[1]XII-C2'!AA16</f>
        <v>0</v>
      </c>
      <c r="E194" s="133">
        <f>'[1]XII-V4-CS'!AA16</f>
        <v>0</v>
      </c>
      <c r="F194" s="158">
        <f t="shared" si="22"/>
        <v>0</v>
      </c>
    </row>
    <row r="195" spans="2:12" ht="30" customHeight="1">
      <c r="B195" s="164" t="s">
        <v>32</v>
      </c>
      <c r="C195" s="130">
        <v>34.589743589743591</v>
      </c>
      <c r="D195" s="133">
        <f>'[1]XII-C2'!AA17</f>
        <v>43.384615384615387</v>
      </c>
      <c r="E195" s="133" t="e">
        <f>'[1]XII-V4-CS'!AA17</f>
        <v>#DIV/0!</v>
      </c>
      <c r="F195" s="166" t="e">
        <f>AVERAGE(D195:E195)</f>
        <v>#DIV/0!</v>
      </c>
    </row>
    <row r="196" spans="2:12" ht="30" customHeight="1">
      <c r="B196" s="164" t="s">
        <v>33</v>
      </c>
      <c r="C196" s="130">
        <v>61</v>
      </c>
      <c r="D196" s="133">
        <f>'[1]XII-C2'!AA18</f>
        <v>57</v>
      </c>
      <c r="E196" s="133">
        <f>'[1]XII-V4-CS'!AA18</f>
        <v>0</v>
      </c>
      <c r="F196" s="166">
        <f>MAX(D196:E196)</f>
        <v>57</v>
      </c>
    </row>
    <row r="197" spans="2:12" ht="30" customHeight="1">
      <c r="B197" s="164" t="s">
        <v>34</v>
      </c>
      <c r="C197" s="130">
        <v>14</v>
      </c>
      <c r="D197" s="133">
        <f>'[1]XII-C2'!AA19</f>
        <v>29</v>
      </c>
      <c r="E197" s="133">
        <f>'[1]XII-V4-CS'!AA19</f>
        <v>0</v>
      </c>
      <c r="F197" s="166">
        <f>MIN(D197:E197)</f>
        <v>0</v>
      </c>
    </row>
    <row r="198" spans="2:12" ht="30" customHeight="1" thickBot="1">
      <c r="B198" s="195" t="s">
        <v>35</v>
      </c>
      <c r="C198" s="130">
        <v>18</v>
      </c>
      <c r="D198" s="133">
        <f>'[1]XII-C2'!AA20</f>
        <v>5</v>
      </c>
      <c r="E198" s="133">
        <f>'[1]XII-V4-CS'!AA20</f>
        <v>0</v>
      </c>
      <c r="F198" s="166">
        <f>SUM(D198:E198)</f>
        <v>5</v>
      </c>
    </row>
    <row r="199" spans="2:12" ht="30" customHeight="1">
      <c r="B199" s="397" t="s">
        <v>90</v>
      </c>
      <c r="C199" s="130">
        <f>SUM(C182:C194)</f>
        <v>44</v>
      </c>
      <c r="D199" s="130">
        <f>SUM(D182:D194)</f>
        <v>39</v>
      </c>
      <c r="E199" s="130">
        <f>SUM(E182:E194)</f>
        <v>0</v>
      </c>
      <c r="F199" s="158">
        <f>SUM(D199:E199)</f>
        <v>39</v>
      </c>
    </row>
    <row r="200" spans="2:12" ht="15" customHeight="1" thickBot="1">
      <c r="B200" s="172" t="s">
        <v>91</v>
      </c>
      <c r="C200" s="186"/>
      <c r="D200" s="189"/>
      <c r="E200" s="189"/>
      <c r="F200" s="159"/>
    </row>
    <row r="201" spans="2:12" ht="37.5" customHeight="1">
      <c r="B201" s="570" t="s">
        <v>60</v>
      </c>
      <c r="C201" s="570"/>
      <c r="D201" s="570"/>
      <c r="E201" s="399"/>
      <c r="F201" s="399"/>
      <c r="G201" s="198"/>
      <c r="H201" s="399"/>
      <c r="I201" s="571" t="s">
        <v>61</v>
      </c>
      <c r="J201" s="571"/>
      <c r="K201" s="571"/>
      <c r="L201" s="571"/>
    </row>
    <row r="202" spans="2:12" ht="30" customHeight="1"/>
    <row r="203" spans="2:12" ht="23.25" customHeight="1"/>
    <row r="204" spans="2:12" ht="23.25" customHeight="1"/>
    <row r="205" spans="2:12" ht="23.25" customHeight="1"/>
    <row r="206" spans="2:12" ht="23.25" customHeight="1"/>
    <row r="207" spans="2:12" ht="23.25" customHeight="1"/>
    <row r="208" spans="2:12" ht="23.25" customHeight="1"/>
    <row r="209" ht="23.25" customHeight="1"/>
    <row r="210" ht="23.25" customHeight="1"/>
    <row r="211" ht="23.25" customHeight="1"/>
    <row r="212" ht="23.25" customHeight="1"/>
    <row r="213" ht="23.25" customHeight="1"/>
    <row r="214" ht="22.5" customHeight="1"/>
    <row r="215" ht="22.5" customHeight="1"/>
    <row r="216" ht="22.5" customHeight="1"/>
  </sheetData>
  <mergeCells count="47">
    <mergeCell ref="B179:B181"/>
    <mergeCell ref="C179:F179"/>
    <mergeCell ref="B201:D201"/>
    <mergeCell ref="I201:L201"/>
    <mergeCell ref="B154:B157"/>
    <mergeCell ref="C154:H154"/>
    <mergeCell ref="I154:I157"/>
    <mergeCell ref="J154:J155"/>
    <mergeCell ref="C155:E155"/>
    <mergeCell ref="F155:G155"/>
    <mergeCell ref="B129:B132"/>
    <mergeCell ref="C129:H129"/>
    <mergeCell ref="I129:I132"/>
    <mergeCell ref="J129:J130"/>
    <mergeCell ref="C130:E130"/>
    <mergeCell ref="F130:G130"/>
    <mergeCell ref="B105:B108"/>
    <mergeCell ref="C105:L105"/>
    <mergeCell ref="C106:F106"/>
    <mergeCell ref="G106:K106"/>
    <mergeCell ref="L54:L56"/>
    <mergeCell ref="B79:B82"/>
    <mergeCell ref="C79:L79"/>
    <mergeCell ref="C80:F80"/>
    <mergeCell ref="G80:K80"/>
    <mergeCell ref="I101:J101"/>
    <mergeCell ref="I51:J51"/>
    <mergeCell ref="B54:B57"/>
    <mergeCell ref="C54:K54"/>
    <mergeCell ref="C55:F55"/>
    <mergeCell ref="G55:J55"/>
    <mergeCell ref="AA128:AA129"/>
    <mergeCell ref="B1:L1"/>
    <mergeCell ref="B2:L2"/>
    <mergeCell ref="B3:B6"/>
    <mergeCell ref="C3:L3"/>
    <mergeCell ref="C4:F4"/>
    <mergeCell ref="G4:K4"/>
    <mergeCell ref="L4:L5"/>
    <mergeCell ref="I26:J26"/>
    <mergeCell ref="B27:F27"/>
    <mergeCell ref="J27:L27"/>
    <mergeCell ref="B28:B31"/>
    <mergeCell ref="C28:L28"/>
    <mergeCell ref="C29:F29"/>
    <mergeCell ref="G29:K29"/>
    <mergeCell ref="I127:J127"/>
  </mergeCells>
  <pageMargins left="0.51" right="0.38" top="0.47" bottom="0.44" header="0.3" footer="0.3"/>
  <pageSetup paperSize="5" scale="65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M102"/>
  <sheetViews>
    <sheetView topLeftCell="B1" zoomScale="60" zoomScaleNormal="60" workbookViewId="0">
      <selection activeCell="C65" sqref="C65:J65"/>
    </sheetView>
  </sheetViews>
  <sheetFormatPr defaultRowHeight="23.4"/>
  <cols>
    <col min="1" max="1" width="4.88671875" customWidth="1"/>
    <col min="2" max="2" width="18.44140625" customWidth="1"/>
    <col min="3" max="5" width="16.88671875" customWidth="1"/>
    <col min="6" max="6" width="16.88671875" hidden="1" customWidth="1"/>
    <col min="7" max="10" width="16.88671875" customWidth="1"/>
    <col min="11" max="11" width="16.88671875" hidden="1" customWidth="1"/>
    <col min="12" max="12" width="16.88671875" style="279" customWidth="1"/>
  </cols>
  <sheetData>
    <row r="1" spans="2:12" ht="27.75" customHeight="1">
      <c r="B1" s="522" t="s">
        <v>121</v>
      </c>
      <c r="C1" s="522"/>
      <c r="D1" s="522"/>
      <c r="E1" s="522"/>
      <c r="F1" s="522"/>
      <c r="G1" s="522"/>
      <c r="H1" s="522"/>
      <c r="I1" s="522"/>
      <c r="J1" s="522"/>
      <c r="K1" s="522"/>
      <c r="L1" s="522"/>
    </row>
    <row r="2" spans="2:12" ht="27.75" customHeight="1" thickBot="1">
      <c r="B2" s="522" t="s">
        <v>77</v>
      </c>
      <c r="C2" s="522"/>
      <c r="D2" s="522"/>
      <c r="E2" s="522"/>
      <c r="F2" s="522"/>
      <c r="G2" s="522"/>
      <c r="H2" s="522"/>
      <c r="I2" s="522"/>
      <c r="J2" s="522"/>
      <c r="K2" s="522"/>
      <c r="L2" s="522"/>
    </row>
    <row r="3" spans="2:12" ht="27.75" customHeight="1" thickBot="1">
      <c r="B3" s="572" t="s">
        <v>36</v>
      </c>
      <c r="C3" s="575" t="s">
        <v>101</v>
      </c>
      <c r="D3" s="576"/>
      <c r="E3" s="576"/>
      <c r="F3" s="576"/>
      <c r="G3" s="577"/>
      <c r="H3" s="577"/>
      <c r="I3" s="577"/>
      <c r="J3" s="577"/>
      <c r="K3" s="577"/>
      <c r="L3" s="578" t="s">
        <v>32</v>
      </c>
    </row>
    <row r="4" spans="2:12" ht="27.75" customHeight="1">
      <c r="B4" s="573"/>
      <c r="C4" s="581" t="s">
        <v>80</v>
      </c>
      <c r="D4" s="582"/>
      <c r="E4" s="582"/>
      <c r="F4" s="583"/>
      <c r="G4" s="584" t="s">
        <v>81</v>
      </c>
      <c r="H4" s="585"/>
      <c r="I4" s="585"/>
      <c r="J4" s="585"/>
      <c r="K4" s="585"/>
      <c r="L4" s="579"/>
    </row>
    <row r="5" spans="2:12" ht="27.75" customHeight="1">
      <c r="B5" s="573"/>
      <c r="C5" s="199" t="s">
        <v>68</v>
      </c>
      <c r="D5" s="200" t="s">
        <v>84</v>
      </c>
      <c r="E5" s="200" t="s">
        <v>85</v>
      </c>
      <c r="F5" s="201" t="s">
        <v>7</v>
      </c>
      <c r="G5" s="199" t="s">
        <v>83</v>
      </c>
      <c r="H5" s="200" t="s">
        <v>86</v>
      </c>
      <c r="I5" s="200" t="s">
        <v>7</v>
      </c>
      <c r="J5" s="200" t="s">
        <v>417</v>
      </c>
      <c r="K5" s="200" t="s">
        <v>89</v>
      </c>
      <c r="L5" s="579"/>
    </row>
    <row r="6" spans="2:12" ht="27.75" customHeight="1" thickBot="1">
      <c r="B6" s="574"/>
      <c r="C6" s="202">
        <v>45</v>
      </c>
      <c r="D6" s="203">
        <v>39</v>
      </c>
      <c r="E6" s="204">
        <v>22</v>
      </c>
      <c r="F6" s="205"/>
      <c r="G6" s="206">
        <v>42</v>
      </c>
      <c r="H6" s="207">
        <v>33</v>
      </c>
      <c r="I6" s="207">
        <v>46</v>
      </c>
      <c r="J6" s="207">
        <v>18</v>
      </c>
      <c r="K6" s="207"/>
      <c r="L6" s="580"/>
    </row>
    <row r="7" spans="2:12" ht="27.75" customHeight="1">
      <c r="B7" s="208" t="s">
        <v>2</v>
      </c>
      <c r="C7" s="209">
        <f>'XII-K1'!H51</f>
        <v>61.926829268292686</v>
      </c>
      <c r="D7" s="210">
        <f>'XII-V1'!H47</f>
        <v>55.657142857142858</v>
      </c>
      <c r="E7" s="210">
        <f>'XII-V2'!H28</f>
        <v>46.81818181818182</v>
      </c>
      <c r="F7" s="211">
        <v>0</v>
      </c>
      <c r="G7" s="209">
        <f>'XII-K2'!H49</f>
        <v>52.2</v>
      </c>
      <c r="H7" s="209">
        <f>'XII-V3'!H40</f>
        <v>41.090909090909093</v>
      </c>
      <c r="I7" s="210">
        <f>'XII-CS'!H51</f>
        <v>49.93181818181818</v>
      </c>
      <c r="J7" s="210">
        <f>'XII-PS'!H25</f>
        <v>49.875</v>
      </c>
      <c r="K7" s="212" t="e">
        <f>'[1]XII-C2'!V24</f>
        <v>#DIV/0!</v>
      </c>
      <c r="L7" s="213">
        <f>AVERAGE(C7:J7)</f>
        <v>44.687485152043074</v>
      </c>
    </row>
    <row r="8" spans="2:12" ht="27.75" customHeight="1">
      <c r="B8" s="214" t="s">
        <v>3</v>
      </c>
      <c r="C8" s="215">
        <f>'XII-K1'!I51</f>
        <v>58.558139534883722</v>
      </c>
      <c r="D8" s="216">
        <f>'XII-V1'!I47</f>
        <v>58.39473684210526</v>
      </c>
      <c r="E8" s="216">
        <f>'XII-V2'!I28</f>
        <v>50.18181818181818</v>
      </c>
      <c r="F8" s="217">
        <v>0</v>
      </c>
      <c r="G8" s="215">
        <f>'XII-K2'!I49</f>
        <v>51.68292682926829</v>
      </c>
      <c r="H8" s="216">
        <f>'XII-V3'!I40</f>
        <v>47.806451612903224</v>
      </c>
      <c r="I8" s="216">
        <f>'XII-CS'!I51</f>
        <v>54.024390243902438</v>
      </c>
      <c r="J8" s="216">
        <f>'XII-PS'!I25</f>
        <v>50.055555555555557</v>
      </c>
      <c r="K8" s="218" t="e">
        <f>'[1]XII-C2'!V25</f>
        <v>#DIV/0!</v>
      </c>
      <c r="L8" s="213">
        <f t="shared" ref="L8:L15" si="0">AVERAGE(C8:J8)</f>
        <v>46.33800235005458</v>
      </c>
    </row>
    <row r="9" spans="2:12" ht="27.75" customHeight="1">
      <c r="B9" s="214" t="s">
        <v>5</v>
      </c>
      <c r="C9" s="215">
        <f>'XII-K1'!J51</f>
        <v>41.697674418604649</v>
      </c>
      <c r="D9" s="216">
        <f>'XII-V1'!J47</f>
        <v>39.815789473684212</v>
      </c>
      <c r="E9" s="216">
        <f>'XII-V2'!J28</f>
        <v>32.631578947368418</v>
      </c>
      <c r="F9" s="217">
        <v>0</v>
      </c>
      <c r="G9" s="215">
        <f>'XII-K2'!J49</f>
        <v>32.189189189189186</v>
      </c>
      <c r="H9" s="216">
        <f>'XII-V3'!J40</f>
        <v>29.193548387096776</v>
      </c>
      <c r="I9" s="216">
        <f>'XII-CS'!J51</f>
        <v>33.299999999999997</v>
      </c>
      <c r="J9" s="216">
        <f>'XII-PS'!J25</f>
        <v>33.222222222222221</v>
      </c>
      <c r="K9" s="218" t="e">
        <f>'[1]XII-C2'!V26</f>
        <v>#DIV/0!</v>
      </c>
      <c r="L9" s="213">
        <f t="shared" si="0"/>
        <v>30.25625032977068</v>
      </c>
    </row>
    <row r="10" spans="2:12" ht="27.75" customHeight="1">
      <c r="B10" s="214" t="s">
        <v>6</v>
      </c>
      <c r="C10" s="215">
        <f>'XII-K1'!K51</f>
        <v>42.780487804878049</v>
      </c>
      <c r="D10" s="216">
        <f>'XII-V1'!K47</f>
        <v>39.378378378378379</v>
      </c>
      <c r="E10" s="216">
        <f>'XII-V2'!K28</f>
        <v>28</v>
      </c>
      <c r="F10" s="217">
        <v>0</v>
      </c>
      <c r="G10" s="215">
        <f>'XII-K2'!K49</f>
        <v>43.951219512195124</v>
      </c>
      <c r="H10" s="216">
        <f>'XII-V3'!K40</f>
        <v>35.96875</v>
      </c>
      <c r="I10" s="216">
        <f>'XII-CS'!K51</f>
        <v>40.395348837209305</v>
      </c>
      <c r="J10" s="216">
        <f>'XII-PS'!K25</f>
        <v>39.125</v>
      </c>
      <c r="K10" s="218" t="e">
        <f>'[1]XII-C2'!V27</f>
        <v>#DIV/0!</v>
      </c>
      <c r="L10" s="213">
        <f t="shared" si="0"/>
        <v>33.699898066582605</v>
      </c>
    </row>
    <row r="11" spans="2:12" ht="27.75" customHeight="1">
      <c r="B11" s="214" t="s">
        <v>102</v>
      </c>
      <c r="C11" s="215">
        <f>'XII-K1'!L51</f>
        <v>19.511627906976745</v>
      </c>
      <c r="D11" s="216" t="e">
        <f>'XII-V1'!L47</f>
        <v>#DIV/0!</v>
      </c>
      <c r="E11" s="216">
        <f>'XII-V2'!L28</f>
        <v>14.904761904761905</v>
      </c>
      <c r="F11" s="219">
        <v>0</v>
      </c>
      <c r="G11" s="215">
        <f>'XII-K2'!L50</f>
        <v>29</v>
      </c>
      <c r="H11" s="216">
        <f>'XII-V3'!L40</f>
        <v>14.258064516129032</v>
      </c>
      <c r="I11" s="220" t="s">
        <v>443</v>
      </c>
      <c r="J11" s="216">
        <f>'XII-PS'!L25</f>
        <v>44</v>
      </c>
      <c r="K11" s="221"/>
      <c r="L11" s="213" t="e">
        <f t="shared" si="0"/>
        <v>#DIV/0!</v>
      </c>
    </row>
    <row r="12" spans="2:12" ht="27.75" customHeight="1">
      <c r="B12" s="214" t="s">
        <v>103</v>
      </c>
      <c r="C12" s="215" t="e">
        <f>'XII-K1'!M51</f>
        <v>#DIV/0!</v>
      </c>
      <c r="D12" s="216">
        <f>'XII-V1'!M47</f>
        <v>24.891891891891891</v>
      </c>
      <c r="E12" s="216">
        <f>'XII-V1'!M47</f>
        <v>24.891891891891891</v>
      </c>
      <c r="F12" s="219">
        <v>0</v>
      </c>
      <c r="G12" s="215">
        <f>'XII-K2'!M49</f>
        <v>20.146341463414632</v>
      </c>
      <c r="H12" s="216">
        <f>'XII-V3'!M40</f>
        <v>16.903225806451612</v>
      </c>
      <c r="I12" s="220" t="s">
        <v>443</v>
      </c>
      <c r="J12" s="216">
        <f>'XII-PS'!M25</f>
        <v>42.777777777777779</v>
      </c>
      <c r="K12" s="221"/>
      <c r="L12" s="213" t="e">
        <f t="shared" si="0"/>
        <v>#DIV/0!</v>
      </c>
    </row>
    <row r="13" spans="2:12" ht="27.75" customHeight="1">
      <c r="B13" s="214" t="s">
        <v>4</v>
      </c>
      <c r="C13" s="215">
        <f>'XII-K1'!O51</f>
        <v>55.725000000000001</v>
      </c>
      <c r="D13" s="216">
        <f>'XII-V1'!O47</f>
        <v>56.8</v>
      </c>
      <c r="E13" s="216">
        <f>'XII-V2'!O28</f>
        <v>40.363636363636367</v>
      </c>
      <c r="F13" s="217">
        <v>0</v>
      </c>
      <c r="G13" s="215">
        <f>'XII-K2'!O49</f>
        <v>49.15</v>
      </c>
      <c r="H13" s="216">
        <f>'XII-V3'!O40</f>
        <v>35.677419354838712</v>
      </c>
      <c r="I13" s="216">
        <f>'XII-CS'!M51</f>
        <v>50.238095238095241</v>
      </c>
      <c r="J13" s="216"/>
      <c r="K13" s="218">
        <f>'[1]XII-C2'!V29</f>
        <v>53.230769230769234</v>
      </c>
      <c r="L13" s="213">
        <f t="shared" si="0"/>
        <v>41.136307279510049</v>
      </c>
    </row>
    <row r="14" spans="2:12" ht="27.75" customHeight="1">
      <c r="B14" s="214" t="s">
        <v>98</v>
      </c>
      <c r="C14" s="215"/>
      <c r="D14" s="216"/>
      <c r="E14" s="216"/>
      <c r="F14" s="217"/>
      <c r="G14" s="215"/>
      <c r="H14" s="216"/>
      <c r="I14" s="216"/>
      <c r="J14" s="216"/>
      <c r="K14" s="218"/>
      <c r="L14" s="213" t="e">
        <f t="shared" si="0"/>
        <v>#DIV/0!</v>
      </c>
    </row>
    <row r="15" spans="2:12" ht="27.75" customHeight="1">
      <c r="B15" s="214" t="s">
        <v>100</v>
      </c>
      <c r="C15" s="215"/>
      <c r="D15" s="216"/>
      <c r="E15" s="216"/>
      <c r="F15" s="217"/>
      <c r="G15" s="215"/>
      <c r="H15" s="216"/>
      <c r="I15" s="216"/>
      <c r="J15" s="216"/>
      <c r="K15" s="218"/>
      <c r="L15" s="213" t="e">
        <f t="shared" si="0"/>
        <v>#DIV/0!</v>
      </c>
    </row>
    <row r="16" spans="2:12" ht="27.75" customHeight="1" thickBot="1">
      <c r="B16" s="214" t="s">
        <v>7</v>
      </c>
      <c r="C16" s="222"/>
      <c r="D16" s="223"/>
      <c r="E16" s="223"/>
      <c r="F16" s="224">
        <v>0</v>
      </c>
      <c r="G16" s="222"/>
      <c r="H16" s="223" t="s">
        <v>443</v>
      </c>
      <c r="I16" s="223">
        <f>'XII-CS'!L51</f>
        <v>34.589743589743591</v>
      </c>
      <c r="J16" s="223"/>
      <c r="K16" s="225">
        <f>'[1]XII-C2'!V28</f>
        <v>43.384615384615387</v>
      </c>
      <c r="L16" s="213">
        <f t="shared" ref="L16" si="1">AVERAGE(C16:J16)</f>
        <v>17.294871794871796</v>
      </c>
    </row>
    <row r="17" spans="2:12" ht="21.75" customHeight="1" thickBot="1">
      <c r="B17" s="226"/>
      <c r="C17" s="227"/>
      <c r="D17" s="227"/>
      <c r="E17" s="227"/>
      <c r="F17" s="227"/>
      <c r="G17" s="227"/>
      <c r="H17" s="227"/>
      <c r="I17" s="227"/>
      <c r="J17" s="227"/>
      <c r="K17" s="227"/>
      <c r="L17" s="228"/>
    </row>
    <row r="18" spans="2:12" ht="27.75" customHeight="1" thickBot="1">
      <c r="B18" s="572" t="s">
        <v>36</v>
      </c>
      <c r="C18" s="575" t="s">
        <v>104</v>
      </c>
      <c r="D18" s="576"/>
      <c r="E18" s="576"/>
      <c r="F18" s="576"/>
      <c r="G18" s="577"/>
      <c r="H18" s="577"/>
      <c r="I18" s="577"/>
      <c r="J18" s="577"/>
      <c r="K18" s="577"/>
      <c r="L18" s="589" t="s">
        <v>82</v>
      </c>
    </row>
    <row r="19" spans="2:12" ht="27.75" customHeight="1">
      <c r="B19" s="573"/>
      <c r="C19" s="581" t="s">
        <v>80</v>
      </c>
      <c r="D19" s="582"/>
      <c r="E19" s="582"/>
      <c r="F19" s="583"/>
      <c r="G19" s="584" t="s">
        <v>81</v>
      </c>
      <c r="H19" s="585"/>
      <c r="I19" s="585"/>
      <c r="J19" s="585"/>
      <c r="K19" s="585"/>
      <c r="L19" s="591"/>
    </row>
    <row r="20" spans="2:12" ht="27.75" customHeight="1">
      <c r="B20" s="573"/>
      <c r="C20" s="199" t="s">
        <v>68</v>
      </c>
      <c r="D20" s="200" t="s">
        <v>84</v>
      </c>
      <c r="E20" s="200" t="s">
        <v>85</v>
      </c>
      <c r="F20" s="201" t="s">
        <v>7</v>
      </c>
      <c r="G20" s="199" t="s">
        <v>83</v>
      </c>
      <c r="H20" s="200" t="s">
        <v>86</v>
      </c>
      <c r="I20" s="200" t="s">
        <v>7</v>
      </c>
      <c r="J20" s="200" t="s">
        <v>417</v>
      </c>
      <c r="K20" s="200" t="s">
        <v>89</v>
      </c>
      <c r="L20" s="591"/>
    </row>
    <row r="21" spans="2:12" ht="27.75" customHeight="1" thickBot="1">
      <c r="B21" s="574"/>
      <c r="C21" s="202">
        <v>45</v>
      </c>
      <c r="D21" s="203">
        <v>39</v>
      </c>
      <c r="E21" s="204">
        <v>22</v>
      </c>
      <c r="F21" s="205"/>
      <c r="G21" s="206">
        <v>42</v>
      </c>
      <c r="H21" s="207">
        <v>33</v>
      </c>
      <c r="I21" s="207">
        <v>46</v>
      </c>
      <c r="J21" s="207">
        <v>18</v>
      </c>
      <c r="K21" s="229">
        <v>39</v>
      </c>
      <c r="L21" s="230">
        <f t="shared" ref="L21" si="2">SUM(C21:K21)</f>
        <v>284</v>
      </c>
    </row>
    <row r="22" spans="2:12" ht="27.75" customHeight="1">
      <c r="B22" s="208" t="s">
        <v>2</v>
      </c>
      <c r="C22" s="209">
        <f>'XII-K1'!H54</f>
        <v>0</v>
      </c>
      <c r="D22" s="210">
        <f>'XII-V1'!H50</f>
        <v>7</v>
      </c>
      <c r="E22" s="210">
        <f>'XII-V2'!H31</f>
        <v>5</v>
      </c>
      <c r="F22" s="212">
        <f>'XII-CS'!H54</f>
        <v>15</v>
      </c>
      <c r="G22" s="209">
        <f>'XII-K2'!H52</f>
        <v>8</v>
      </c>
      <c r="H22" s="210">
        <f>'XII-V3'!H43</f>
        <v>16</v>
      </c>
      <c r="I22" s="210">
        <f>'XII-CS'!H54</f>
        <v>15</v>
      </c>
      <c r="J22" s="210">
        <f>'XII-PS'!H28</f>
        <v>4</v>
      </c>
      <c r="K22" s="212">
        <f>'[1]XII-C2'!T24</f>
        <v>0</v>
      </c>
      <c r="L22" s="231">
        <f>SUM(C22:K22)</f>
        <v>70</v>
      </c>
    </row>
    <row r="23" spans="2:12" ht="27.75" customHeight="1">
      <c r="B23" s="214" t="s">
        <v>3</v>
      </c>
      <c r="C23" s="215">
        <f>'XII-K1'!I54</f>
        <v>1</v>
      </c>
      <c r="D23" s="216">
        <f>'XII-V1'!I50</f>
        <v>2</v>
      </c>
      <c r="E23" s="216">
        <f>'XII-V2'!I31</f>
        <v>5</v>
      </c>
      <c r="F23" s="218">
        <f>'XII-CS'!I54</f>
        <v>6</v>
      </c>
      <c r="G23" s="215">
        <f>'XII-K2'!I52</f>
        <v>6</v>
      </c>
      <c r="H23" s="216">
        <f>'XII-V3'!I43</f>
        <v>7</v>
      </c>
      <c r="I23" s="216">
        <f>'XII-CS'!I54</f>
        <v>6</v>
      </c>
      <c r="J23" s="216">
        <f>'XII-PS'!I28</f>
        <v>6</v>
      </c>
      <c r="K23" s="218">
        <f>'[1]XII-C2'!T25</f>
        <v>0</v>
      </c>
      <c r="L23" s="231">
        <f t="shared" ref="L23:L31" si="3">SUM(C23:K23)</f>
        <v>39</v>
      </c>
    </row>
    <row r="24" spans="2:12" ht="27.75" customHeight="1">
      <c r="B24" s="214" t="s">
        <v>5</v>
      </c>
      <c r="C24" s="215">
        <f>'XII-K1'!J54</f>
        <v>2</v>
      </c>
      <c r="D24" s="216">
        <f>'XII-V1'!J50</f>
        <v>5</v>
      </c>
      <c r="E24" s="216">
        <f>'XII-V2'!J31</f>
        <v>7</v>
      </c>
      <c r="F24" s="218">
        <f>'XII-CS'!J54</f>
        <v>12</v>
      </c>
      <c r="G24" s="215">
        <f>'XII-K2'!J52</f>
        <v>12</v>
      </c>
      <c r="H24" s="216">
        <f>'XII-V3'!J43</f>
        <v>19</v>
      </c>
      <c r="I24" s="216">
        <f>'XII-CS'!J54</f>
        <v>12</v>
      </c>
      <c r="J24" s="216">
        <f>'XII-PS'!J28</f>
        <v>6</v>
      </c>
      <c r="K24" s="218">
        <f>'[1]XII-C2'!T26</f>
        <v>0</v>
      </c>
      <c r="L24" s="231">
        <f t="shared" si="3"/>
        <v>75</v>
      </c>
    </row>
    <row r="25" spans="2:12" ht="27.75" customHeight="1">
      <c r="B25" s="214" t="s">
        <v>6</v>
      </c>
      <c r="C25" s="215">
        <f>'XII-K1'!K54</f>
        <v>2</v>
      </c>
      <c r="D25" s="216">
        <f>'XII-V1'!K50</f>
        <v>5</v>
      </c>
      <c r="E25" s="216">
        <f>'XII-V2'!K31</f>
        <v>11</v>
      </c>
      <c r="F25" s="218">
        <f>'XII-CS'!K54</f>
        <v>10</v>
      </c>
      <c r="G25" s="215">
        <f>'XII-K2'!K52</f>
        <v>5</v>
      </c>
      <c r="H25" s="216">
        <f>'XII-V3'!K43</f>
        <v>13</v>
      </c>
      <c r="I25" s="216">
        <f>'XII-CS'!K54</f>
        <v>10</v>
      </c>
      <c r="J25" s="216">
        <f>'XII-PS'!K28</f>
        <v>5</v>
      </c>
      <c r="K25" s="218">
        <f>'[1]XII-C2'!T27</f>
        <v>0</v>
      </c>
      <c r="L25" s="231">
        <f t="shared" si="3"/>
        <v>61</v>
      </c>
    </row>
    <row r="26" spans="2:12" ht="27.75" customHeight="1">
      <c r="B26" s="214" t="s">
        <v>102</v>
      </c>
      <c r="C26" s="215">
        <f>'XII-K1'!L54</f>
        <v>7</v>
      </c>
      <c r="D26" s="216">
        <f>'XII-V1'!L50</f>
        <v>0</v>
      </c>
      <c r="E26" s="216">
        <f>'XII-V2'!L31</f>
        <v>9</v>
      </c>
      <c r="F26" s="408" t="s">
        <v>443</v>
      </c>
      <c r="G26" s="215">
        <f>'XII-K2'!L52</f>
        <v>18</v>
      </c>
      <c r="H26" s="216">
        <f>'XII-V3'!L43</f>
        <v>19</v>
      </c>
      <c r="I26" s="220" t="s">
        <v>443</v>
      </c>
      <c r="J26" s="216" t="s">
        <v>443</v>
      </c>
      <c r="K26" s="221"/>
      <c r="L26" s="231">
        <f t="shared" si="3"/>
        <v>53</v>
      </c>
    </row>
    <row r="27" spans="2:12" ht="27.75" customHeight="1">
      <c r="B27" s="214" t="s">
        <v>103</v>
      </c>
      <c r="C27" s="215">
        <f>'XII-K1'!M54</f>
        <v>0</v>
      </c>
      <c r="D27" s="216">
        <f>'XII-V1'!M50</f>
        <v>2</v>
      </c>
      <c r="E27" s="216">
        <f>'XII-V2'!M31</f>
        <v>3</v>
      </c>
      <c r="F27" s="408" t="s">
        <v>443</v>
      </c>
      <c r="G27" s="215">
        <f>'XII-K2'!M52</f>
        <v>8</v>
      </c>
      <c r="H27" s="216">
        <f>'XII-V3'!M43</f>
        <v>12</v>
      </c>
      <c r="I27" s="220" t="s">
        <v>443</v>
      </c>
      <c r="J27" s="216" t="s">
        <v>443</v>
      </c>
      <c r="K27" s="221"/>
      <c r="L27" s="231">
        <f t="shared" si="3"/>
        <v>25</v>
      </c>
    </row>
    <row r="28" spans="2:12" ht="27.75" customHeight="1">
      <c r="B28" s="214" t="s">
        <v>4</v>
      </c>
      <c r="C28" s="215">
        <f>'XII-K1'!O54</f>
        <v>2</v>
      </c>
      <c r="D28" s="216">
        <f>'XII-V1'!O50</f>
        <v>7</v>
      </c>
      <c r="E28" s="216">
        <f>'XII-V2'!O31</f>
        <v>11</v>
      </c>
      <c r="F28" s="218">
        <f>'XII-CS'!M54</f>
        <v>11</v>
      </c>
      <c r="G28" s="215">
        <f>'XII-K2'!O52</f>
        <v>12</v>
      </c>
      <c r="H28" s="216">
        <f>'XII-V3'!O43</f>
        <v>20</v>
      </c>
      <c r="I28" s="216">
        <f>'XII-CS'!M54</f>
        <v>11</v>
      </c>
      <c r="J28" s="216" t="s">
        <v>443</v>
      </c>
      <c r="K28" s="218">
        <f>'[1]XII-C2'!T29</f>
        <v>9</v>
      </c>
      <c r="L28" s="231">
        <f t="shared" si="3"/>
        <v>83</v>
      </c>
    </row>
    <row r="29" spans="2:12" ht="27.75" customHeight="1">
      <c r="B29" s="214" t="s">
        <v>98</v>
      </c>
      <c r="C29" s="215"/>
      <c r="D29" s="216"/>
      <c r="E29" s="216"/>
      <c r="F29" s="218"/>
      <c r="G29" s="215"/>
      <c r="H29" s="216"/>
      <c r="I29" s="216"/>
      <c r="J29" s="216">
        <f>'XII-PS'!L28</f>
        <v>3</v>
      </c>
      <c r="K29" s="218"/>
      <c r="L29" s="231">
        <f t="shared" si="3"/>
        <v>3</v>
      </c>
    </row>
    <row r="30" spans="2:12" ht="27.75" customHeight="1">
      <c r="B30" s="214" t="s">
        <v>100</v>
      </c>
      <c r="C30" s="215"/>
      <c r="D30" s="216"/>
      <c r="E30" s="216"/>
      <c r="F30" s="218"/>
      <c r="G30" s="215"/>
      <c r="H30" s="216"/>
      <c r="I30" s="216"/>
      <c r="J30" s="216">
        <f>'XII-PS'!M28</f>
        <v>6</v>
      </c>
      <c r="K30" s="218"/>
      <c r="L30" s="231">
        <f t="shared" si="3"/>
        <v>6</v>
      </c>
    </row>
    <row r="31" spans="2:12" ht="27.75" customHeight="1" thickBot="1">
      <c r="B31" s="214" t="s">
        <v>7</v>
      </c>
      <c r="C31" s="222"/>
      <c r="D31" s="223"/>
      <c r="E31" s="223"/>
      <c r="F31" s="225">
        <f>'XII-CS'!L54</f>
        <v>18</v>
      </c>
      <c r="G31" s="222"/>
      <c r="H31" s="223"/>
      <c r="I31" s="223">
        <f>'XII-CS'!L54</f>
        <v>18</v>
      </c>
      <c r="J31" s="223"/>
      <c r="K31" s="225">
        <f>'[1]XII-C2'!T28</f>
        <v>5</v>
      </c>
      <c r="L31" s="231">
        <f t="shared" si="3"/>
        <v>41</v>
      </c>
    </row>
    <row r="32" spans="2:12" ht="21.75" customHeight="1" thickBot="1">
      <c r="B32" s="226"/>
      <c r="C32" s="227"/>
      <c r="D32" s="227"/>
      <c r="E32" s="227"/>
      <c r="F32" s="227"/>
      <c r="G32" s="227"/>
      <c r="H32" s="227"/>
      <c r="I32" s="227"/>
      <c r="J32" s="227"/>
      <c r="K32" s="227"/>
      <c r="L32" s="228"/>
    </row>
    <row r="33" spans="2:12" ht="27.75" customHeight="1" thickBot="1">
      <c r="B33" s="586" t="s">
        <v>78</v>
      </c>
      <c r="C33" s="575" t="s">
        <v>105</v>
      </c>
      <c r="D33" s="576"/>
      <c r="E33" s="576"/>
      <c r="F33" s="576"/>
      <c r="G33" s="577"/>
      <c r="H33" s="577"/>
      <c r="I33" s="577"/>
      <c r="J33" s="577"/>
      <c r="K33" s="577"/>
      <c r="L33" s="589" t="s">
        <v>82</v>
      </c>
    </row>
    <row r="34" spans="2:12" ht="27.75" customHeight="1">
      <c r="B34" s="587"/>
      <c r="C34" s="581" t="s">
        <v>80</v>
      </c>
      <c r="D34" s="582"/>
      <c r="E34" s="582"/>
      <c r="F34" s="583"/>
      <c r="G34" s="584" t="s">
        <v>81</v>
      </c>
      <c r="H34" s="585"/>
      <c r="I34" s="585"/>
      <c r="J34" s="585"/>
      <c r="K34" s="585"/>
      <c r="L34" s="590"/>
    </row>
    <row r="35" spans="2:12" ht="27.75" customHeight="1">
      <c r="B35" s="587"/>
      <c r="C35" s="199" t="s">
        <v>68</v>
      </c>
      <c r="D35" s="200" t="s">
        <v>84</v>
      </c>
      <c r="E35" s="200" t="s">
        <v>85</v>
      </c>
      <c r="F35" s="201" t="s">
        <v>7</v>
      </c>
      <c r="G35" s="199" t="s">
        <v>83</v>
      </c>
      <c r="H35" s="200" t="s">
        <v>86</v>
      </c>
      <c r="I35" s="200" t="s">
        <v>7</v>
      </c>
      <c r="J35" s="200" t="s">
        <v>417</v>
      </c>
      <c r="K35" s="200" t="s">
        <v>89</v>
      </c>
      <c r="L35" s="590"/>
    </row>
    <row r="36" spans="2:12" ht="27.75" customHeight="1" thickBot="1">
      <c r="B36" s="588"/>
      <c r="C36" s="202">
        <v>45</v>
      </c>
      <c r="D36" s="203">
        <v>39</v>
      </c>
      <c r="E36" s="204">
        <v>22</v>
      </c>
      <c r="F36" s="205"/>
      <c r="G36" s="206">
        <v>42</v>
      </c>
      <c r="H36" s="207">
        <v>33</v>
      </c>
      <c r="I36" s="207">
        <v>46</v>
      </c>
      <c r="J36" s="207">
        <v>18</v>
      </c>
      <c r="K36" s="229">
        <v>39</v>
      </c>
      <c r="L36" s="232">
        <f t="shared" ref="L36:L44" si="4">SUM(C36:K36)</f>
        <v>284</v>
      </c>
    </row>
    <row r="37" spans="2:12" ht="27.75" customHeight="1">
      <c r="B37" s="233" t="s">
        <v>106</v>
      </c>
      <c r="C37" s="234">
        <f>'XII-K1'!AA23</f>
        <v>10</v>
      </c>
      <c r="D37" s="235">
        <f>'XII-V1'!AC24</f>
        <v>5</v>
      </c>
      <c r="E37" s="236">
        <f>'XII-V2'!AA23</f>
        <v>3</v>
      </c>
      <c r="F37" s="237">
        <f>'[1]XII-C1'!Y24</f>
        <v>0</v>
      </c>
      <c r="G37" s="238">
        <f>'XII-K2'!AA23</f>
        <v>11</v>
      </c>
      <c r="H37" s="239">
        <f>'XII-V3'!AA24</f>
        <v>5</v>
      </c>
      <c r="I37" s="239">
        <f>'XII-CS'!Y24</f>
        <v>5</v>
      </c>
      <c r="J37" s="239">
        <f>'XII-PS'!Y24</f>
        <v>1</v>
      </c>
      <c r="K37" s="237">
        <f>'[1]XII-C2'!Y24</f>
        <v>8</v>
      </c>
      <c r="L37" s="240">
        <f t="shared" si="4"/>
        <v>48</v>
      </c>
    </row>
    <row r="38" spans="2:12" ht="27.75" customHeight="1">
      <c r="B38" s="241" t="s">
        <v>107</v>
      </c>
      <c r="C38" s="234">
        <f>'XII-K1'!AA24</f>
        <v>2</v>
      </c>
      <c r="D38" s="235">
        <f>'XII-V1'!AC25</f>
        <v>6</v>
      </c>
      <c r="E38" s="236">
        <f>'XII-V2'!AA24</f>
        <v>8</v>
      </c>
      <c r="F38" s="237">
        <f>'[1]XII-C1'!Y25</f>
        <v>0</v>
      </c>
      <c r="G38" s="238">
        <f>'XII-K2'!AA24</f>
        <v>5</v>
      </c>
      <c r="H38" s="239">
        <f>'XII-V3'!AA25</f>
        <v>10</v>
      </c>
      <c r="I38" s="239">
        <f>'XII-CS'!Y25</f>
        <v>7</v>
      </c>
      <c r="J38" s="239">
        <f>'[1]XII-V4-PS'!Y25</f>
        <v>0</v>
      </c>
      <c r="K38" s="237">
        <f>'[1]XII-C2'!Y25</f>
        <v>3</v>
      </c>
      <c r="L38" s="242">
        <f t="shared" si="4"/>
        <v>41</v>
      </c>
    </row>
    <row r="39" spans="2:12" ht="27.75" customHeight="1">
      <c r="B39" s="241" t="s">
        <v>108</v>
      </c>
      <c r="C39" s="234">
        <f>'XII-K1'!AA25</f>
        <v>0</v>
      </c>
      <c r="D39" s="235">
        <f>'XII-V1'!AC26</f>
        <v>1</v>
      </c>
      <c r="E39" s="236">
        <f>'XII-V2'!AA25</f>
        <v>5</v>
      </c>
      <c r="F39" s="237">
        <f>'[1]XII-C1'!Y26</f>
        <v>0</v>
      </c>
      <c r="G39" s="238">
        <f>'XII-K2'!AA25</f>
        <v>6</v>
      </c>
      <c r="H39" s="239">
        <f>'XII-V3'!AA26</f>
        <v>4</v>
      </c>
      <c r="I39" s="239">
        <f>'XII-CS'!Y26</f>
        <v>3</v>
      </c>
      <c r="J39" s="239">
        <f>'[1]XII-V4-PS'!Y26</f>
        <v>0</v>
      </c>
      <c r="K39" s="237">
        <f>'[1]XII-C2'!Y26</f>
        <v>0</v>
      </c>
      <c r="L39" s="242">
        <f t="shared" si="4"/>
        <v>19</v>
      </c>
    </row>
    <row r="40" spans="2:12" ht="27.75" customHeight="1">
      <c r="B40" s="241" t="s">
        <v>109</v>
      </c>
      <c r="C40" s="234">
        <f>'[1]XII-K1'!AA26</f>
        <v>0</v>
      </c>
      <c r="D40" s="235">
        <f>'[1]XII-K2'!AA26</f>
        <v>0</v>
      </c>
      <c r="E40" s="236">
        <f>'XII-V2'!AA26</f>
        <v>2</v>
      </c>
      <c r="F40" s="237">
        <f>'[1]XII-C1'!Y27</f>
        <v>0</v>
      </c>
      <c r="G40" s="238">
        <f>'XII-K2'!AA26</f>
        <v>2</v>
      </c>
      <c r="H40" s="239">
        <f>'XII-V3'!AA27</f>
        <v>2</v>
      </c>
      <c r="I40" s="239">
        <f>'XII-CS'!Y27</f>
        <v>2</v>
      </c>
      <c r="J40" s="239">
        <f>'XII-PS'!Y27</f>
        <v>2</v>
      </c>
      <c r="K40" s="237">
        <f>'[1]XII-C2'!Y27</f>
        <v>0</v>
      </c>
      <c r="L40" s="242">
        <f t="shared" si="4"/>
        <v>10</v>
      </c>
    </row>
    <row r="41" spans="2:12" ht="27.75" customHeight="1">
      <c r="B41" s="241" t="s">
        <v>110</v>
      </c>
      <c r="C41" s="234">
        <f>'[1]XII-K1'!AA27</f>
        <v>0</v>
      </c>
      <c r="D41" s="235">
        <f>'[1]XII-K2'!AA27</f>
        <v>0</v>
      </c>
      <c r="E41" s="236">
        <f>'[1]XII-V1'!AA27</f>
        <v>0</v>
      </c>
      <c r="F41" s="237">
        <f>'[1]XII-C1'!Y28</f>
        <v>0</v>
      </c>
      <c r="G41" s="238">
        <f>'XII-K2'!AA27</f>
        <v>2</v>
      </c>
      <c r="H41" s="239">
        <f>'XII-V3'!AA28</f>
        <v>0</v>
      </c>
      <c r="I41" s="239">
        <f>'XII-CS'!Y28</f>
        <v>6</v>
      </c>
      <c r="J41" s="239">
        <f>'XII-PS'!Y28</f>
        <v>3</v>
      </c>
      <c r="K41" s="237">
        <f>'[1]XII-C2'!Y28</f>
        <v>0</v>
      </c>
      <c r="L41" s="242">
        <f t="shared" si="4"/>
        <v>11</v>
      </c>
    </row>
    <row r="42" spans="2:12" ht="27.75" customHeight="1">
      <c r="B42" s="241" t="s">
        <v>111</v>
      </c>
      <c r="C42" s="234">
        <f>'[1]XII-K1'!AA28</f>
        <v>0</v>
      </c>
      <c r="D42" s="235">
        <f>'[1]XII-K2'!AA28</f>
        <v>0</v>
      </c>
      <c r="E42" s="236">
        <f>'[1]XII-V1'!AA28</f>
        <v>0</v>
      </c>
      <c r="F42" s="237">
        <f>'[1]XII-C1'!Y29</f>
        <v>0</v>
      </c>
      <c r="G42" s="238">
        <f>'[1]XII-V2'!AA28</f>
        <v>0</v>
      </c>
      <c r="H42" s="239">
        <f>'XII-V3'!AA29</f>
        <v>8</v>
      </c>
      <c r="I42" s="239">
        <f>'XII-CS'!Y29</f>
        <v>1</v>
      </c>
      <c r="J42" s="239">
        <f>'XII-PS'!Y29</f>
        <v>1</v>
      </c>
      <c r="K42" s="237">
        <f>'[1]XII-C2'!Y29</f>
        <v>0</v>
      </c>
      <c r="L42" s="242">
        <f t="shared" si="4"/>
        <v>10</v>
      </c>
    </row>
    <row r="43" spans="2:12" ht="27.75" customHeight="1" thickBot="1">
      <c r="B43" s="243" t="s">
        <v>112</v>
      </c>
      <c r="C43" s="234">
        <f>'[1]XII-K1'!AA29</f>
        <v>0</v>
      </c>
      <c r="D43" s="235">
        <f>'[1]XII-K2'!AA29</f>
        <v>0</v>
      </c>
      <c r="E43" s="236">
        <f>'[1]XII-V1'!AA29</f>
        <v>0</v>
      </c>
      <c r="F43" s="237" t="str">
        <f>'[1]XII-C1'!Y30</f>
        <v>*</v>
      </c>
      <c r="G43" s="238">
        <f>'[1]XII-V2'!AA29</f>
        <v>0</v>
      </c>
      <c r="H43" s="239">
        <f>'XII-V3'!AA30</f>
        <v>2</v>
      </c>
      <c r="I43" s="239">
        <v>0</v>
      </c>
      <c r="J43" s="239">
        <v>0</v>
      </c>
      <c r="K43" s="237" t="str">
        <f>'[1]XII-C2'!Y30</f>
        <v>*</v>
      </c>
      <c r="L43" s="244">
        <f t="shared" si="4"/>
        <v>2</v>
      </c>
    </row>
    <row r="44" spans="2:12" ht="27.75" customHeight="1" thickBot="1">
      <c r="B44" s="245" t="s">
        <v>58</v>
      </c>
      <c r="C44" s="246">
        <f t="shared" ref="C44:K44" si="5">SUM(C37:C43)</f>
        <v>12</v>
      </c>
      <c r="D44" s="247">
        <f t="shared" si="5"/>
        <v>12</v>
      </c>
      <c r="E44" s="248">
        <f t="shared" si="5"/>
        <v>18</v>
      </c>
      <c r="F44" s="248">
        <f t="shared" si="5"/>
        <v>0</v>
      </c>
      <c r="G44" s="249">
        <f t="shared" si="5"/>
        <v>26</v>
      </c>
      <c r="H44" s="250">
        <f t="shared" si="5"/>
        <v>31</v>
      </c>
      <c r="I44" s="250">
        <f t="shared" si="5"/>
        <v>24</v>
      </c>
      <c r="J44" s="250">
        <f t="shared" si="5"/>
        <v>7</v>
      </c>
      <c r="K44" s="251">
        <f t="shared" si="5"/>
        <v>11</v>
      </c>
      <c r="L44" s="252">
        <f t="shared" si="4"/>
        <v>141</v>
      </c>
    </row>
    <row r="45" spans="2:12" ht="21.75" customHeight="1" thickBot="1">
      <c r="B45" s="228"/>
      <c r="C45" s="228"/>
      <c r="D45" s="228"/>
      <c r="E45" s="228"/>
      <c r="F45" s="228"/>
      <c r="G45" s="228"/>
      <c r="H45" s="228"/>
      <c r="I45" s="228"/>
      <c r="J45" s="228"/>
      <c r="K45" s="228"/>
      <c r="L45" s="228"/>
    </row>
    <row r="46" spans="2:12" ht="27.75" customHeight="1" thickBot="1">
      <c r="B46" s="572" t="s">
        <v>78</v>
      </c>
      <c r="C46" s="575" t="s">
        <v>113</v>
      </c>
      <c r="D46" s="576"/>
      <c r="E46" s="576"/>
      <c r="F46" s="576"/>
      <c r="G46" s="576"/>
      <c r="H46" s="576"/>
      <c r="I46" s="576"/>
      <c r="J46" s="576"/>
      <c r="K46" s="593"/>
      <c r="L46" s="578" t="s">
        <v>82</v>
      </c>
    </row>
    <row r="47" spans="2:12" ht="27.75" customHeight="1">
      <c r="B47" s="573"/>
      <c r="C47" s="581" t="s">
        <v>80</v>
      </c>
      <c r="D47" s="582"/>
      <c r="E47" s="582"/>
      <c r="F47" s="583"/>
      <c r="G47" s="584" t="s">
        <v>81</v>
      </c>
      <c r="H47" s="585"/>
      <c r="I47" s="585"/>
      <c r="J47" s="585"/>
      <c r="K47" s="585"/>
      <c r="L47" s="579"/>
    </row>
    <row r="48" spans="2:12" ht="27.75" customHeight="1">
      <c r="B48" s="573"/>
      <c r="C48" s="199" t="s">
        <v>68</v>
      </c>
      <c r="D48" s="200" t="s">
        <v>84</v>
      </c>
      <c r="E48" s="200" t="s">
        <v>85</v>
      </c>
      <c r="F48" s="201" t="s">
        <v>7</v>
      </c>
      <c r="G48" s="199" t="s">
        <v>83</v>
      </c>
      <c r="H48" s="200" t="s">
        <v>86</v>
      </c>
      <c r="I48" s="200" t="s">
        <v>7</v>
      </c>
      <c r="J48" s="200" t="s">
        <v>417</v>
      </c>
      <c r="K48" s="200" t="s">
        <v>89</v>
      </c>
      <c r="L48" s="579"/>
    </row>
    <row r="49" spans="2:12" ht="27.75" customHeight="1" thickBot="1">
      <c r="B49" s="574"/>
      <c r="C49" s="202">
        <v>45</v>
      </c>
      <c r="D49" s="203">
        <v>39</v>
      </c>
      <c r="E49" s="204">
        <v>22</v>
      </c>
      <c r="F49" s="205"/>
      <c r="G49" s="206">
        <v>42</v>
      </c>
      <c r="H49" s="207">
        <v>33</v>
      </c>
      <c r="I49" s="207">
        <v>46</v>
      </c>
      <c r="J49" s="207">
        <v>18</v>
      </c>
      <c r="K49" s="229">
        <v>39</v>
      </c>
      <c r="L49" s="230">
        <f t="shared" ref="L49:L60" si="6">SUM(C49:K49)</f>
        <v>284</v>
      </c>
    </row>
    <row r="50" spans="2:12" ht="27.75" customHeight="1">
      <c r="B50" s="253" t="s">
        <v>114</v>
      </c>
      <c r="C50" s="234">
        <f>'XII-K1'!AF23</f>
        <v>0</v>
      </c>
      <c r="D50" s="235">
        <f>'[1]XII-K2'!AF23</f>
        <v>0</v>
      </c>
      <c r="E50" s="254">
        <f>'[1]XII-V1'!AF23</f>
        <v>0</v>
      </c>
      <c r="F50" s="255">
        <f>'[1]XII-C1'!AD24</f>
        <v>0</v>
      </c>
      <c r="G50" s="256">
        <f>'[1]XII-V2'!AF23</f>
        <v>0</v>
      </c>
      <c r="H50" s="257">
        <f>'[1]XII-V3'!AF23</f>
        <v>0</v>
      </c>
      <c r="I50" s="257">
        <f>'[1]XII-V4-CS'!AD24</f>
        <v>0</v>
      </c>
      <c r="J50" s="257">
        <f>'[1]XII-V4-PS'!AD24</f>
        <v>0</v>
      </c>
      <c r="K50" s="257">
        <f>'[1]XII-C2'!AD24</f>
        <v>0</v>
      </c>
      <c r="L50" s="231">
        <f t="shared" si="6"/>
        <v>0</v>
      </c>
    </row>
    <row r="51" spans="2:12" ht="27.75" customHeight="1">
      <c r="B51" s="258" t="s">
        <v>41</v>
      </c>
      <c r="C51" s="234">
        <f>'XII-K1'!AF24</f>
        <v>0</v>
      </c>
      <c r="D51" s="235">
        <f>'[1]XII-K2'!AF24</f>
        <v>0</v>
      </c>
      <c r="E51" s="254">
        <f>'[1]XII-V1'!AF24</f>
        <v>0</v>
      </c>
      <c r="F51" s="255">
        <f>'[1]XII-C1'!AD25</f>
        <v>0</v>
      </c>
      <c r="G51" s="256">
        <f>'[1]XII-V2'!AF24</f>
        <v>0</v>
      </c>
      <c r="H51" s="257">
        <f>'[1]XII-V3'!AF24</f>
        <v>0</v>
      </c>
      <c r="I51" s="257">
        <f>'[1]XII-V4-CS'!AD25</f>
        <v>0</v>
      </c>
      <c r="J51" s="257">
        <f>'[1]XII-V4-PS'!AD25</f>
        <v>0</v>
      </c>
      <c r="K51" s="257">
        <f>'[1]XII-C2'!AD25</f>
        <v>0</v>
      </c>
      <c r="L51" s="259">
        <f t="shared" si="6"/>
        <v>0</v>
      </c>
    </row>
    <row r="52" spans="2:12" ht="27.75" customHeight="1">
      <c r="B52" s="258" t="s">
        <v>43</v>
      </c>
      <c r="C52" s="234">
        <f>'XII-K1'!AF25</f>
        <v>0</v>
      </c>
      <c r="D52" s="235">
        <f>'[1]XII-K2'!AF25</f>
        <v>0</v>
      </c>
      <c r="E52" s="254">
        <f>'[1]XII-V1'!AF25</f>
        <v>0</v>
      </c>
      <c r="F52" s="255">
        <f>'[1]XII-C1'!AD26</f>
        <v>0</v>
      </c>
      <c r="G52" s="256">
        <f>'[1]XII-V2'!AF25</f>
        <v>0</v>
      </c>
      <c r="H52" s="257">
        <f>'[1]XII-V3'!AF25</f>
        <v>0</v>
      </c>
      <c r="I52" s="257">
        <f>'[1]XII-V4-CS'!AD26</f>
        <v>0</v>
      </c>
      <c r="J52" s="257">
        <f>'[1]XII-V4-PS'!AD26</f>
        <v>0</v>
      </c>
      <c r="K52" s="257">
        <f>'[1]XII-C2'!AD26</f>
        <v>0</v>
      </c>
      <c r="L52" s="259">
        <f t="shared" si="6"/>
        <v>0</v>
      </c>
    </row>
    <row r="53" spans="2:12" ht="27.75" customHeight="1">
      <c r="B53" s="258" t="s">
        <v>45</v>
      </c>
      <c r="C53" s="234">
        <f>'XII-K1'!AF26</f>
        <v>0</v>
      </c>
      <c r="D53" s="235">
        <f>'[1]XII-K2'!AF26</f>
        <v>0</v>
      </c>
      <c r="E53" s="254">
        <f>'[1]XII-V1'!AF26</f>
        <v>0</v>
      </c>
      <c r="F53" s="255">
        <f>'[1]XII-C1'!AD27</f>
        <v>0</v>
      </c>
      <c r="G53" s="256">
        <f>'[1]XII-V2'!AF26</f>
        <v>0</v>
      </c>
      <c r="H53" s="257">
        <f>'[1]XII-V3'!AF26</f>
        <v>0</v>
      </c>
      <c r="I53" s="257">
        <f>'[1]XII-V4-CS'!AD27</f>
        <v>0</v>
      </c>
      <c r="J53" s="257">
        <f>'[1]XII-V4-PS'!AD27</f>
        <v>0</v>
      </c>
      <c r="K53" s="257">
        <f>'[1]XII-C2'!AD27</f>
        <v>0</v>
      </c>
      <c r="L53" s="259">
        <f t="shared" si="6"/>
        <v>0</v>
      </c>
    </row>
    <row r="54" spans="2:12" ht="27.75" customHeight="1">
      <c r="B54" s="258" t="s">
        <v>47</v>
      </c>
      <c r="C54" s="234">
        <f>'XII-K1'!AF27</f>
        <v>0</v>
      </c>
      <c r="D54" s="235">
        <f>'[1]XII-K2'!AF27</f>
        <v>0</v>
      </c>
      <c r="E54" s="254">
        <f>'[1]XII-V1'!AF27</f>
        <v>0</v>
      </c>
      <c r="F54" s="255">
        <f>'[1]XII-C1'!AD28</f>
        <v>0</v>
      </c>
      <c r="G54" s="256">
        <f>'[1]XII-V2'!AF27</f>
        <v>0</v>
      </c>
      <c r="H54" s="257">
        <f>'[1]XII-V3'!AF27</f>
        <v>0</v>
      </c>
      <c r="I54" s="257">
        <f>'[1]XII-V4-CS'!AD28</f>
        <v>0</v>
      </c>
      <c r="J54" s="257">
        <f>'[1]XII-V4-PS'!AD28</f>
        <v>0</v>
      </c>
      <c r="K54" s="257">
        <f>'[1]XII-C2'!AD28</f>
        <v>0</v>
      </c>
      <c r="L54" s="259">
        <f t="shared" si="6"/>
        <v>0</v>
      </c>
    </row>
    <row r="55" spans="2:12" ht="27.75" customHeight="1">
      <c r="B55" s="258" t="s">
        <v>49</v>
      </c>
      <c r="C55" s="234">
        <f>'XII-K1'!AF28</f>
        <v>0</v>
      </c>
      <c r="D55" s="235">
        <f>'[1]XII-K2'!AF28</f>
        <v>0</v>
      </c>
      <c r="E55" s="254">
        <f>'[1]XII-V1'!AF28</f>
        <v>0</v>
      </c>
      <c r="F55" s="255">
        <f>'[1]XII-C1'!AD29</f>
        <v>0</v>
      </c>
      <c r="G55" s="256">
        <f>'[1]XII-V2'!AF28</f>
        <v>0</v>
      </c>
      <c r="H55" s="257">
        <f>'[1]XII-V3'!AF28</f>
        <v>0</v>
      </c>
      <c r="I55" s="257">
        <f>'[1]XII-V4-CS'!AD29</f>
        <v>0</v>
      </c>
      <c r="J55" s="257">
        <f>'[1]XII-V4-PS'!AD29</f>
        <v>0</v>
      </c>
      <c r="K55" s="257">
        <f>'[1]XII-C2'!AD29</f>
        <v>0</v>
      </c>
      <c r="L55" s="259">
        <f t="shared" si="6"/>
        <v>0</v>
      </c>
    </row>
    <row r="56" spans="2:12" ht="27.75" customHeight="1">
      <c r="B56" s="258" t="s">
        <v>51</v>
      </c>
      <c r="C56" s="234">
        <f>'XII-K1'!AF30</f>
        <v>0</v>
      </c>
      <c r="D56" s="235">
        <f>'[1]XII-K2'!AF29</f>
        <v>0</v>
      </c>
      <c r="E56" s="254">
        <f>'[1]XII-V1'!AF29</f>
        <v>0</v>
      </c>
      <c r="F56" s="255">
        <f>'[1]XII-C1'!AD30</f>
        <v>0</v>
      </c>
      <c r="G56" s="256">
        <f>'[1]XII-V2'!AF29</f>
        <v>0</v>
      </c>
      <c r="H56" s="257">
        <f>'[1]XII-V3'!AF29</f>
        <v>0</v>
      </c>
      <c r="I56" s="257">
        <f>'[1]XII-V4-CS'!AD30</f>
        <v>0</v>
      </c>
      <c r="J56" s="257">
        <f>'[1]XII-V4-PS'!AD30</f>
        <v>0</v>
      </c>
      <c r="K56" s="257">
        <f>'[1]XII-C2'!AD30</f>
        <v>0</v>
      </c>
      <c r="L56" s="259">
        <f t="shared" si="6"/>
        <v>0</v>
      </c>
    </row>
    <row r="57" spans="2:12" ht="27.75" customHeight="1">
      <c r="B57" s="258" t="s">
        <v>53</v>
      </c>
      <c r="C57" s="234">
        <f>'XII-K1'!AF30</f>
        <v>0</v>
      </c>
      <c r="D57" s="235">
        <f>'[1]XII-K2'!AF30</f>
        <v>0</v>
      </c>
      <c r="E57" s="254">
        <f>'[1]XII-V1'!AF30</f>
        <v>0</v>
      </c>
      <c r="F57" s="255">
        <f>'[1]XII-C1'!AD31</f>
        <v>0</v>
      </c>
      <c r="G57" s="256">
        <f>'[1]XII-V2'!AF30</f>
        <v>0</v>
      </c>
      <c r="H57" s="257">
        <f>'[1]XII-V3'!AF30</f>
        <v>0</v>
      </c>
      <c r="I57" s="257">
        <f>'[1]XII-V4-CS'!AD31</f>
        <v>0</v>
      </c>
      <c r="J57" s="257">
        <f>'[1]XII-V4-PS'!AD31</f>
        <v>0</v>
      </c>
      <c r="K57" s="257">
        <f>'[1]XII-C2'!AD31</f>
        <v>0</v>
      </c>
      <c r="L57" s="259">
        <f t="shared" si="6"/>
        <v>0</v>
      </c>
    </row>
    <row r="58" spans="2:12" ht="27.75" customHeight="1">
      <c r="B58" s="258" t="s">
        <v>55</v>
      </c>
      <c r="C58" s="234">
        <f>'XII-K1'!AF31</f>
        <v>9</v>
      </c>
      <c r="D58" s="235">
        <f>'[1]XII-K2'!AF31</f>
        <v>0</v>
      </c>
      <c r="E58" s="254">
        <f>'[1]XII-V1'!AF31</f>
        <v>0</v>
      </c>
      <c r="F58" s="255">
        <f>'[1]XII-C1'!AD32</f>
        <v>0</v>
      </c>
      <c r="G58" s="256">
        <f>'[1]XII-V2'!AF31</f>
        <v>0</v>
      </c>
      <c r="H58" s="257">
        <f>'[1]XII-V3'!AF31</f>
        <v>0</v>
      </c>
      <c r="I58" s="257">
        <f>'[1]XII-V4-CS'!AD32</f>
        <v>0</v>
      </c>
      <c r="J58" s="257">
        <f>'[1]XII-V4-PS'!AD32</f>
        <v>0</v>
      </c>
      <c r="K58" s="257">
        <f>'[1]XII-C2'!AD32</f>
        <v>0</v>
      </c>
      <c r="L58" s="259">
        <f t="shared" si="6"/>
        <v>9</v>
      </c>
    </row>
    <row r="59" spans="2:12" ht="27.75" customHeight="1">
      <c r="B59" s="258" t="s">
        <v>57</v>
      </c>
      <c r="C59" s="234">
        <f>'XII-K1'!AF32</f>
        <v>21</v>
      </c>
      <c r="D59" s="235">
        <f>'[1]XII-K2'!AF32</f>
        <v>0</v>
      </c>
      <c r="E59" s="254">
        <f>'[1]XII-V1'!AF32</f>
        <v>0</v>
      </c>
      <c r="F59" s="255">
        <f>'[1]XII-C1'!AD33</f>
        <v>0</v>
      </c>
      <c r="G59" s="256">
        <f>'[1]XII-V2'!AF32</f>
        <v>0</v>
      </c>
      <c r="H59" s="257">
        <f>'[1]XII-V3'!AF32</f>
        <v>0</v>
      </c>
      <c r="I59" s="257">
        <f>'[1]XII-V4-CS'!AD33</f>
        <v>0</v>
      </c>
      <c r="J59" s="257">
        <f>'[1]XII-V4-PS'!AD33</f>
        <v>0</v>
      </c>
      <c r="K59" s="257">
        <f>'[1]XII-C2'!AD33</f>
        <v>0</v>
      </c>
      <c r="L59" s="259">
        <f t="shared" si="6"/>
        <v>21</v>
      </c>
    </row>
    <row r="60" spans="2:12" ht="27.75" customHeight="1" thickBot="1">
      <c r="B60" s="260" t="s">
        <v>115</v>
      </c>
      <c r="C60" s="234">
        <f>'[1]XII-K1'!AF33</f>
        <v>43</v>
      </c>
      <c r="D60" s="235">
        <f>'[1]XII-K2'!AF33</f>
        <v>44</v>
      </c>
      <c r="E60" s="254">
        <f>'[1]XII-V1'!AF33</f>
        <v>43</v>
      </c>
      <c r="F60" s="255">
        <f>'[1]XII-C1'!AD34</f>
        <v>45</v>
      </c>
      <c r="G60" s="256">
        <f>'[1]XII-V2'!AF33</f>
        <v>42</v>
      </c>
      <c r="H60" s="257">
        <f>'[1]XII-V3'!AF33</f>
        <v>36</v>
      </c>
      <c r="I60" s="257">
        <f>'[1]XII-V4-CS'!AD34</f>
        <v>22</v>
      </c>
      <c r="J60" s="257">
        <f>'[1]XII-V4-PS'!AD34</f>
        <v>18</v>
      </c>
      <c r="K60" s="257">
        <f>'[1]XII-C2'!AD34</f>
        <v>39</v>
      </c>
      <c r="L60" s="230">
        <f t="shared" si="6"/>
        <v>332</v>
      </c>
    </row>
    <row r="61" spans="2:12" ht="21.75" customHeight="1" thickBot="1">
      <c r="B61" s="228"/>
      <c r="C61" s="228"/>
      <c r="D61" s="228"/>
      <c r="E61" s="228"/>
      <c r="F61" s="228"/>
      <c r="G61" s="228"/>
      <c r="H61" s="228"/>
      <c r="I61" s="228"/>
      <c r="J61" s="228"/>
      <c r="K61" s="228"/>
      <c r="L61" s="228"/>
    </row>
    <row r="62" spans="2:12" ht="27.75" customHeight="1" thickBot="1">
      <c r="B62" s="572"/>
      <c r="C62" s="594" t="s">
        <v>52</v>
      </c>
      <c r="D62" s="595"/>
      <c r="E62" s="595"/>
      <c r="F62" s="595"/>
      <c r="G62" s="596"/>
      <c r="H62" s="596"/>
      <c r="I62" s="596"/>
      <c r="J62" s="596"/>
      <c r="K62" s="596"/>
      <c r="L62" s="597" t="s">
        <v>82</v>
      </c>
    </row>
    <row r="63" spans="2:12" ht="27.75" customHeight="1">
      <c r="B63" s="573"/>
      <c r="C63" s="581" t="s">
        <v>80</v>
      </c>
      <c r="D63" s="582"/>
      <c r="E63" s="582"/>
      <c r="F63" s="583"/>
      <c r="G63" s="584" t="s">
        <v>81</v>
      </c>
      <c r="H63" s="585"/>
      <c r="I63" s="585"/>
      <c r="J63" s="585"/>
      <c r="K63" s="585"/>
      <c r="L63" s="598"/>
    </row>
    <row r="64" spans="2:12" ht="27.75" customHeight="1">
      <c r="B64" s="573"/>
      <c r="C64" s="199" t="s">
        <v>68</v>
      </c>
      <c r="D64" s="200" t="s">
        <v>84</v>
      </c>
      <c r="E64" s="200" t="s">
        <v>85</v>
      </c>
      <c r="F64" s="201" t="s">
        <v>7</v>
      </c>
      <c r="G64" s="199" t="s">
        <v>83</v>
      </c>
      <c r="H64" s="200" t="s">
        <v>86</v>
      </c>
      <c r="I64" s="200" t="s">
        <v>7</v>
      </c>
      <c r="J64" s="200" t="s">
        <v>417</v>
      </c>
      <c r="K64" s="200" t="s">
        <v>89</v>
      </c>
      <c r="L64" s="598"/>
    </row>
    <row r="65" spans="2:13" ht="27.75" customHeight="1" thickBot="1">
      <c r="B65" s="574"/>
      <c r="C65" s="202">
        <v>45</v>
      </c>
      <c r="D65" s="203">
        <v>39</v>
      </c>
      <c r="E65" s="204">
        <v>22</v>
      </c>
      <c r="F65" s="205"/>
      <c r="G65" s="206">
        <v>42</v>
      </c>
      <c r="H65" s="207">
        <v>33</v>
      </c>
      <c r="I65" s="207">
        <v>46</v>
      </c>
      <c r="J65" s="207">
        <v>18</v>
      </c>
      <c r="K65" s="229">
        <v>39</v>
      </c>
      <c r="L65" s="230">
        <f>SUM(C65:K65)</f>
        <v>284</v>
      </c>
    </row>
    <row r="66" spans="2:13" ht="27.75" customHeight="1">
      <c r="B66" s="261" t="s">
        <v>116</v>
      </c>
      <c r="C66" s="262">
        <f>'[1]XII-K1'!AB30</f>
        <v>0</v>
      </c>
      <c r="D66" s="263">
        <f>'[1]XII-K2'!AB30</f>
        <v>0</v>
      </c>
      <c r="E66" s="263">
        <f>'[1]XII-V1'!AB30</f>
        <v>0</v>
      </c>
      <c r="F66" s="264">
        <f>'[1]XII-C1'!Z31</f>
        <v>0</v>
      </c>
      <c r="G66" s="265">
        <f>'[1]XII-V2'!AB30</f>
        <v>0</v>
      </c>
      <c r="H66" s="266">
        <f>'[1]XII-V3'!AB30</f>
        <v>0</v>
      </c>
      <c r="I66" s="266">
        <f>'[1]XII-V4-CS'!Z31</f>
        <v>0</v>
      </c>
      <c r="J66" s="266">
        <f>'[1]XII-V4-PS'!Z31</f>
        <v>0</v>
      </c>
      <c r="K66" s="266">
        <f>'[1]XII-C2'!Z31</f>
        <v>0</v>
      </c>
      <c r="L66" s="231">
        <f>SUM(C66:K66)</f>
        <v>0</v>
      </c>
      <c r="M66" s="267">
        <f>L66/L65*100</f>
        <v>0</v>
      </c>
    </row>
    <row r="67" spans="2:13" ht="27.75" customHeight="1">
      <c r="B67" s="268" t="s">
        <v>117</v>
      </c>
      <c r="C67" s="262">
        <f>'[1]XII-K1'!AB31</f>
        <v>0</v>
      </c>
      <c r="D67" s="263">
        <f>'[1]XII-K2'!AB31</f>
        <v>0</v>
      </c>
      <c r="E67" s="263">
        <f>'[1]XII-V1'!AB31</f>
        <v>0</v>
      </c>
      <c r="F67" s="264">
        <f>'[1]XII-C1'!Z32</f>
        <v>0</v>
      </c>
      <c r="G67" s="265">
        <f>'[1]XII-V2'!AB31</f>
        <v>0</v>
      </c>
      <c r="H67" s="266">
        <f>'[1]XII-V3'!AB31</f>
        <v>0</v>
      </c>
      <c r="I67" s="266">
        <f>'[1]XII-V4-CS'!Z32</f>
        <v>0</v>
      </c>
      <c r="J67" s="266">
        <f>'[1]XII-V4-PS'!Z32</f>
        <v>0</v>
      </c>
      <c r="K67" s="266">
        <f>'[1]XII-C2'!Z32</f>
        <v>11</v>
      </c>
      <c r="L67" s="259">
        <f>SUM(C67:K67)</f>
        <v>11</v>
      </c>
      <c r="M67" s="267">
        <f>L67/L65*100</f>
        <v>3.873239436619718</v>
      </c>
    </row>
    <row r="68" spans="2:13" ht="27.75" customHeight="1" thickBot="1">
      <c r="B68" s="269" t="s">
        <v>56</v>
      </c>
      <c r="C68" s="262">
        <f>'[1]XII-K1'!AB32</f>
        <v>43</v>
      </c>
      <c r="D68" s="263">
        <f>'[1]XII-K2'!AB32</f>
        <v>44</v>
      </c>
      <c r="E68" s="263">
        <f>'[1]XII-V1'!AB32</f>
        <v>43</v>
      </c>
      <c r="F68" s="264">
        <f>'[1]XII-C1'!Z33</f>
        <v>45</v>
      </c>
      <c r="G68" s="265">
        <f>'[1]XII-V2'!AB32</f>
        <v>42</v>
      </c>
      <c r="H68" s="266">
        <f>'[1]XII-V3'!AB32</f>
        <v>36</v>
      </c>
      <c r="I68" s="266">
        <f>'[1]XII-V4-CS'!Z33</f>
        <v>22</v>
      </c>
      <c r="J68" s="266">
        <f>'[1]XII-V4-PS'!Z33</f>
        <v>18</v>
      </c>
      <c r="K68" s="266">
        <f>'[1]XII-C2'!Z33</f>
        <v>28</v>
      </c>
      <c r="L68" s="259">
        <f>SUM(C68:K68)</f>
        <v>321</v>
      </c>
      <c r="M68" s="267">
        <f>L68/L65*100</f>
        <v>113.0281690140845</v>
      </c>
    </row>
    <row r="69" spans="2:13" ht="27.75" customHeight="1" thickBot="1">
      <c r="B69" s="270" t="s">
        <v>118</v>
      </c>
      <c r="C69" s="271">
        <f>C66/C65</f>
        <v>0</v>
      </c>
      <c r="D69" s="272">
        <f t="shared" ref="D69:K69" si="7">D66/D65</f>
        <v>0</v>
      </c>
      <c r="E69" s="272">
        <f t="shared" si="7"/>
        <v>0</v>
      </c>
      <c r="F69" s="273" t="e">
        <f>F66/F65</f>
        <v>#DIV/0!</v>
      </c>
      <c r="G69" s="274">
        <f>G66/G65</f>
        <v>0</v>
      </c>
      <c r="H69" s="275">
        <f>H66/H65</f>
        <v>0</v>
      </c>
      <c r="I69" s="275">
        <f>I66/I65</f>
        <v>0</v>
      </c>
      <c r="J69" s="275">
        <f>J66/J65</f>
        <v>0</v>
      </c>
      <c r="K69" s="275">
        <f t="shared" si="7"/>
        <v>0</v>
      </c>
      <c r="L69" s="276"/>
    </row>
    <row r="70" spans="2:13" ht="27.75" customHeight="1">
      <c r="B70" s="277"/>
      <c r="C70" s="277"/>
      <c r="D70" s="277"/>
      <c r="E70" s="277"/>
      <c r="F70" s="277"/>
      <c r="G70" s="277"/>
      <c r="H70" s="277"/>
      <c r="I70" s="277"/>
      <c r="J70" s="277"/>
      <c r="K70" s="277"/>
      <c r="L70" s="228"/>
    </row>
    <row r="71" spans="2:13" ht="27.75" customHeight="1">
      <c r="B71" s="592" t="s">
        <v>60</v>
      </c>
      <c r="C71" s="592"/>
      <c r="D71" s="277"/>
      <c r="E71" s="277"/>
      <c r="F71" s="277"/>
      <c r="G71" s="277"/>
      <c r="H71" s="277"/>
      <c r="I71" s="277"/>
      <c r="J71" s="592" t="s">
        <v>61</v>
      </c>
      <c r="K71" s="592"/>
      <c r="L71" s="228"/>
    </row>
    <row r="72" spans="2:13" ht="28.8">
      <c r="B72" s="277"/>
      <c r="C72" s="277"/>
      <c r="D72" s="277"/>
      <c r="E72" s="277"/>
      <c r="F72" s="277"/>
      <c r="G72" s="277"/>
      <c r="H72" s="277"/>
      <c r="I72" s="277"/>
      <c r="J72" s="277"/>
      <c r="K72" s="277"/>
      <c r="L72" s="228"/>
    </row>
    <row r="73" spans="2:13" ht="28.8">
      <c r="B73" s="277"/>
      <c r="C73" s="277"/>
      <c r="D73" s="277"/>
      <c r="E73" s="277"/>
      <c r="F73" s="277"/>
      <c r="G73" s="277"/>
      <c r="H73" s="277"/>
      <c r="I73" s="277"/>
      <c r="J73" s="277"/>
      <c r="K73" s="277"/>
      <c r="L73" s="228"/>
    </row>
    <row r="74" spans="2:13" ht="28.8">
      <c r="B74" s="277"/>
      <c r="C74" s="277"/>
      <c r="D74" s="277"/>
      <c r="E74" s="277"/>
      <c r="F74" s="277"/>
      <c r="G74" s="277"/>
      <c r="H74" s="277"/>
      <c r="I74" s="277"/>
      <c r="J74" s="277"/>
      <c r="K74" s="277"/>
      <c r="L74" s="228"/>
    </row>
    <row r="75" spans="2:13" ht="28.8">
      <c r="B75" s="277"/>
      <c r="C75" s="277"/>
      <c r="D75" s="277"/>
      <c r="E75" s="277"/>
      <c r="F75" s="277"/>
      <c r="G75" s="277"/>
      <c r="H75" s="277"/>
      <c r="I75" s="277"/>
      <c r="J75" s="277"/>
      <c r="K75" s="277"/>
      <c r="L75" s="228"/>
    </row>
    <row r="76" spans="2:13" ht="28.8">
      <c r="B76" s="277"/>
      <c r="C76" s="277"/>
      <c r="D76" s="277"/>
      <c r="E76" s="277"/>
      <c r="F76" s="277"/>
      <c r="G76" s="277"/>
      <c r="H76" s="277"/>
      <c r="I76" s="277"/>
      <c r="J76" s="277"/>
      <c r="K76" s="277"/>
      <c r="L76" s="228"/>
    </row>
    <row r="77" spans="2:13">
      <c r="B77" s="228"/>
      <c r="C77" s="228"/>
      <c r="D77" s="228"/>
      <c r="E77" s="228"/>
      <c r="F77" s="228"/>
      <c r="G77" s="228"/>
      <c r="H77" s="228"/>
      <c r="I77" s="228"/>
      <c r="J77" s="228"/>
      <c r="K77" s="228"/>
      <c r="L77" s="228"/>
    </row>
    <row r="78" spans="2:13">
      <c r="B78" s="228"/>
      <c r="C78" s="228"/>
      <c r="D78" s="228"/>
      <c r="E78" s="228"/>
      <c r="F78" s="228"/>
      <c r="G78" s="228"/>
      <c r="H78" s="228"/>
      <c r="I78" s="228"/>
      <c r="J78" s="228"/>
      <c r="K78" s="228"/>
      <c r="L78" s="228"/>
    </row>
    <row r="79" spans="2:13">
      <c r="B79" s="228"/>
      <c r="C79" s="228"/>
      <c r="D79" s="228"/>
      <c r="E79" s="228"/>
      <c r="F79" s="228"/>
      <c r="G79" s="228"/>
      <c r="H79" s="228"/>
      <c r="I79" s="228"/>
      <c r="J79" s="228"/>
      <c r="K79" s="228"/>
      <c r="L79" s="228"/>
    </row>
    <row r="80" spans="2:13">
      <c r="B80" s="228"/>
      <c r="C80" s="228"/>
      <c r="D80" s="228"/>
      <c r="E80" s="228"/>
      <c r="F80" s="228"/>
      <c r="G80" s="228"/>
      <c r="H80" s="228"/>
      <c r="I80" s="228"/>
      <c r="J80" s="228"/>
      <c r="K80" s="228"/>
      <c r="L80" s="228"/>
    </row>
    <row r="81" spans="2:12">
      <c r="B81" s="228"/>
      <c r="C81" s="228"/>
      <c r="D81" s="228"/>
      <c r="E81" s="228"/>
      <c r="F81" s="228"/>
      <c r="G81" s="228"/>
      <c r="H81" s="228"/>
      <c r="I81" s="228"/>
      <c r="J81" s="228"/>
      <c r="K81" s="228"/>
      <c r="L81" s="228"/>
    </row>
    <row r="82" spans="2:12">
      <c r="B82" s="228"/>
      <c r="C82" s="228"/>
      <c r="D82" s="228"/>
      <c r="E82" s="228"/>
      <c r="F82" s="228"/>
      <c r="G82" s="228"/>
      <c r="H82" s="228"/>
      <c r="I82" s="228"/>
      <c r="J82" s="228"/>
      <c r="K82" s="228"/>
      <c r="L82" s="228"/>
    </row>
    <row r="83" spans="2:12">
      <c r="B83" s="228"/>
      <c r="C83" s="228"/>
      <c r="D83" s="228"/>
      <c r="E83" s="228"/>
      <c r="F83" s="228"/>
      <c r="G83" s="228"/>
      <c r="H83" s="228"/>
      <c r="I83" s="228"/>
      <c r="J83" s="228"/>
      <c r="K83" s="228"/>
      <c r="L83" s="228"/>
    </row>
    <row r="84" spans="2:12">
      <c r="B84" s="228"/>
      <c r="C84" s="228"/>
      <c r="D84" s="228"/>
      <c r="E84" s="228"/>
      <c r="F84" s="228"/>
      <c r="G84" s="228"/>
      <c r="H84" s="228"/>
      <c r="I84" s="228"/>
      <c r="J84" s="228"/>
      <c r="K84" s="228"/>
      <c r="L84" s="228"/>
    </row>
    <row r="85" spans="2:12">
      <c r="B85" s="228"/>
      <c r="C85" s="228"/>
      <c r="D85" s="228"/>
      <c r="E85" s="228"/>
      <c r="F85" s="228"/>
      <c r="G85" s="228"/>
      <c r="H85" s="228"/>
      <c r="I85" s="228"/>
      <c r="J85" s="228"/>
      <c r="K85" s="228"/>
      <c r="L85" s="228"/>
    </row>
    <row r="86" spans="2:12">
      <c r="B86" s="228"/>
      <c r="C86" s="228"/>
      <c r="D86" s="228"/>
      <c r="E86" s="228"/>
      <c r="F86" s="228"/>
      <c r="G86" s="228"/>
      <c r="H86" s="228"/>
      <c r="I86" s="228"/>
      <c r="J86" s="228"/>
      <c r="K86" s="228"/>
      <c r="L86" s="228"/>
    </row>
    <row r="87" spans="2:12">
      <c r="B87" s="228"/>
      <c r="C87" s="228"/>
      <c r="D87" s="228"/>
      <c r="E87" s="228"/>
      <c r="F87" s="228"/>
      <c r="G87" s="228"/>
      <c r="H87" s="228"/>
      <c r="I87" s="228"/>
      <c r="J87" s="228"/>
      <c r="K87" s="228"/>
      <c r="L87" s="228"/>
    </row>
    <row r="88" spans="2:12">
      <c r="B88" s="228"/>
      <c r="C88" s="228"/>
      <c r="D88" s="228"/>
      <c r="E88" s="228"/>
      <c r="F88" s="228"/>
      <c r="G88" s="228"/>
      <c r="H88" s="228"/>
      <c r="I88" s="228"/>
      <c r="J88" s="228"/>
      <c r="K88" s="228"/>
      <c r="L88" s="228"/>
    </row>
    <row r="89" spans="2:12">
      <c r="B89" s="228"/>
      <c r="C89" s="228"/>
      <c r="D89" s="228"/>
      <c r="E89" s="228"/>
      <c r="F89" s="228"/>
      <c r="G89" s="228"/>
      <c r="H89" s="228"/>
      <c r="I89" s="228"/>
      <c r="J89" s="228"/>
      <c r="K89" s="228"/>
      <c r="L89" s="228"/>
    </row>
    <row r="90" spans="2:12">
      <c r="B90" s="228"/>
      <c r="C90" s="228"/>
      <c r="D90" s="228"/>
      <c r="E90" s="228"/>
      <c r="F90" s="228"/>
      <c r="G90" s="228"/>
      <c r="H90" s="228"/>
      <c r="I90" s="228"/>
      <c r="J90" s="228"/>
      <c r="K90" s="228"/>
      <c r="L90" s="228"/>
    </row>
    <row r="91" spans="2:12">
      <c r="B91" s="228"/>
      <c r="C91" s="228"/>
      <c r="D91" s="228"/>
      <c r="E91" s="228"/>
      <c r="F91" s="228"/>
      <c r="G91" s="228"/>
      <c r="H91" s="228"/>
      <c r="I91" s="228"/>
      <c r="J91" s="228"/>
      <c r="K91" s="228"/>
      <c r="L91" s="228"/>
    </row>
    <row r="92" spans="2:12">
      <c r="B92" s="228"/>
      <c r="C92" s="228"/>
      <c r="D92" s="228"/>
      <c r="E92" s="228"/>
      <c r="F92" s="228"/>
      <c r="G92" s="228"/>
      <c r="H92" s="228"/>
      <c r="I92" s="228"/>
      <c r="J92" s="228"/>
      <c r="K92" s="228"/>
      <c r="L92" s="228"/>
    </row>
    <row r="93" spans="2:12">
      <c r="B93" s="228"/>
      <c r="C93" s="228"/>
      <c r="D93" s="228"/>
      <c r="E93" s="228"/>
      <c r="F93" s="228"/>
      <c r="G93" s="228"/>
      <c r="H93" s="228"/>
      <c r="I93" s="228"/>
      <c r="J93" s="228"/>
      <c r="K93" s="228"/>
      <c r="L93" s="228"/>
    </row>
    <row r="94" spans="2:12">
      <c r="B94" s="228"/>
      <c r="C94" s="228"/>
      <c r="D94" s="228"/>
      <c r="E94" s="228"/>
      <c r="F94" s="228"/>
      <c r="G94" s="228"/>
      <c r="H94" s="228"/>
      <c r="I94" s="228"/>
      <c r="J94" s="228"/>
      <c r="K94" s="228"/>
      <c r="L94" s="228"/>
    </row>
    <row r="95" spans="2:12">
      <c r="B95" s="228"/>
      <c r="C95" s="228"/>
      <c r="D95" s="228"/>
      <c r="E95" s="228"/>
      <c r="F95" s="228"/>
      <c r="G95" s="228"/>
      <c r="H95" s="228"/>
      <c r="I95" s="228"/>
      <c r="J95" s="228"/>
      <c r="K95" s="228"/>
      <c r="L95" s="228"/>
    </row>
    <row r="96" spans="2:12">
      <c r="B96" s="228"/>
      <c r="C96" s="228"/>
      <c r="D96" s="228"/>
      <c r="E96" s="228"/>
      <c r="F96" s="228"/>
      <c r="G96" s="228"/>
      <c r="H96" s="228"/>
      <c r="I96" s="228"/>
      <c r="J96" s="228"/>
      <c r="K96" s="228"/>
      <c r="L96" s="228"/>
    </row>
    <row r="97" spans="2:12">
      <c r="B97" s="228"/>
      <c r="C97" s="228"/>
      <c r="D97" s="228"/>
      <c r="E97" s="228"/>
      <c r="F97" s="228"/>
      <c r="G97" s="228"/>
      <c r="H97" s="228"/>
      <c r="I97" s="228"/>
      <c r="J97" s="228"/>
      <c r="K97" s="228"/>
      <c r="L97" s="228"/>
    </row>
    <row r="98" spans="2:12">
      <c r="B98" s="228"/>
      <c r="C98" s="228"/>
      <c r="D98" s="228"/>
      <c r="E98" s="228"/>
      <c r="F98" s="228"/>
      <c r="G98" s="228"/>
      <c r="H98" s="228"/>
      <c r="I98" s="228"/>
      <c r="J98" s="228"/>
      <c r="K98" s="228"/>
      <c r="L98" s="228"/>
    </row>
    <row r="99" spans="2:12">
      <c r="B99" s="228"/>
      <c r="C99" s="228"/>
      <c r="D99" s="228"/>
      <c r="E99" s="228"/>
      <c r="F99" s="228"/>
      <c r="G99" s="228"/>
      <c r="H99" s="228"/>
      <c r="I99" s="228"/>
      <c r="J99" s="228"/>
      <c r="K99" s="228"/>
      <c r="L99" s="228"/>
    </row>
    <row r="100" spans="2:12">
      <c r="B100" s="228"/>
      <c r="C100" s="228"/>
      <c r="D100" s="228"/>
      <c r="E100" s="228"/>
      <c r="F100" s="228"/>
      <c r="G100" s="228"/>
      <c r="H100" s="228"/>
      <c r="I100" s="228"/>
      <c r="J100" s="228"/>
      <c r="K100" s="228"/>
      <c r="L100" s="228"/>
    </row>
    <row r="101" spans="2:12">
      <c r="B101" s="228"/>
      <c r="C101" s="228"/>
      <c r="D101" s="228"/>
      <c r="E101" s="278"/>
      <c r="F101" s="228"/>
      <c r="G101" s="228"/>
      <c r="H101" s="228"/>
      <c r="I101" s="228"/>
      <c r="J101" s="228"/>
      <c r="K101" s="228"/>
      <c r="L101" s="228"/>
    </row>
    <row r="102" spans="2:12">
      <c r="B102" s="228"/>
      <c r="C102" s="228"/>
      <c r="D102" s="228"/>
      <c r="E102" s="278"/>
      <c r="F102" s="228"/>
      <c r="G102" s="228"/>
      <c r="H102" s="228"/>
      <c r="I102" s="228"/>
      <c r="J102" s="228"/>
      <c r="K102" s="228"/>
      <c r="L102" s="228"/>
    </row>
  </sheetData>
  <mergeCells count="29">
    <mergeCell ref="B71:C71"/>
    <mergeCell ref="J71:K71"/>
    <mergeCell ref="B46:B49"/>
    <mergeCell ref="C46:K46"/>
    <mergeCell ref="L46:L48"/>
    <mergeCell ref="C47:F47"/>
    <mergeCell ref="G47:K47"/>
    <mergeCell ref="B62:B65"/>
    <mergeCell ref="C62:K62"/>
    <mergeCell ref="L62:L64"/>
    <mergeCell ref="C63:F63"/>
    <mergeCell ref="G63:K63"/>
    <mergeCell ref="B18:B21"/>
    <mergeCell ref="C18:K18"/>
    <mergeCell ref="L18:L20"/>
    <mergeCell ref="C19:F19"/>
    <mergeCell ref="G19:K19"/>
    <mergeCell ref="B33:B36"/>
    <mergeCell ref="C33:K33"/>
    <mergeCell ref="L33:L35"/>
    <mergeCell ref="C34:F34"/>
    <mergeCell ref="G34:K34"/>
    <mergeCell ref="B1:L1"/>
    <mergeCell ref="B2:L2"/>
    <mergeCell ref="B3:B6"/>
    <mergeCell ref="C3:K3"/>
    <mergeCell ref="L3:L6"/>
    <mergeCell ref="C4:F4"/>
    <mergeCell ref="G4:K4"/>
  </mergeCells>
  <conditionalFormatting sqref="B66:B68">
    <cfRule type="cellIs" dxfId="21" priority="1" stopIfTrue="1" operator="equal">
      <formula>"AB"</formula>
    </cfRule>
  </conditionalFormatting>
  <pageMargins left="0.39" right="0.38" top="0.4" bottom="0.36" header="0.3" footer="0.25"/>
  <pageSetup paperSize="5" scale="50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N26"/>
  <sheetViews>
    <sheetView workbookViewId="0">
      <selection activeCell="C6" sqref="C6"/>
    </sheetView>
  </sheetViews>
  <sheetFormatPr defaultRowHeight="14.4"/>
  <cols>
    <col min="1" max="1" width="2.44140625" customWidth="1"/>
    <col min="2" max="14" width="14.88671875" customWidth="1"/>
  </cols>
  <sheetData>
    <row r="1" spans="2:14" ht="9.75" customHeight="1"/>
    <row r="2" spans="2:14" ht="27.75" customHeight="1">
      <c r="B2" s="522" t="s">
        <v>121</v>
      </c>
      <c r="C2" s="522"/>
      <c r="D2" s="522"/>
      <c r="E2" s="522"/>
      <c r="F2" s="522"/>
      <c r="G2" s="522"/>
      <c r="H2" s="522"/>
      <c r="I2" s="522"/>
      <c r="J2" s="522"/>
      <c r="K2" s="522"/>
      <c r="L2" s="522"/>
      <c r="M2" s="522"/>
      <c r="N2" s="522"/>
    </row>
    <row r="3" spans="2:14" ht="27.75" customHeight="1" thickBot="1">
      <c r="B3" s="522" t="s">
        <v>119</v>
      </c>
      <c r="C3" s="522"/>
      <c r="D3" s="522"/>
      <c r="E3" s="522"/>
      <c r="F3" s="522"/>
      <c r="G3" s="522"/>
      <c r="H3" s="522"/>
      <c r="I3" s="522"/>
      <c r="J3" s="522"/>
      <c r="K3" s="522"/>
      <c r="L3" s="522"/>
      <c r="M3" s="522"/>
      <c r="N3" s="522"/>
    </row>
    <row r="4" spans="2:14" ht="33.75" customHeight="1" thickBot="1">
      <c r="B4" s="599" t="s">
        <v>120</v>
      </c>
      <c r="C4" s="600"/>
      <c r="D4" s="600"/>
      <c r="E4" s="600"/>
      <c r="F4" s="600"/>
      <c r="G4" s="600"/>
      <c r="H4" s="600"/>
      <c r="I4" s="600"/>
      <c r="J4" s="600"/>
      <c r="K4" s="600"/>
      <c r="L4" s="600"/>
      <c r="M4" s="600"/>
      <c r="N4" s="601"/>
    </row>
    <row r="5" spans="2:14" ht="33.75" customHeight="1">
      <c r="B5" s="280" t="s">
        <v>78</v>
      </c>
      <c r="C5" s="281" t="s">
        <v>2</v>
      </c>
      <c r="D5" s="281" t="s">
        <v>3</v>
      </c>
      <c r="E5" s="281" t="s">
        <v>4</v>
      </c>
      <c r="F5" s="282" t="s">
        <v>78</v>
      </c>
      <c r="G5" s="281" t="s">
        <v>5</v>
      </c>
      <c r="H5" s="281" t="s">
        <v>6</v>
      </c>
      <c r="I5" s="281" t="s">
        <v>98</v>
      </c>
      <c r="J5" s="281" t="s">
        <v>100</v>
      </c>
      <c r="K5" s="281" t="s">
        <v>7</v>
      </c>
      <c r="L5" s="282" t="s">
        <v>78</v>
      </c>
      <c r="M5" s="281" t="s">
        <v>65</v>
      </c>
      <c r="N5" s="283" t="s">
        <v>66</v>
      </c>
    </row>
    <row r="6" spans="2:14" s="287" customFormat="1" ht="27.75" customHeight="1">
      <c r="B6" s="163">
        <v>90</v>
      </c>
      <c r="C6" s="284">
        <f>'ALL-3'!L7</f>
        <v>0</v>
      </c>
      <c r="D6" s="284">
        <f>'ALL-3'!L32</f>
        <v>0</v>
      </c>
      <c r="E6" s="285">
        <f>'ALL-3'!K58</f>
        <v>0</v>
      </c>
      <c r="F6" s="163">
        <v>70</v>
      </c>
      <c r="G6" s="284">
        <f>'ALL-3'!L83</f>
        <v>0</v>
      </c>
      <c r="H6" s="284">
        <f>'ALL-3'!L109</f>
        <v>0</v>
      </c>
      <c r="I6" s="285">
        <f>'ALL-3'!J133</f>
        <v>0</v>
      </c>
      <c r="J6" s="285">
        <f>'ALL-3'!J158</f>
        <v>0</v>
      </c>
      <c r="K6" s="285">
        <f>'ALL-3'!F182</f>
        <v>0</v>
      </c>
      <c r="L6" s="163">
        <v>35</v>
      </c>
      <c r="M6" s="285">
        <f>'ALL-3'!H133</f>
        <v>0</v>
      </c>
      <c r="N6" s="286">
        <f>'ALL-3'!H133</f>
        <v>0</v>
      </c>
    </row>
    <row r="7" spans="2:14" s="287" customFormat="1" ht="27.75" customHeight="1">
      <c r="B7" s="163">
        <v>89</v>
      </c>
      <c r="C7" s="284">
        <f>'ALL-3'!L8</f>
        <v>0</v>
      </c>
      <c r="D7" s="284">
        <f>'ALL-3'!L33</f>
        <v>0</v>
      </c>
      <c r="E7" s="285">
        <f>'ALL-3'!K59</f>
        <v>0</v>
      </c>
      <c r="F7" s="163">
        <v>69</v>
      </c>
      <c r="G7" s="284">
        <f>'ALL-3'!L84</f>
        <v>0</v>
      </c>
      <c r="H7" s="284">
        <f>'ALL-3'!L110</f>
        <v>0</v>
      </c>
      <c r="I7" s="285">
        <f>'ALL-3'!J134</f>
        <v>0</v>
      </c>
      <c r="J7" s="285">
        <f>'ALL-3'!J159</f>
        <v>0</v>
      </c>
      <c r="K7" s="285">
        <f>'ALL-3'!F183</f>
        <v>0</v>
      </c>
      <c r="L7" s="163">
        <v>34</v>
      </c>
      <c r="M7" s="285">
        <f>'ALL-3'!H134</f>
        <v>0</v>
      </c>
      <c r="N7" s="286">
        <f>'ALL-3'!H134</f>
        <v>0</v>
      </c>
    </row>
    <row r="8" spans="2:14" s="287" customFormat="1" ht="27.75" customHeight="1">
      <c r="B8" s="163">
        <v>88</v>
      </c>
      <c r="C8" s="284">
        <f>'ALL-3'!L9</f>
        <v>0</v>
      </c>
      <c r="D8" s="284">
        <f>'ALL-3'!L34</f>
        <v>0</v>
      </c>
      <c r="E8" s="285">
        <f>'ALL-3'!K60</f>
        <v>0</v>
      </c>
      <c r="F8" s="163">
        <v>68</v>
      </c>
      <c r="G8" s="284">
        <f>'ALL-3'!L85</f>
        <v>0</v>
      </c>
      <c r="H8" s="284">
        <f>'ALL-3'!L111</f>
        <v>0</v>
      </c>
      <c r="I8" s="285">
        <f>'ALL-3'!J135</f>
        <v>0</v>
      </c>
      <c r="J8" s="285">
        <f>'ALL-3'!J160</f>
        <v>0</v>
      </c>
      <c r="K8" s="285">
        <f>'ALL-3'!F184</f>
        <v>0</v>
      </c>
      <c r="L8" s="163">
        <v>33</v>
      </c>
      <c r="M8" s="285">
        <f>'ALL-3'!H135</f>
        <v>1</v>
      </c>
      <c r="N8" s="286">
        <f>'ALL-3'!H135</f>
        <v>1</v>
      </c>
    </row>
    <row r="9" spans="2:14" s="287" customFormat="1" ht="27.75" customHeight="1">
      <c r="B9" s="163">
        <v>87</v>
      </c>
      <c r="C9" s="284">
        <f>'ALL-3'!L10</f>
        <v>0</v>
      </c>
      <c r="D9" s="284">
        <f>'ALL-3'!L35</f>
        <v>0</v>
      </c>
      <c r="E9" s="285">
        <f>'ALL-3'!K61</f>
        <v>0</v>
      </c>
      <c r="F9" s="163">
        <v>67</v>
      </c>
      <c r="G9" s="284">
        <f>'ALL-3'!L86</f>
        <v>0</v>
      </c>
      <c r="H9" s="284">
        <f>'ALL-3'!L112</f>
        <v>0</v>
      </c>
      <c r="I9" s="285">
        <f>'ALL-3'!J136</f>
        <v>0</v>
      </c>
      <c r="J9" s="285">
        <f>'ALL-3'!J161</f>
        <v>0</v>
      </c>
      <c r="K9" s="285">
        <f>'ALL-3'!F185</f>
        <v>0</v>
      </c>
      <c r="L9" s="163">
        <v>32</v>
      </c>
      <c r="M9" s="285">
        <f>'ALL-3'!H136</f>
        <v>2</v>
      </c>
      <c r="N9" s="286">
        <f>'ALL-3'!H136</f>
        <v>2</v>
      </c>
    </row>
    <row r="10" spans="2:14" s="287" customFormat="1" ht="27.75" customHeight="1">
      <c r="B10" s="163">
        <v>86</v>
      </c>
      <c r="C10" s="284">
        <f>'ALL-3'!L11</f>
        <v>0</v>
      </c>
      <c r="D10" s="284">
        <f>'ALL-3'!L36</f>
        <v>0</v>
      </c>
      <c r="E10" s="285">
        <f>'ALL-3'!K62</f>
        <v>0</v>
      </c>
      <c r="F10" s="163">
        <v>66</v>
      </c>
      <c r="G10" s="284">
        <f>'ALL-3'!L87</f>
        <v>0</v>
      </c>
      <c r="H10" s="284">
        <f>'ALL-3'!L113</f>
        <v>0</v>
      </c>
      <c r="I10" s="285">
        <f>'ALL-3'!J137</f>
        <v>0</v>
      </c>
      <c r="J10" s="285">
        <f>'ALL-3'!J162</f>
        <v>0</v>
      </c>
      <c r="K10" s="285">
        <f>'ALL-3'!F186</f>
        <v>0</v>
      </c>
      <c r="L10" s="163">
        <v>31</v>
      </c>
      <c r="M10" s="285">
        <f>'ALL-3'!H137</f>
        <v>1</v>
      </c>
      <c r="N10" s="286">
        <f>'ALL-3'!H137</f>
        <v>1</v>
      </c>
    </row>
    <row r="11" spans="2:14" s="287" customFormat="1" ht="27.75" customHeight="1">
      <c r="B11" s="163">
        <v>85</v>
      </c>
      <c r="C11" s="284">
        <f>'ALL-3'!L12</f>
        <v>0</v>
      </c>
      <c r="D11" s="284">
        <f>'ALL-3'!L37</f>
        <v>0</v>
      </c>
      <c r="E11" s="285">
        <f>'ALL-3'!K63</f>
        <v>0</v>
      </c>
      <c r="F11" s="163">
        <v>65</v>
      </c>
      <c r="G11" s="284">
        <f>'ALL-3'!L88</f>
        <v>0</v>
      </c>
      <c r="H11" s="284">
        <f>'ALL-3'!L114</f>
        <v>0</v>
      </c>
      <c r="I11" s="285">
        <f>'ALL-3'!J138</f>
        <v>0</v>
      </c>
      <c r="J11" s="285">
        <f>'ALL-3'!J163</f>
        <v>0</v>
      </c>
      <c r="K11" s="285">
        <f>'ALL-3'!F187</f>
        <v>0</v>
      </c>
      <c r="L11" s="163">
        <v>30</v>
      </c>
      <c r="M11" s="285">
        <f>'ALL-3'!H138</f>
        <v>2</v>
      </c>
      <c r="N11" s="286">
        <f>'ALL-3'!H138</f>
        <v>2</v>
      </c>
    </row>
    <row r="12" spans="2:14" s="287" customFormat="1" ht="27.75" customHeight="1">
      <c r="B12" s="163" t="s">
        <v>19</v>
      </c>
      <c r="C12" s="284">
        <f>'ALL-3'!L13</f>
        <v>4</v>
      </c>
      <c r="D12" s="284">
        <f>'ALL-3'!L38</f>
        <v>0</v>
      </c>
      <c r="E12" s="285">
        <f>'ALL-3'!K64</f>
        <v>8</v>
      </c>
      <c r="F12" s="163" t="s">
        <v>20</v>
      </c>
      <c r="G12" s="284">
        <f>'ALL-3'!L89</f>
        <v>1</v>
      </c>
      <c r="H12" s="284">
        <f>'ALL-3'!L115</f>
        <v>3</v>
      </c>
      <c r="I12" s="285">
        <f>'ALL-3'!J139</f>
        <v>0</v>
      </c>
      <c r="J12" s="285">
        <f>'ALL-3'!J164</f>
        <v>0</v>
      </c>
      <c r="K12" s="285">
        <f>'ALL-3'!F188</f>
        <v>0</v>
      </c>
      <c r="L12" s="163" t="s">
        <v>69</v>
      </c>
      <c r="M12" s="285">
        <f>'ALL-3'!H139</f>
        <v>18</v>
      </c>
      <c r="N12" s="286">
        <f>'ALL-3'!H139</f>
        <v>18</v>
      </c>
    </row>
    <row r="13" spans="2:14" s="287" customFormat="1" ht="27.75" customHeight="1">
      <c r="B13" s="163" t="s">
        <v>21</v>
      </c>
      <c r="C13" s="284">
        <f>'ALL-3'!L14</f>
        <v>16</v>
      </c>
      <c r="D13" s="284">
        <f>'ALL-3'!L39</f>
        <v>9</v>
      </c>
      <c r="E13" s="285">
        <f>'ALL-3'!K65</f>
        <v>12</v>
      </c>
      <c r="F13" s="163" t="s">
        <v>22</v>
      </c>
      <c r="G13" s="284">
        <f>'ALL-3'!L90</f>
        <v>8</v>
      </c>
      <c r="H13" s="284">
        <f>'ALL-3'!L116</f>
        <v>31</v>
      </c>
      <c r="I13" s="285">
        <f>'ALL-3'!J140</f>
        <v>0</v>
      </c>
      <c r="J13" s="285">
        <f>'ALL-3'!J165</f>
        <v>0</v>
      </c>
      <c r="K13" s="285">
        <f>'ALL-3'!F189</f>
        <v>9</v>
      </c>
      <c r="L13" s="163" t="s">
        <v>70</v>
      </c>
      <c r="M13" s="285">
        <f>'ALL-3'!H140</f>
        <v>95</v>
      </c>
      <c r="N13" s="286">
        <f>'ALL-3'!H140</f>
        <v>95</v>
      </c>
    </row>
    <row r="14" spans="2:14" s="287" customFormat="1" ht="27.75" customHeight="1">
      <c r="B14" s="163" t="s">
        <v>23</v>
      </c>
      <c r="C14" s="284">
        <f>'ALL-3'!L15</f>
        <v>55</v>
      </c>
      <c r="D14" s="284">
        <f>'ALL-3'!L40</f>
        <v>62</v>
      </c>
      <c r="E14" s="285">
        <f>'ALL-3'!K66</f>
        <v>37</v>
      </c>
      <c r="F14" s="163" t="s">
        <v>24</v>
      </c>
      <c r="G14" s="284">
        <f>'ALL-3'!L91</f>
        <v>50</v>
      </c>
      <c r="H14" s="284">
        <f>'ALL-3'!L117</f>
        <v>76</v>
      </c>
      <c r="I14" s="285">
        <f>'ALL-3'!J141</f>
        <v>0</v>
      </c>
      <c r="J14" s="285">
        <f>'ALL-3'!J166</f>
        <v>0</v>
      </c>
      <c r="K14" s="285">
        <f>'ALL-3'!F190</f>
        <v>18</v>
      </c>
      <c r="L14" s="163" t="s">
        <v>71</v>
      </c>
      <c r="M14" s="285">
        <f>'ALL-3'!H141</f>
        <v>19</v>
      </c>
      <c r="N14" s="286">
        <f>'ALL-3'!H141</f>
        <v>19</v>
      </c>
    </row>
    <row r="15" spans="2:14" s="287" customFormat="1" ht="27.75" customHeight="1">
      <c r="B15" s="163" t="s">
        <v>22</v>
      </c>
      <c r="C15" s="284">
        <f>'ALL-3'!L16</f>
        <v>59</v>
      </c>
      <c r="D15" s="284">
        <f>'ALL-3'!L41</f>
        <v>97</v>
      </c>
      <c r="E15" s="285">
        <f>'ALL-3'!K67</f>
        <v>44</v>
      </c>
      <c r="F15" s="163" t="s">
        <v>25</v>
      </c>
      <c r="G15" s="284">
        <f>'ALL-3'!L92</f>
        <v>103</v>
      </c>
      <c r="H15" s="284">
        <f>'ALL-3'!L118</f>
        <v>62</v>
      </c>
      <c r="I15" s="285">
        <f>'ALL-3'!J142</f>
        <v>0</v>
      </c>
      <c r="J15" s="285">
        <f>'ALL-3'!J167</f>
        <v>0</v>
      </c>
      <c r="K15" s="285">
        <f>'ALL-3'!F191</f>
        <v>7</v>
      </c>
      <c r="L15" s="163" t="s">
        <v>72</v>
      </c>
      <c r="M15" s="285">
        <f>'ALL-3'!H142</f>
        <v>37</v>
      </c>
      <c r="N15" s="286">
        <f>'ALL-3'!H142</f>
        <v>37</v>
      </c>
    </row>
    <row r="16" spans="2:14" s="287" customFormat="1" ht="27.75" customHeight="1">
      <c r="B16" s="163" t="s">
        <v>26</v>
      </c>
      <c r="C16" s="284">
        <f>'ALL-3'!L17</f>
        <v>44</v>
      </c>
      <c r="D16" s="284">
        <f>'ALL-3'!L42</f>
        <v>35</v>
      </c>
      <c r="E16" s="285">
        <f>'ALL-3'!K68</f>
        <v>46</v>
      </c>
      <c r="F16" s="163" t="s">
        <v>27</v>
      </c>
      <c r="G16" s="284">
        <f>'ALL-3'!L93</f>
        <v>10</v>
      </c>
      <c r="H16" s="284">
        <f>'ALL-3'!L119</f>
        <v>15</v>
      </c>
      <c r="I16" s="285">
        <f>'ALL-3'!J143</f>
        <v>0</v>
      </c>
      <c r="J16" s="285">
        <f>'ALL-3'!J168</f>
        <v>0</v>
      </c>
      <c r="K16" s="285">
        <f>'ALL-3'!F192</f>
        <v>4</v>
      </c>
      <c r="L16" s="164" t="s">
        <v>31</v>
      </c>
      <c r="M16" s="288">
        <f>'ALL-3'!H143</f>
        <v>5</v>
      </c>
      <c r="N16" s="289">
        <f>'ALL-3'!H143</f>
        <v>5</v>
      </c>
    </row>
    <row r="17" spans="2:14" s="287" customFormat="1" ht="27.75" customHeight="1">
      <c r="B17" s="163" t="s">
        <v>28</v>
      </c>
      <c r="C17" s="284">
        <f>'ALL-3'!L18</f>
        <v>11</v>
      </c>
      <c r="D17" s="284">
        <f>'ALL-3'!L43</f>
        <v>17</v>
      </c>
      <c r="E17" s="285">
        <f>'ALL-3'!K69</f>
        <v>7</v>
      </c>
      <c r="F17" s="163" t="s">
        <v>29</v>
      </c>
      <c r="G17" s="284">
        <f>'ALL-3'!L94</f>
        <v>56</v>
      </c>
      <c r="H17" s="284">
        <f>'ALL-3'!L120</f>
        <v>44</v>
      </c>
      <c r="I17" s="285">
        <f>'ALL-3'!J144</f>
        <v>0</v>
      </c>
      <c r="J17" s="285">
        <f>'ALL-3'!J169</f>
        <v>0</v>
      </c>
      <c r="K17" s="285">
        <f>'ALL-3'!F193</f>
        <v>1</v>
      </c>
      <c r="L17" s="164" t="s">
        <v>32</v>
      </c>
      <c r="M17" s="288">
        <f>'ALL-3'!H144</f>
        <v>18.244976561025084</v>
      </c>
      <c r="N17" s="289">
        <f>'ALL-3'!H144</f>
        <v>18.244976561025084</v>
      </c>
    </row>
    <row r="18" spans="2:14" s="287" customFormat="1" ht="27.75" customHeight="1">
      <c r="B18" s="163" t="s">
        <v>30</v>
      </c>
      <c r="C18" s="284">
        <f>'ALL-3'!L19</f>
        <v>45</v>
      </c>
      <c r="D18" s="284">
        <f>'ALL-3'!L44</f>
        <v>16</v>
      </c>
      <c r="E18" s="285">
        <f>'ALL-3'!K70</f>
        <v>58</v>
      </c>
      <c r="F18" s="164" t="s">
        <v>31</v>
      </c>
      <c r="G18" s="290">
        <f>'ALL-3'!L95</f>
        <v>14</v>
      </c>
      <c r="H18" s="290">
        <f>'ALL-3'!L121</f>
        <v>11</v>
      </c>
      <c r="I18" s="288">
        <f>'ALL-3'!J145</f>
        <v>0</v>
      </c>
      <c r="J18" s="288">
        <f>'ALL-3'!J170</f>
        <v>0</v>
      </c>
      <c r="K18" s="288">
        <f>'ALL-3'!F194</f>
        <v>0</v>
      </c>
      <c r="L18" s="164" t="s">
        <v>33</v>
      </c>
      <c r="M18" s="288">
        <f>'ALL-3'!H145</f>
        <v>33</v>
      </c>
      <c r="N18" s="289">
        <f>'ALL-3'!H145</f>
        <v>33</v>
      </c>
    </row>
    <row r="19" spans="2:14" s="287" customFormat="1" ht="27.75" customHeight="1" thickBot="1">
      <c r="B19" s="164" t="s">
        <v>31</v>
      </c>
      <c r="C19" s="290">
        <f>'ALL-3'!L20</f>
        <v>8</v>
      </c>
      <c r="D19" s="290">
        <f>'ALL-3'!L45</f>
        <v>6</v>
      </c>
      <c r="E19" s="288">
        <f>'ALL-3'!K71</f>
        <v>12</v>
      </c>
      <c r="F19" s="164" t="s">
        <v>32</v>
      </c>
      <c r="G19" s="290" t="str">
        <f>'ALL-3'!L96</f>
        <v>-</v>
      </c>
      <c r="H19" s="290" t="str">
        <f>'ALL-3'!L122</f>
        <v>-</v>
      </c>
      <c r="I19" s="288" t="e">
        <f>'ALL-3'!J146</f>
        <v>#DIV/0!</v>
      </c>
      <c r="J19" s="288" t="e">
        <f>'ALL-3'!J171</f>
        <v>#DIV/0!</v>
      </c>
      <c r="K19" s="288" t="e">
        <f>'ALL-3'!F195</f>
        <v>#DIV/0!</v>
      </c>
      <c r="L19" s="167" t="s">
        <v>34</v>
      </c>
      <c r="M19" s="288">
        <f>'ALL-3'!H146</f>
        <v>0</v>
      </c>
      <c r="N19" s="289">
        <f>'ALL-3'!H146</f>
        <v>0</v>
      </c>
    </row>
    <row r="20" spans="2:14" s="287" customFormat="1" ht="27.75" customHeight="1" thickBot="1">
      <c r="B20" s="164" t="s">
        <v>32</v>
      </c>
      <c r="C20" s="290" t="str">
        <f>'ALL-3'!L21</f>
        <v>-</v>
      </c>
      <c r="D20" s="290" t="str">
        <f>'ALL-3'!L46</f>
        <v>-</v>
      </c>
      <c r="E20" s="288" t="e">
        <f>'ALL-3'!K72</f>
        <v>#DIV/0!</v>
      </c>
      <c r="F20" s="164" t="s">
        <v>33</v>
      </c>
      <c r="G20" s="290">
        <f>'ALL-3'!L97</f>
        <v>346</v>
      </c>
      <c r="H20" s="290">
        <f>'ALL-3'!L123</f>
        <v>61</v>
      </c>
      <c r="I20" s="288">
        <f>'ALL-3'!J147</f>
        <v>0</v>
      </c>
      <c r="J20" s="288">
        <f>'ALL-3'!J172</f>
        <v>0</v>
      </c>
      <c r="K20" s="288">
        <f>'ALL-3'!F196</f>
        <v>57</v>
      </c>
      <c r="L20" s="169" t="s">
        <v>35</v>
      </c>
      <c r="M20" s="288">
        <f>'ALL-3'!H147</f>
        <v>46</v>
      </c>
      <c r="N20" s="289">
        <f>'ALL-3'!H147</f>
        <v>46</v>
      </c>
    </row>
    <row r="21" spans="2:14" s="287" customFormat="1" ht="27.75" customHeight="1" thickBot="1">
      <c r="B21" s="164" t="s">
        <v>33</v>
      </c>
      <c r="C21" s="290">
        <f>'ALL-3'!L22</f>
        <v>81</v>
      </c>
      <c r="D21" s="290">
        <f>'ALL-3'!L47</f>
        <v>74</v>
      </c>
      <c r="E21" s="288">
        <f>'ALL-3'!K73</f>
        <v>82</v>
      </c>
      <c r="F21" s="167" t="s">
        <v>34</v>
      </c>
      <c r="G21" s="290">
        <f>'ALL-3'!L98</f>
        <v>125</v>
      </c>
      <c r="H21" s="290">
        <f>'ALL-3'!L124</f>
        <v>0</v>
      </c>
      <c r="I21" s="288">
        <f>'ALL-3'!J148</f>
        <v>0</v>
      </c>
      <c r="J21" s="288">
        <f>'ALL-3'!J173</f>
        <v>0</v>
      </c>
      <c r="K21" s="288">
        <f>'ALL-3'!F197</f>
        <v>0</v>
      </c>
      <c r="L21" s="291" t="s">
        <v>90</v>
      </c>
      <c r="M21" s="292">
        <f>SUM(M6:M16)</f>
        <v>180</v>
      </c>
      <c r="N21" s="292">
        <f>SUM(N6:N16)</f>
        <v>180</v>
      </c>
    </row>
    <row r="22" spans="2:14" s="287" customFormat="1" ht="27.75" customHeight="1" thickBot="1">
      <c r="B22" s="293" t="s">
        <v>34</v>
      </c>
      <c r="C22" s="290">
        <f>'ALL-3'!L23</f>
        <v>0</v>
      </c>
      <c r="D22" s="290">
        <f>'ALL-3'!L48</f>
        <v>0</v>
      </c>
      <c r="E22" s="288">
        <f>'ALL-3'!K74</f>
        <v>0</v>
      </c>
      <c r="F22" s="169" t="s">
        <v>35</v>
      </c>
      <c r="G22" s="290">
        <f>'ALL-3'!L99</f>
        <v>64</v>
      </c>
      <c r="H22" s="290">
        <f>'ALL-3'!L125</f>
        <v>58</v>
      </c>
      <c r="I22" s="288">
        <f>'ALL-3'!J149</f>
        <v>0</v>
      </c>
      <c r="J22" s="288">
        <f>'ALL-3'!J174</f>
        <v>0</v>
      </c>
      <c r="K22" s="288">
        <f>'ALL-3'!F198</f>
        <v>5</v>
      </c>
    </row>
    <row r="23" spans="2:14" s="287" customFormat="1" ht="27.75" customHeight="1" thickBot="1">
      <c r="B23" s="169" t="s">
        <v>35</v>
      </c>
      <c r="C23" s="290">
        <f>'ALL-3'!L24</f>
        <v>55</v>
      </c>
      <c r="D23" s="290">
        <f>'ALL-3'!L49</f>
        <v>33</v>
      </c>
      <c r="E23" s="288">
        <f>'ALL-3'!K75</f>
        <v>63</v>
      </c>
      <c r="F23" s="291" t="s">
        <v>90</v>
      </c>
      <c r="G23" s="294">
        <f>SUM(G6:G18)</f>
        <v>242</v>
      </c>
      <c r="H23" s="294">
        <f t="shared" ref="H23:K23" si="0">SUM(H6:H18)</f>
        <v>242</v>
      </c>
      <c r="I23" s="294">
        <f t="shared" si="0"/>
        <v>0</v>
      </c>
      <c r="J23" s="294">
        <f t="shared" si="0"/>
        <v>0</v>
      </c>
      <c r="K23" s="294">
        <f t="shared" si="0"/>
        <v>39</v>
      </c>
    </row>
    <row r="24" spans="2:14" s="287" customFormat="1" ht="27.75" customHeight="1" thickBot="1">
      <c r="B24" s="291" t="s">
        <v>90</v>
      </c>
      <c r="C24" s="294">
        <f>SUM(C6:C19)</f>
        <v>242</v>
      </c>
      <c r="D24" s="294">
        <f t="shared" ref="D24:E24" si="1">SUM(D6:D19)</f>
        <v>242</v>
      </c>
      <c r="E24" s="294">
        <f t="shared" si="1"/>
        <v>224</v>
      </c>
    </row>
    <row r="25" spans="2:14" ht="11.25" customHeight="1">
      <c r="B25" s="592"/>
      <c r="C25" s="592"/>
      <c r="D25" s="592"/>
      <c r="E25" s="592"/>
      <c r="F25" s="592"/>
      <c r="G25" s="592"/>
      <c r="H25" s="592"/>
      <c r="I25" s="295"/>
      <c r="J25" s="295"/>
      <c r="K25" s="295"/>
      <c r="L25" s="295"/>
      <c r="M25" s="277"/>
      <c r="N25" s="277"/>
    </row>
    <row r="26" spans="2:14" ht="27.75" customHeight="1">
      <c r="B26" s="602" t="s">
        <v>60</v>
      </c>
      <c r="C26" s="602"/>
      <c r="D26" s="602"/>
      <c r="E26" s="602"/>
      <c r="F26" s="602"/>
      <c r="G26" s="602"/>
      <c r="H26" s="602"/>
      <c r="I26" s="602" t="s">
        <v>61</v>
      </c>
      <c r="J26" s="602"/>
      <c r="K26" s="602"/>
      <c r="L26" s="602"/>
      <c r="M26" s="602"/>
      <c r="N26" s="602"/>
    </row>
  </sheetData>
  <mergeCells count="6">
    <mergeCell ref="B2:N2"/>
    <mergeCell ref="B3:N3"/>
    <mergeCell ref="B4:N4"/>
    <mergeCell ref="B25:H25"/>
    <mergeCell ref="B26:H26"/>
    <mergeCell ref="I26:N26"/>
  </mergeCells>
  <pageMargins left="0.7" right="0.34" top="0.44" bottom="0.39" header="0.3" footer="0.3"/>
  <pageSetup paperSize="5" scale="80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E1013"/>
  <sheetViews>
    <sheetView topLeftCell="I1" zoomScale="70" zoomScaleNormal="70" workbookViewId="0">
      <selection activeCell="AA4" sqref="AA4:AA20"/>
    </sheetView>
  </sheetViews>
  <sheetFormatPr defaultColWidth="14.44140625" defaultRowHeight="15" customHeight="1"/>
  <cols>
    <col min="1" max="1" width="2" style="1" customWidth="1"/>
    <col min="2" max="2" width="7.6640625" style="1" customWidth="1"/>
    <col min="3" max="3" width="9.6640625" style="95" customWidth="1"/>
    <col min="4" max="4" width="8.44140625" style="95" customWidth="1"/>
    <col min="5" max="5" width="39.33203125" style="1" customWidth="1"/>
    <col min="6" max="7" width="10.33203125" style="1" customWidth="1"/>
    <col min="8" max="13" width="9.6640625" style="1" customWidth="1"/>
    <col min="14" max="14" width="9.109375" style="1" hidden="1" customWidth="1"/>
    <col min="15" max="15" width="12.6640625" style="1" customWidth="1"/>
    <col min="16" max="16" width="8.44140625" style="1" customWidth="1"/>
    <col min="17" max="17" width="10.6640625" style="1" customWidth="1"/>
    <col min="18" max="18" width="4.109375" style="1" customWidth="1"/>
    <col min="19" max="19" width="17.44140625" style="1" bestFit="1" customWidth="1"/>
    <col min="20" max="22" width="12.44140625" style="1" customWidth="1"/>
    <col min="23" max="23" width="5.109375" style="1" customWidth="1"/>
    <col min="24" max="24" width="17.44140625" style="1" bestFit="1" customWidth="1"/>
    <col min="25" max="28" width="15.6640625" style="1" customWidth="1"/>
    <col min="29" max="30" width="14.44140625" style="1" customWidth="1"/>
    <col min="31" max="31" width="8.33203125" style="1" customWidth="1"/>
    <col min="32" max="242" width="14.44140625" style="1"/>
    <col min="243" max="243" width="4.88671875" style="1" customWidth="1"/>
    <col min="244" max="244" width="7.6640625" style="1" customWidth="1"/>
    <col min="245" max="246" width="5.6640625" style="1" customWidth="1"/>
    <col min="247" max="247" width="34.5546875" style="1" customWidth="1"/>
    <col min="248" max="248" width="6.44140625" style="1" customWidth="1"/>
    <col min="249" max="249" width="5.44140625" style="1" customWidth="1"/>
    <col min="250" max="258" width="7.33203125" style="1" customWidth="1"/>
    <col min="259" max="259" width="10" style="1" customWidth="1"/>
    <col min="260" max="260" width="9.5546875" style="1" customWidth="1"/>
    <col min="261" max="261" width="7.5546875" style="1" customWidth="1"/>
    <col min="262" max="262" width="7.33203125" style="1" customWidth="1"/>
    <col min="263" max="263" width="4.6640625" style="1" customWidth="1"/>
    <col min="264" max="264" width="8.44140625" style="1" customWidth="1"/>
    <col min="265" max="265" width="18.5546875" style="1" customWidth="1"/>
    <col min="266" max="267" width="8.109375" style="1" customWidth="1"/>
    <col min="268" max="268" width="1.88671875" style="1" customWidth="1"/>
    <col min="269" max="269" width="18.5546875" style="1" customWidth="1"/>
    <col min="270" max="270" width="10" style="1" customWidth="1"/>
    <col min="271" max="271" width="1.88671875" style="1" customWidth="1"/>
    <col min="272" max="272" width="22.88671875" style="1" customWidth="1"/>
    <col min="273" max="276" width="9.33203125" style="1" customWidth="1"/>
    <col min="277" max="277" width="2.44140625" style="1" customWidth="1"/>
    <col min="278" max="278" width="11.44140625" style="1" customWidth="1"/>
    <col min="279" max="279" width="9.44140625" style="1" customWidth="1"/>
    <col min="280" max="280" width="10.33203125" style="1" customWidth="1"/>
    <col min="281" max="281" width="9.109375" style="1" customWidth="1"/>
    <col min="282" max="498" width="14.44140625" style="1"/>
    <col min="499" max="499" width="4.88671875" style="1" customWidth="1"/>
    <col min="500" max="500" width="7.6640625" style="1" customWidth="1"/>
    <col min="501" max="502" width="5.6640625" style="1" customWidth="1"/>
    <col min="503" max="503" width="34.5546875" style="1" customWidth="1"/>
    <col min="504" max="504" width="6.44140625" style="1" customWidth="1"/>
    <col min="505" max="505" width="5.44140625" style="1" customWidth="1"/>
    <col min="506" max="514" width="7.33203125" style="1" customWidth="1"/>
    <col min="515" max="515" width="10" style="1" customWidth="1"/>
    <col min="516" max="516" width="9.5546875" style="1" customWidth="1"/>
    <col min="517" max="517" width="7.5546875" style="1" customWidth="1"/>
    <col min="518" max="518" width="7.33203125" style="1" customWidth="1"/>
    <col min="519" max="519" width="4.6640625" style="1" customWidth="1"/>
    <col min="520" max="520" width="8.44140625" style="1" customWidth="1"/>
    <col min="521" max="521" width="18.5546875" style="1" customWidth="1"/>
    <col min="522" max="523" width="8.109375" style="1" customWidth="1"/>
    <col min="524" max="524" width="1.88671875" style="1" customWidth="1"/>
    <col min="525" max="525" width="18.5546875" style="1" customWidth="1"/>
    <col min="526" max="526" width="10" style="1" customWidth="1"/>
    <col min="527" max="527" width="1.88671875" style="1" customWidth="1"/>
    <col min="528" max="528" width="22.88671875" style="1" customWidth="1"/>
    <col min="529" max="532" width="9.33203125" style="1" customWidth="1"/>
    <col min="533" max="533" width="2.44140625" style="1" customWidth="1"/>
    <col min="534" max="534" width="11.44140625" style="1" customWidth="1"/>
    <col min="535" max="535" width="9.44140625" style="1" customWidth="1"/>
    <col min="536" max="536" width="10.33203125" style="1" customWidth="1"/>
    <col min="537" max="537" width="9.109375" style="1" customWidth="1"/>
    <col min="538" max="754" width="14.44140625" style="1"/>
    <col min="755" max="755" width="4.88671875" style="1" customWidth="1"/>
    <col min="756" max="756" width="7.6640625" style="1" customWidth="1"/>
    <col min="757" max="758" width="5.6640625" style="1" customWidth="1"/>
    <col min="759" max="759" width="34.5546875" style="1" customWidth="1"/>
    <col min="760" max="760" width="6.44140625" style="1" customWidth="1"/>
    <col min="761" max="761" width="5.44140625" style="1" customWidth="1"/>
    <col min="762" max="770" width="7.33203125" style="1" customWidth="1"/>
    <col min="771" max="771" width="10" style="1" customWidth="1"/>
    <col min="772" max="772" width="9.5546875" style="1" customWidth="1"/>
    <col min="773" max="773" width="7.5546875" style="1" customWidth="1"/>
    <col min="774" max="774" width="7.33203125" style="1" customWidth="1"/>
    <col min="775" max="775" width="4.6640625" style="1" customWidth="1"/>
    <col min="776" max="776" width="8.44140625" style="1" customWidth="1"/>
    <col min="777" max="777" width="18.5546875" style="1" customWidth="1"/>
    <col min="778" max="779" width="8.109375" style="1" customWidth="1"/>
    <col min="780" max="780" width="1.88671875" style="1" customWidth="1"/>
    <col min="781" max="781" width="18.5546875" style="1" customWidth="1"/>
    <col min="782" max="782" width="10" style="1" customWidth="1"/>
    <col min="783" max="783" width="1.88671875" style="1" customWidth="1"/>
    <col min="784" max="784" width="22.88671875" style="1" customWidth="1"/>
    <col min="785" max="788" width="9.33203125" style="1" customWidth="1"/>
    <col min="789" max="789" width="2.44140625" style="1" customWidth="1"/>
    <col min="790" max="790" width="11.44140625" style="1" customWidth="1"/>
    <col min="791" max="791" width="9.44140625" style="1" customWidth="1"/>
    <col min="792" max="792" width="10.33203125" style="1" customWidth="1"/>
    <col min="793" max="793" width="9.109375" style="1" customWidth="1"/>
    <col min="794" max="1010" width="14.44140625" style="1"/>
    <col min="1011" max="1011" width="4.88671875" style="1" customWidth="1"/>
    <col min="1012" max="1012" width="7.6640625" style="1" customWidth="1"/>
    <col min="1013" max="1014" width="5.6640625" style="1" customWidth="1"/>
    <col min="1015" max="1015" width="34.5546875" style="1" customWidth="1"/>
    <col min="1016" max="1016" width="6.44140625" style="1" customWidth="1"/>
    <col min="1017" max="1017" width="5.44140625" style="1" customWidth="1"/>
    <col min="1018" max="1026" width="7.33203125" style="1" customWidth="1"/>
    <col min="1027" max="1027" width="10" style="1" customWidth="1"/>
    <col min="1028" max="1028" width="9.5546875" style="1" customWidth="1"/>
    <col min="1029" max="1029" width="7.5546875" style="1" customWidth="1"/>
    <col min="1030" max="1030" width="7.33203125" style="1" customWidth="1"/>
    <col min="1031" max="1031" width="4.6640625" style="1" customWidth="1"/>
    <col min="1032" max="1032" width="8.44140625" style="1" customWidth="1"/>
    <col min="1033" max="1033" width="18.5546875" style="1" customWidth="1"/>
    <col min="1034" max="1035" width="8.109375" style="1" customWidth="1"/>
    <col min="1036" max="1036" width="1.88671875" style="1" customWidth="1"/>
    <col min="1037" max="1037" width="18.5546875" style="1" customWidth="1"/>
    <col min="1038" max="1038" width="10" style="1" customWidth="1"/>
    <col min="1039" max="1039" width="1.88671875" style="1" customWidth="1"/>
    <col min="1040" max="1040" width="22.88671875" style="1" customWidth="1"/>
    <col min="1041" max="1044" width="9.33203125" style="1" customWidth="1"/>
    <col min="1045" max="1045" width="2.44140625" style="1" customWidth="1"/>
    <col min="1046" max="1046" width="11.44140625" style="1" customWidth="1"/>
    <col min="1047" max="1047" width="9.44140625" style="1" customWidth="1"/>
    <col min="1048" max="1048" width="10.33203125" style="1" customWidth="1"/>
    <col min="1049" max="1049" width="9.109375" style="1" customWidth="1"/>
    <col min="1050" max="1266" width="14.44140625" style="1"/>
    <col min="1267" max="1267" width="4.88671875" style="1" customWidth="1"/>
    <col min="1268" max="1268" width="7.6640625" style="1" customWidth="1"/>
    <col min="1269" max="1270" width="5.6640625" style="1" customWidth="1"/>
    <col min="1271" max="1271" width="34.5546875" style="1" customWidth="1"/>
    <col min="1272" max="1272" width="6.44140625" style="1" customWidth="1"/>
    <col min="1273" max="1273" width="5.44140625" style="1" customWidth="1"/>
    <col min="1274" max="1282" width="7.33203125" style="1" customWidth="1"/>
    <col min="1283" max="1283" width="10" style="1" customWidth="1"/>
    <col min="1284" max="1284" width="9.5546875" style="1" customWidth="1"/>
    <col min="1285" max="1285" width="7.5546875" style="1" customWidth="1"/>
    <col min="1286" max="1286" width="7.33203125" style="1" customWidth="1"/>
    <col min="1287" max="1287" width="4.6640625" style="1" customWidth="1"/>
    <col min="1288" max="1288" width="8.44140625" style="1" customWidth="1"/>
    <col min="1289" max="1289" width="18.5546875" style="1" customWidth="1"/>
    <col min="1290" max="1291" width="8.109375" style="1" customWidth="1"/>
    <col min="1292" max="1292" width="1.88671875" style="1" customWidth="1"/>
    <col min="1293" max="1293" width="18.5546875" style="1" customWidth="1"/>
    <col min="1294" max="1294" width="10" style="1" customWidth="1"/>
    <col min="1295" max="1295" width="1.88671875" style="1" customWidth="1"/>
    <col min="1296" max="1296" width="22.88671875" style="1" customWidth="1"/>
    <col min="1297" max="1300" width="9.33203125" style="1" customWidth="1"/>
    <col min="1301" max="1301" width="2.44140625" style="1" customWidth="1"/>
    <col min="1302" max="1302" width="11.44140625" style="1" customWidth="1"/>
    <col min="1303" max="1303" width="9.44140625" style="1" customWidth="1"/>
    <col min="1304" max="1304" width="10.33203125" style="1" customWidth="1"/>
    <col min="1305" max="1305" width="9.109375" style="1" customWidth="1"/>
    <col min="1306" max="1522" width="14.44140625" style="1"/>
    <col min="1523" max="1523" width="4.88671875" style="1" customWidth="1"/>
    <col min="1524" max="1524" width="7.6640625" style="1" customWidth="1"/>
    <col min="1525" max="1526" width="5.6640625" style="1" customWidth="1"/>
    <col min="1527" max="1527" width="34.5546875" style="1" customWidth="1"/>
    <col min="1528" max="1528" width="6.44140625" style="1" customWidth="1"/>
    <col min="1529" max="1529" width="5.44140625" style="1" customWidth="1"/>
    <col min="1530" max="1538" width="7.33203125" style="1" customWidth="1"/>
    <col min="1539" max="1539" width="10" style="1" customWidth="1"/>
    <col min="1540" max="1540" width="9.5546875" style="1" customWidth="1"/>
    <col min="1541" max="1541" width="7.5546875" style="1" customWidth="1"/>
    <col min="1542" max="1542" width="7.33203125" style="1" customWidth="1"/>
    <col min="1543" max="1543" width="4.6640625" style="1" customWidth="1"/>
    <col min="1544" max="1544" width="8.44140625" style="1" customWidth="1"/>
    <col min="1545" max="1545" width="18.5546875" style="1" customWidth="1"/>
    <col min="1546" max="1547" width="8.109375" style="1" customWidth="1"/>
    <col min="1548" max="1548" width="1.88671875" style="1" customWidth="1"/>
    <col min="1549" max="1549" width="18.5546875" style="1" customWidth="1"/>
    <col min="1550" max="1550" width="10" style="1" customWidth="1"/>
    <col min="1551" max="1551" width="1.88671875" style="1" customWidth="1"/>
    <col min="1552" max="1552" width="22.88671875" style="1" customWidth="1"/>
    <col min="1553" max="1556" width="9.33203125" style="1" customWidth="1"/>
    <col min="1557" max="1557" width="2.44140625" style="1" customWidth="1"/>
    <col min="1558" max="1558" width="11.44140625" style="1" customWidth="1"/>
    <col min="1559" max="1559" width="9.44140625" style="1" customWidth="1"/>
    <col min="1560" max="1560" width="10.33203125" style="1" customWidth="1"/>
    <col min="1561" max="1561" width="9.109375" style="1" customWidth="1"/>
    <col min="1562" max="1778" width="14.44140625" style="1"/>
    <col min="1779" max="1779" width="4.88671875" style="1" customWidth="1"/>
    <col min="1780" max="1780" width="7.6640625" style="1" customWidth="1"/>
    <col min="1781" max="1782" width="5.6640625" style="1" customWidth="1"/>
    <col min="1783" max="1783" width="34.5546875" style="1" customWidth="1"/>
    <col min="1784" max="1784" width="6.44140625" style="1" customWidth="1"/>
    <col min="1785" max="1785" width="5.44140625" style="1" customWidth="1"/>
    <col min="1786" max="1794" width="7.33203125" style="1" customWidth="1"/>
    <col min="1795" max="1795" width="10" style="1" customWidth="1"/>
    <col min="1796" max="1796" width="9.5546875" style="1" customWidth="1"/>
    <col min="1797" max="1797" width="7.5546875" style="1" customWidth="1"/>
    <col min="1798" max="1798" width="7.33203125" style="1" customWidth="1"/>
    <col min="1799" max="1799" width="4.6640625" style="1" customWidth="1"/>
    <col min="1800" max="1800" width="8.44140625" style="1" customWidth="1"/>
    <col min="1801" max="1801" width="18.5546875" style="1" customWidth="1"/>
    <col min="1802" max="1803" width="8.109375" style="1" customWidth="1"/>
    <col min="1804" max="1804" width="1.88671875" style="1" customWidth="1"/>
    <col min="1805" max="1805" width="18.5546875" style="1" customWidth="1"/>
    <col min="1806" max="1806" width="10" style="1" customWidth="1"/>
    <col min="1807" max="1807" width="1.88671875" style="1" customWidth="1"/>
    <col min="1808" max="1808" width="22.88671875" style="1" customWidth="1"/>
    <col min="1809" max="1812" width="9.33203125" style="1" customWidth="1"/>
    <col min="1813" max="1813" width="2.44140625" style="1" customWidth="1"/>
    <col min="1814" max="1814" width="11.44140625" style="1" customWidth="1"/>
    <col min="1815" max="1815" width="9.44140625" style="1" customWidth="1"/>
    <col min="1816" max="1816" width="10.33203125" style="1" customWidth="1"/>
    <col min="1817" max="1817" width="9.109375" style="1" customWidth="1"/>
    <col min="1818" max="2034" width="14.44140625" style="1"/>
    <col min="2035" max="2035" width="4.88671875" style="1" customWidth="1"/>
    <col min="2036" max="2036" width="7.6640625" style="1" customWidth="1"/>
    <col min="2037" max="2038" width="5.6640625" style="1" customWidth="1"/>
    <col min="2039" max="2039" width="34.5546875" style="1" customWidth="1"/>
    <col min="2040" max="2040" width="6.44140625" style="1" customWidth="1"/>
    <col min="2041" max="2041" width="5.44140625" style="1" customWidth="1"/>
    <col min="2042" max="2050" width="7.33203125" style="1" customWidth="1"/>
    <col min="2051" max="2051" width="10" style="1" customWidth="1"/>
    <col min="2052" max="2052" width="9.5546875" style="1" customWidth="1"/>
    <col min="2053" max="2053" width="7.5546875" style="1" customWidth="1"/>
    <col min="2054" max="2054" width="7.33203125" style="1" customWidth="1"/>
    <col min="2055" max="2055" width="4.6640625" style="1" customWidth="1"/>
    <col min="2056" max="2056" width="8.44140625" style="1" customWidth="1"/>
    <col min="2057" max="2057" width="18.5546875" style="1" customWidth="1"/>
    <col min="2058" max="2059" width="8.109375" style="1" customWidth="1"/>
    <col min="2060" max="2060" width="1.88671875" style="1" customWidth="1"/>
    <col min="2061" max="2061" width="18.5546875" style="1" customWidth="1"/>
    <col min="2062" max="2062" width="10" style="1" customWidth="1"/>
    <col min="2063" max="2063" width="1.88671875" style="1" customWidth="1"/>
    <col min="2064" max="2064" width="22.88671875" style="1" customWidth="1"/>
    <col min="2065" max="2068" width="9.33203125" style="1" customWidth="1"/>
    <col min="2069" max="2069" width="2.44140625" style="1" customWidth="1"/>
    <col min="2070" max="2070" width="11.44140625" style="1" customWidth="1"/>
    <col min="2071" max="2071" width="9.44140625" style="1" customWidth="1"/>
    <col min="2072" max="2072" width="10.33203125" style="1" customWidth="1"/>
    <col min="2073" max="2073" width="9.109375" style="1" customWidth="1"/>
    <col min="2074" max="2290" width="14.44140625" style="1"/>
    <col min="2291" max="2291" width="4.88671875" style="1" customWidth="1"/>
    <col min="2292" max="2292" width="7.6640625" style="1" customWidth="1"/>
    <col min="2293" max="2294" width="5.6640625" style="1" customWidth="1"/>
    <col min="2295" max="2295" width="34.5546875" style="1" customWidth="1"/>
    <col min="2296" max="2296" width="6.44140625" style="1" customWidth="1"/>
    <col min="2297" max="2297" width="5.44140625" style="1" customWidth="1"/>
    <col min="2298" max="2306" width="7.33203125" style="1" customWidth="1"/>
    <col min="2307" max="2307" width="10" style="1" customWidth="1"/>
    <col min="2308" max="2308" width="9.5546875" style="1" customWidth="1"/>
    <col min="2309" max="2309" width="7.5546875" style="1" customWidth="1"/>
    <col min="2310" max="2310" width="7.33203125" style="1" customWidth="1"/>
    <col min="2311" max="2311" width="4.6640625" style="1" customWidth="1"/>
    <col min="2312" max="2312" width="8.44140625" style="1" customWidth="1"/>
    <col min="2313" max="2313" width="18.5546875" style="1" customWidth="1"/>
    <col min="2314" max="2315" width="8.109375" style="1" customWidth="1"/>
    <col min="2316" max="2316" width="1.88671875" style="1" customWidth="1"/>
    <col min="2317" max="2317" width="18.5546875" style="1" customWidth="1"/>
    <col min="2318" max="2318" width="10" style="1" customWidth="1"/>
    <col min="2319" max="2319" width="1.88671875" style="1" customWidth="1"/>
    <col min="2320" max="2320" width="22.88671875" style="1" customWidth="1"/>
    <col min="2321" max="2324" width="9.33203125" style="1" customWidth="1"/>
    <col min="2325" max="2325" width="2.44140625" style="1" customWidth="1"/>
    <col min="2326" max="2326" width="11.44140625" style="1" customWidth="1"/>
    <col min="2327" max="2327" width="9.44140625" style="1" customWidth="1"/>
    <col min="2328" max="2328" width="10.33203125" style="1" customWidth="1"/>
    <col min="2329" max="2329" width="9.109375" style="1" customWidth="1"/>
    <col min="2330" max="2546" width="14.44140625" style="1"/>
    <col min="2547" max="2547" width="4.88671875" style="1" customWidth="1"/>
    <col min="2548" max="2548" width="7.6640625" style="1" customWidth="1"/>
    <col min="2549" max="2550" width="5.6640625" style="1" customWidth="1"/>
    <col min="2551" max="2551" width="34.5546875" style="1" customWidth="1"/>
    <col min="2552" max="2552" width="6.44140625" style="1" customWidth="1"/>
    <col min="2553" max="2553" width="5.44140625" style="1" customWidth="1"/>
    <col min="2554" max="2562" width="7.33203125" style="1" customWidth="1"/>
    <col min="2563" max="2563" width="10" style="1" customWidth="1"/>
    <col min="2564" max="2564" width="9.5546875" style="1" customWidth="1"/>
    <col min="2565" max="2565" width="7.5546875" style="1" customWidth="1"/>
    <col min="2566" max="2566" width="7.33203125" style="1" customWidth="1"/>
    <col min="2567" max="2567" width="4.6640625" style="1" customWidth="1"/>
    <col min="2568" max="2568" width="8.44140625" style="1" customWidth="1"/>
    <col min="2569" max="2569" width="18.5546875" style="1" customWidth="1"/>
    <col min="2570" max="2571" width="8.109375" style="1" customWidth="1"/>
    <col min="2572" max="2572" width="1.88671875" style="1" customWidth="1"/>
    <col min="2573" max="2573" width="18.5546875" style="1" customWidth="1"/>
    <col min="2574" max="2574" width="10" style="1" customWidth="1"/>
    <col min="2575" max="2575" width="1.88671875" style="1" customWidth="1"/>
    <col min="2576" max="2576" width="22.88671875" style="1" customWidth="1"/>
    <col min="2577" max="2580" width="9.33203125" style="1" customWidth="1"/>
    <col min="2581" max="2581" width="2.44140625" style="1" customWidth="1"/>
    <col min="2582" max="2582" width="11.44140625" style="1" customWidth="1"/>
    <col min="2583" max="2583" width="9.44140625" style="1" customWidth="1"/>
    <col min="2584" max="2584" width="10.33203125" style="1" customWidth="1"/>
    <col min="2585" max="2585" width="9.109375" style="1" customWidth="1"/>
    <col min="2586" max="2802" width="14.44140625" style="1"/>
    <col min="2803" max="2803" width="4.88671875" style="1" customWidth="1"/>
    <col min="2804" max="2804" width="7.6640625" style="1" customWidth="1"/>
    <col min="2805" max="2806" width="5.6640625" style="1" customWidth="1"/>
    <col min="2807" max="2807" width="34.5546875" style="1" customWidth="1"/>
    <col min="2808" max="2808" width="6.44140625" style="1" customWidth="1"/>
    <col min="2809" max="2809" width="5.44140625" style="1" customWidth="1"/>
    <col min="2810" max="2818" width="7.33203125" style="1" customWidth="1"/>
    <col min="2819" max="2819" width="10" style="1" customWidth="1"/>
    <col min="2820" max="2820" width="9.5546875" style="1" customWidth="1"/>
    <col min="2821" max="2821" width="7.5546875" style="1" customWidth="1"/>
    <col min="2822" max="2822" width="7.33203125" style="1" customWidth="1"/>
    <col min="2823" max="2823" width="4.6640625" style="1" customWidth="1"/>
    <col min="2824" max="2824" width="8.44140625" style="1" customWidth="1"/>
    <col min="2825" max="2825" width="18.5546875" style="1" customWidth="1"/>
    <col min="2826" max="2827" width="8.109375" style="1" customWidth="1"/>
    <col min="2828" max="2828" width="1.88671875" style="1" customWidth="1"/>
    <col min="2829" max="2829" width="18.5546875" style="1" customWidth="1"/>
    <col min="2830" max="2830" width="10" style="1" customWidth="1"/>
    <col min="2831" max="2831" width="1.88671875" style="1" customWidth="1"/>
    <col min="2832" max="2832" width="22.88671875" style="1" customWidth="1"/>
    <col min="2833" max="2836" width="9.33203125" style="1" customWidth="1"/>
    <col min="2837" max="2837" width="2.44140625" style="1" customWidth="1"/>
    <col min="2838" max="2838" width="11.44140625" style="1" customWidth="1"/>
    <col min="2839" max="2839" width="9.44140625" style="1" customWidth="1"/>
    <col min="2840" max="2840" width="10.33203125" style="1" customWidth="1"/>
    <col min="2841" max="2841" width="9.109375" style="1" customWidth="1"/>
    <col min="2842" max="3058" width="14.44140625" style="1"/>
    <col min="3059" max="3059" width="4.88671875" style="1" customWidth="1"/>
    <col min="3060" max="3060" width="7.6640625" style="1" customWidth="1"/>
    <col min="3061" max="3062" width="5.6640625" style="1" customWidth="1"/>
    <col min="3063" max="3063" width="34.5546875" style="1" customWidth="1"/>
    <col min="3064" max="3064" width="6.44140625" style="1" customWidth="1"/>
    <col min="3065" max="3065" width="5.44140625" style="1" customWidth="1"/>
    <col min="3066" max="3074" width="7.33203125" style="1" customWidth="1"/>
    <col min="3075" max="3075" width="10" style="1" customWidth="1"/>
    <col min="3076" max="3076" width="9.5546875" style="1" customWidth="1"/>
    <col min="3077" max="3077" width="7.5546875" style="1" customWidth="1"/>
    <col min="3078" max="3078" width="7.33203125" style="1" customWidth="1"/>
    <col min="3079" max="3079" width="4.6640625" style="1" customWidth="1"/>
    <col min="3080" max="3080" width="8.44140625" style="1" customWidth="1"/>
    <col min="3081" max="3081" width="18.5546875" style="1" customWidth="1"/>
    <col min="3082" max="3083" width="8.109375" style="1" customWidth="1"/>
    <col min="3084" max="3084" width="1.88671875" style="1" customWidth="1"/>
    <col min="3085" max="3085" width="18.5546875" style="1" customWidth="1"/>
    <col min="3086" max="3086" width="10" style="1" customWidth="1"/>
    <col min="3087" max="3087" width="1.88671875" style="1" customWidth="1"/>
    <col min="3088" max="3088" width="22.88671875" style="1" customWidth="1"/>
    <col min="3089" max="3092" width="9.33203125" style="1" customWidth="1"/>
    <col min="3093" max="3093" width="2.44140625" style="1" customWidth="1"/>
    <col min="3094" max="3094" width="11.44140625" style="1" customWidth="1"/>
    <col min="3095" max="3095" width="9.44140625" style="1" customWidth="1"/>
    <col min="3096" max="3096" width="10.33203125" style="1" customWidth="1"/>
    <col min="3097" max="3097" width="9.109375" style="1" customWidth="1"/>
    <col min="3098" max="3314" width="14.44140625" style="1"/>
    <col min="3315" max="3315" width="4.88671875" style="1" customWidth="1"/>
    <col min="3316" max="3316" width="7.6640625" style="1" customWidth="1"/>
    <col min="3317" max="3318" width="5.6640625" style="1" customWidth="1"/>
    <col min="3319" max="3319" width="34.5546875" style="1" customWidth="1"/>
    <col min="3320" max="3320" width="6.44140625" style="1" customWidth="1"/>
    <col min="3321" max="3321" width="5.44140625" style="1" customWidth="1"/>
    <col min="3322" max="3330" width="7.33203125" style="1" customWidth="1"/>
    <col min="3331" max="3331" width="10" style="1" customWidth="1"/>
    <col min="3332" max="3332" width="9.5546875" style="1" customWidth="1"/>
    <col min="3333" max="3333" width="7.5546875" style="1" customWidth="1"/>
    <col min="3334" max="3334" width="7.33203125" style="1" customWidth="1"/>
    <col min="3335" max="3335" width="4.6640625" style="1" customWidth="1"/>
    <col min="3336" max="3336" width="8.44140625" style="1" customWidth="1"/>
    <col min="3337" max="3337" width="18.5546875" style="1" customWidth="1"/>
    <col min="3338" max="3339" width="8.109375" style="1" customWidth="1"/>
    <col min="3340" max="3340" width="1.88671875" style="1" customWidth="1"/>
    <col min="3341" max="3341" width="18.5546875" style="1" customWidth="1"/>
    <col min="3342" max="3342" width="10" style="1" customWidth="1"/>
    <col min="3343" max="3343" width="1.88671875" style="1" customWidth="1"/>
    <col min="3344" max="3344" width="22.88671875" style="1" customWidth="1"/>
    <col min="3345" max="3348" width="9.33203125" style="1" customWidth="1"/>
    <col min="3349" max="3349" width="2.44140625" style="1" customWidth="1"/>
    <col min="3350" max="3350" width="11.44140625" style="1" customWidth="1"/>
    <col min="3351" max="3351" width="9.44140625" style="1" customWidth="1"/>
    <col min="3352" max="3352" width="10.33203125" style="1" customWidth="1"/>
    <col min="3353" max="3353" width="9.109375" style="1" customWidth="1"/>
    <col min="3354" max="3570" width="14.44140625" style="1"/>
    <col min="3571" max="3571" width="4.88671875" style="1" customWidth="1"/>
    <col min="3572" max="3572" width="7.6640625" style="1" customWidth="1"/>
    <col min="3573" max="3574" width="5.6640625" style="1" customWidth="1"/>
    <col min="3575" max="3575" width="34.5546875" style="1" customWidth="1"/>
    <col min="3576" max="3576" width="6.44140625" style="1" customWidth="1"/>
    <col min="3577" max="3577" width="5.44140625" style="1" customWidth="1"/>
    <col min="3578" max="3586" width="7.33203125" style="1" customWidth="1"/>
    <col min="3587" max="3587" width="10" style="1" customWidth="1"/>
    <col min="3588" max="3588" width="9.5546875" style="1" customWidth="1"/>
    <col min="3589" max="3589" width="7.5546875" style="1" customWidth="1"/>
    <col min="3590" max="3590" width="7.33203125" style="1" customWidth="1"/>
    <col min="3591" max="3591" width="4.6640625" style="1" customWidth="1"/>
    <col min="3592" max="3592" width="8.44140625" style="1" customWidth="1"/>
    <col min="3593" max="3593" width="18.5546875" style="1" customWidth="1"/>
    <col min="3594" max="3595" width="8.109375" style="1" customWidth="1"/>
    <col min="3596" max="3596" width="1.88671875" style="1" customWidth="1"/>
    <col min="3597" max="3597" width="18.5546875" style="1" customWidth="1"/>
    <col min="3598" max="3598" width="10" style="1" customWidth="1"/>
    <col min="3599" max="3599" width="1.88671875" style="1" customWidth="1"/>
    <col min="3600" max="3600" width="22.88671875" style="1" customWidth="1"/>
    <col min="3601" max="3604" width="9.33203125" style="1" customWidth="1"/>
    <col min="3605" max="3605" width="2.44140625" style="1" customWidth="1"/>
    <col min="3606" max="3606" width="11.44140625" style="1" customWidth="1"/>
    <col min="3607" max="3607" width="9.44140625" style="1" customWidth="1"/>
    <col min="3608" max="3608" width="10.33203125" style="1" customWidth="1"/>
    <col min="3609" max="3609" width="9.109375" style="1" customWidth="1"/>
    <col min="3610" max="3826" width="14.44140625" style="1"/>
    <col min="3827" max="3827" width="4.88671875" style="1" customWidth="1"/>
    <col min="3828" max="3828" width="7.6640625" style="1" customWidth="1"/>
    <col min="3829" max="3830" width="5.6640625" style="1" customWidth="1"/>
    <col min="3831" max="3831" width="34.5546875" style="1" customWidth="1"/>
    <col min="3832" max="3832" width="6.44140625" style="1" customWidth="1"/>
    <col min="3833" max="3833" width="5.44140625" style="1" customWidth="1"/>
    <col min="3834" max="3842" width="7.33203125" style="1" customWidth="1"/>
    <col min="3843" max="3843" width="10" style="1" customWidth="1"/>
    <col min="3844" max="3844" width="9.5546875" style="1" customWidth="1"/>
    <col min="3845" max="3845" width="7.5546875" style="1" customWidth="1"/>
    <col min="3846" max="3846" width="7.33203125" style="1" customWidth="1"/>
    <col min="3847" max="3847" width="4.6640625" style="1" customWidth="1"/>
    <col min="3848" max="3848" width="8.44140625" style="1" customWidth="1"/>
    <col min="3849" max="3849" width="18.5546875" style="1" customWidth="1"/>
    <col min="3850" max="3851" width="8.109375" style="1" customWidth="1"/>
    <col min="3852" max="3852" width="1.88671875" style="1" customWidth="1"/>
    <col min="3853" max="3853" width="18.5546875" style="1" customWidth="1"/>
    <col min="3854" max="3854" width="10" style="1" customWidth="1"/>
    <col min="3855" max="3855" width="1.88671875" style="1" customWidth="1"/>
    <col min="3856" max="3856" width="22.88671875" style="1" customWidth="1"/>
    <col min="3857" max="3860" width="9.33203125" style="1" customWidth="1"/>
    <col min="3861" max="3861" width="2.44140625" style="1" customWidth="1"/>
    <col min="3862" max="3862" width="11.44140625" style="1" customWidth="1"/>
    <col min="3863" max="3863" width="9.44140625" style="1" customWidth="1"/>
    <col min="3864" max="3864" width="10.33203125" style="1" customWidth="1"/>
    <col min="3865" max="3865" width="9.109375" style="1" customWidth="1"/>
    <col min="3866" max="4082" width="14.44140625" style="1"/>
    <col min="4083" max="4083" width="4.88671875" style="1" customWidth="1"/>
    <col min="4084" max="4084" width="7.6640625" style="1" customWidth="1"/>
    <col min="4085" max="4086" width="5.6640625" style="1" customWidth="1"/>
    <col min="4087" max="4087" width="34.5546875" style="1" customWidth="1"/>
    <col min="4088" max="4088" width="6.44140625" style="1" customWidth="1"/>
    <col min="4089" max="4089" width="5.44140625" style="1" customWidth="1"/>
    <col min="4090" max="4098" width="7.33203125" style="1" customWidth="1"/>
    <col min="4099" max="4099" width="10" style="1" customWidth="1"/>
    <col min="4100" max="4100" width="9.5546875" style="1" customWidth="1"/>
    <col min="4101" max="4101" width="7.5546875" style="1" customWidth="1"/>
    <col min="4102" max="4102" width="7.33203125" style="1" customWidth="1"/>
    <col min="4103" max="4103" width="4.6640625" style="1" customWidth="1"/>
    <col min="4104" max="4104" width="8.44140625" style="1" customWidth="1"/>
    <col min="4105" max="4105" width="18.5546875" style="1" customWidth="1"/>
    <col min="4106" max="4107" width="8.109375" style="1" customWidth="1"/>
    <col min="4108" max="4108" width="1.88671875" style="1" customWidth="1"/>
    <col min="4109" max="4109" width="18.5546875" style="1" customWidth="1"/>
    <col min="4110" max="4110" width="10" style="1" customWidth="1"/>
    <col min="4111" max="4111" width="1.88671875" style="1" customWidth="1"/>
    <col min="4112" max="4112" width="22.88671875" style="1" customWidth="1"/>
    <col min="4113" max="4116" width="9.33203125" style="1" customWidth="1"/>
    <col min="4117" max="4117" width="2.44140625" style="1" customWidth="1"/>
    <col min="4118" max="4118" width="11.44140625" style="1" customWidth="1"/>
    <col min="4119" max="4119" width="9.44140625" style="1" customWidth="1"/>
    <col min="4120" max="4120" width="10.33203125" style="1" customWidth="1"/>
    <col min="4121" max="4121" width="9.109375" style="1" customWidth="1"/>
    <col min="4122" max="4338" width="14.44140625" style="1"/>
    <col min="4339" max="4339" width="4.88671875" style="1" customWidth="1"/>
    <col min="4340" max="4340" width="7.6640625" style="1" customWidth="1"/>
    <col min="4341" max="4342" width="5.6640625" style="1" customWidth="1"/>
    <col min="4343" max="4343" width="34.5546875" style="1" customWidth="1"/>
    <col min="4344" max="4344" width="6.44140625" style="1" customWidth="1"/>
    <col min="4345" max="4345" width="5.44140625" style="1" customWidth="1"/>
    <col min="4346" max="4354" width="7.33203125" style="1" customWidth="1"/>
    <col min="4355" max="4355" width="10" style="1" customWidth="1"/>
    <col min="4356" max="4356" width="9.5546875" style="1" customWidth="1"/>
    <col min="4357" max="4357" width="7.5546875" style="1" customWidth="1"/>
    <col min="4358" max="4358" width="7.33203125" style="1" customWidth="1"/>
    <col min="4359" max="4359" width="4.6640625" style="1" customWidth="1"/>
    <col min="4360" max="4360" width="8.44140625" style="1" customWidth="1"/>
    <col min="4361" max="4361" width="18.5546875" style="1" customWidth="1"/>
    <col min="4362" max="4363" width="8.109375" style="1" customWidth="1"/>
    <col min="4364" max="4364" width="1.88671875" style="1" customWidth="1"/>
    <col min="4365" max="4365" width="18.5546875" style="1" customWidth="1"/>
    <col min="4366" max="4366" width="10" style="1" customWidth="1"/>
    <col min="4367" max="4367" width="1.88671875" style="1" customWidth="1"/>
    <col min="4368" max="4368" width="22.88671875" style="1" customWidth="1"/>
    <col min="4369" max="4372" width="9.33203125" style="1" customWidth="1"/>
    <col min="4373" max="4373" width="2.44140625" style="1" customWidth="1"/>
    <col min="4374" max="4374" width="11.44140625" style="1" customWidth="1"/>
    <col min="4375" max="4375" width="9.44140625" style="1" customWidth="1"/>
    <col min="4376" max="4376" width="10.33203125" style="1" customWidth="1"/>
    <col min="4377" max="4377" width="9.109375" style="1" customWidth="1"/>
    <col min="4378" max="4594" width="14.44140625" style="1"/>
    <col min="4595" max="4595" width="4.88671875" style="1" customWidth="1"/>
    <col min="4596" max="4596" width="7.6640625" style="1" customWidth="1"/>
    <col min="4597" max="4598" width="5.6640625" style="1" customWidth="1"/>
    <col min="4599" max="4599" width="34.5546875" style="1" customWidth="1"/>
    <col min="4600" max="4600" width="6.44140625" style="1" customWidth="1"/>
    <col min="4601" max="4601" width="5.44140625" style="1" customWidth="1"/>
    <col min="4602" max="4610" width="7.33203125" style="1" customWidth="1"/>
    <col min="4611" max="4611" width="10" style="1" customWidth="1"/>
    <col min="4612" max="4612" width="9.5546875" style="1" customWidth="1"/>
    <col min="4613" max="4613" width="7.5546875" style="1" customWidth="1"/>
    <col min="4614" max="4614" width="7.33203125" style="1" customWidth="1"/>
    <col min="4615" max="4615" width="4.6640625" style="1" customWidth="1"/>
    <col min="4616" max="4616" width="8.44140625" style="1" customWidth="1"/>
    <col min="4617" max="4617" width="18.5546875" style="1" customWidth="1"/>
    <col min="4618" max="4619" width="8.109375" style="1" customWidth="1"/>
    <col min="4620" max="4620" width="1.88671875" style="1" customWidth="1"/>
    <col min="4621" max="4621" width="18.5546875" style="1" customWidth="1"/>
    <col min="4622" max="4622" width="10" style="1" customWidth="1"/>
    <col min="4623" max="4623" width="1.88671875" style="1" customWidth="1"/>
    <col min="4624" max="4624" width="22.88671875" style="1" customWidth="1"/>
    <col min="4625" max="4628" width="9.33203125" style="1" customWidth="1"/>
    <col min="4629" max="4629" width="2.44140625" style="1" customWidth="1"/>
    <col min="4630" max="4630" width="11.44140625" style="1" customWidth="1"/>
    <col min="4631" max="4631" width="9.44140625" style="1" customWidth="1"/>
    <col min="4632" max="4632" width="10.33203125" style="1" customWidth="1"/>
    <col min="4633" max="4633" width="9.109375" style="1" customWidth="1"/>
    <col min="4634" max="4850" width="14.44140625" style="1"/>
    <col min="4851" max="4851" width="4.88671875" style="1" customWidth="1"/>
    <col min="4852" max="4852" width="7.6640625" style="1" customWidth="1"/>
    <col min="4853" max="4854" width="5.6640625" style="1" customWidth="1"/>
    <col min="4855" max="4855" width="34.5546875" style="1" customWidth="1"/>
    <col min="4856" max="4856" width="6.44140625" style="1" customWidth="1"/>
    <col min="4857" max="4857" width="5.44140625" style="1" customWidth="1"/>
    <col min="4858" max="4866" width="7.33203125" style="1" customWidth="1"/>
    <col min="4867" max="4867" width="10" style="1" customWidth="1"/>
    <col min="4868" max="4868" width="9.5546875" style="1" customWidth="1"/>
    <col min="4869" max="4869" width="7.5546875" style="1" customWidth="1"/>
    <col min="4870" max="4870" width="7.33203125" style="1" customWidth="1"/>
    <col min="4871" max="4871" width="4.6640625" style="1" customWidth="1"/>
    <col min="4872" max="4872" width="8.44140625" style="1" customWidth="1"/>
    <col min="4873" max="4873" width="18.5546875" style="1" customWidth="1"/>
    <col min="4874" max="4875" width="8.109375" style="1" customWidth="1"/>
    <col min="4876" max="4876" width="1.88671875" style="1" customWidth="1"/>
    <col min="4877" max="4877" width="18.5546875" style="1" customWidth="1"/>
    <col min="4878" max="4878" width="10" style="1" customWidth="1"/>
    <col min="4879" max="4879" width="1.88671875" style="1" customWidth="1"/>
    <col min="4880" max="4880" width="22.88671875" style="1" customWidth="1"/>
    <col min="4881" max="4884" width="9.33203125" style="1" customWidth="1"/>
    <col min="4885" max="4885" width="2.44140625" style="1" customWidth="1"/>
    <col min="4886" max="4886" width="11.44140625" style="1" customWidth="1"/>
    <col min="4887" max="4887" width="9.44140625" style="1" customWidth="1"/>
    <col min="4888" max="4888" width="10.33203125" style="1" customWidth="1"/>
    <col min="4889" max="4889" width="9.109375" style="1" customWidth="1"/>
    <col min="4890" max="5106" width="14.44140625" style="1"/>
    <col min="5107" max="5107" width="4.88671875" style="1" customWidth="1"/>
    <col min="5108" max="5108" width="7.6640625" style="1" customWidth="1"/>
    <col min="5109" max="5110" width="5.6640625" style="1" customWidth="1"/>
    <col min="5111" max="5111" width="34.5546875" style="1" customWidth="1"/>
    <col min="5112" max="5112" width="6.44140625" style="1" customWidth="1"/>
    <col min="5113" max="5113" width="5.44140625" style="1" customWidth="1"/>
    <col min="5114" max="5122" width="7.33203125" style="1" customWidth="1"/>
    <col min="5123" max="5123" width="10" style="1" customWidth="1"/>
    <col min="5124" max="5124" width="9.5546875" style="1" customWidth="1"/>
    <col min="5125" max="5125" width="7.5546875" style="1" customWidth="1"/>
    <col min="5126" max="5126" width="7.33203125" style="1" customWidth="1"/>
    <col min="5127" max="5127" width="4.6640625" style="1" customWidth="1"/>
    <col min="5128" max="5128" width="8.44140625" style="1" customWidth="1"/>
    <col min="5129" max="5129" width="18.5546875" style="1" customWidth="1"/>
    <col min="5130" max="5131" width="8.109375" style="1" customWidth="1"/>
    <col min="5132" max="5132" width="1.88671875" style="1" customWidth="1"/>
    <col min="5133" max="5133" width="18.5546875" style="1" customWidth="1"/>
    <col min="5134" max="5134" width="10" style="1" customWidth="1"/>
    <col min="5135" max="5135" width="1.88671875" style="1" customWidth="1"/>
    <col min="5136" max="5136" width="22.88671875" style="1" customWidth="1"/>
    <col min="5137" max="5140" width="9.33203125" style="1" customWidth="1"/>
    <col min="5141" max="5141" width="2.44140625" style="1" customWidth="1"/>
    <col min="5142" max="5142" width="11.44140625" style="1" customWidth="1"/>
    <col min="5143" max="5143" width="9.44140625" style="1" customWidth="1"/>
    <col min="5144" max="5144" width="10.33203125" style="1" customWidth="1"/>
    <col min="5145" max="5145" width="9.109375" style="1" customWidth="1"/>
    <col min="5146" max="5362" width="14.44140625" style="1"/>
    <col min="5363" max="5363" width="4.88671875" style="1" customWidth="1"/>
    <col min="5364" max="5364" width="7.6640625" style="1" customWidth="1"/>
    <col min="5365" max="5366" width="5.6640625" style="1" customWidth="1"/>
    <col min="5367" max="5367" width="34.5546875" style="1" customWidth="1"/>
    <col min="5368" max="5368" width="6.44140625" style="1" customWidth="1"/>
    <col min="5369" max="5369" width="5.44140625" style="1" customWidth="1"/>
    <col min="5370" max="5378" width="7.33203125" style="1" customWidth="1"/>
    <col min="5379" max="5379" width="10" style="1" customWidth="1"/>
    <col min="5380" max="5380" width="9.5546875" style="1" customWidth="1"/>
    <col min="5381" max="5381" width="7.5546875" style="1" customWidth="1"/>
    <col min="5382" max="5382" width="7.33203125" style="1" customWidth="1"/>
    <col min="5383" max="5383" width="4.6640625" style="1" customWidth="1"/>
    <col min="5384" max="5384" width="8.44140625" style="1" customWidth="1"/>
    <col min="5385" max="5385" width="18.5546875" style="1" customWidth="1"/>
    <col min="5386" max="5387" width="8.109375" style="1" customWidth="1"/>
    <col min="5388" max="5388" width="1.88671875" style="1" customWidth="1"/>
    <col min="5389" max="5389" width="18.5546875" style="1" customWidth="1"/>
    <col min="5390" max="5390" width="10" style="1" customWidth="1"/>
    <col min="5391" max="5391" width="1.88671875" style="1" customWidth="1"/>
    <col min="5392" max="5392" width="22.88671875" style="1" customWidth="1"/>
    <col min="5393" max="5396" width="9.33203125" style="1" customWidth="1"/>
    <col min="5397" max="5397" width="2.44140625" style="1" customWidth="1"/>
    <col min="5398" max="5398" width="11.44140625" style="1" customWidth="1"/>
    <col min="5399" max="5399" width="9.44140625" style="1" customWidth="1"/>
    <col min="5400" max="5400" width="10.33203125" style="1" customWidth="1"/>
    <col min="5401" max="5401" width="9.109375" style="1" customWidth="1"/>
    <col min="5402" max="5618" width="14.44140625" style="1"/>
    <col min="5619" max="5619" width="4.88671875" style="1" customWidth="1"/>
    <col min="5620" max="5620" width="7.6640625" style="1" customWidth="1"/>
    <col min="5621" max="5622" width="5.6640625" style="1" customWidth="1"/>
    <col min="5623" max="5623" width="34.5546875" style="1" customWidth="1"/>
    <col min="5624" max="5624" width="6.44140625" style="1" customWidth="1"/>
    <col min="5625" max="5625" width="5.44140625" style="1" customWidth="1"/>
    <col min="5626" max="5634" width="7.33203125" style="1" customWidth="1"/>
    <col min="5635" max="5635" width="10" style="1" customWidth="1"/>
    <col min="5636" max="5636" width="9.5546875" style="1" customWidth="1"/>
    <col min="5637" max="5637" width="7.5546875" style="1" customWidth="1"/>
    <col min="5638" max="5638" width="7.33203125" style="1" customWidth="1"/>
    <col min="5639" max="5639" width="4.6640625" style="1" customWidth="1"/>
    <col min="5640" max="5640" width="8.44140625" style="1" customWidth="1"/>
    <col min="5641" max="5641" width="18.5546875" style="1" customWidth="1"/>
    <col min="5642" max="5643" width="8.109375" style="1" customWidth="1"/>
    <col min="5644" max="5644" width="1.88671875" style="1" customWidth="1"/>
    <col min="5645" max="5645" width="18.5546875" style="1" customWidth="1"/>
    <col min="5646" max="5646" width="10" style="1" customWidth="1"/>
    <col min="5647" max="5647" width="1.88671875" style="1" customWidth="1"/>
    <col min="5648" max="5648" width="22.88671875" style="1" customWidth="1"/>
    <col min="5649" max="5652" width="9.33203125" style="1" customWidth="1"/>
    <col min="5653" max="5653" width="2.44140625" style="1" customWidth="1"/>
    <col min="5654" max="5654" width="11.44140625" style="1" customWidth="1"/>
    <col min="5655" max="5655" width="9.44140625" style="1" customWidth="1"/>
    <col min="5656" max="5656" width="10.33203125" style="1" customWidth="1"/>
    <col min="5657" max="5657" width="9.109375" style="1" customWidth="1"/>
    <col min="5658" max="5874" width="14.44140625" style="1"/>
    <col min="5875" max="5875" width="4.88671875" style="1" customWidth="1"/>
    <col min="5876" max="5876" width="7.6640625" style="1" customWidth="1"/>
    <col min="5877" max="5878" width="5.6640625" style="1" customWidth="1"/>
    <col min="5879" max="5879" width="34.5546875" style="1" customWidth="1"/>
    <col min="5880" max="5880" width="6.44140625" style="1" customWidth="1"/>
    <col min="5881" max="5881" width="5.44140625" style="1" customWidth="1"/>
    <col min="5882" max="5890" width="7.33203125" style="1" customWidth="1"/>
    <col min="5891" max="5891" width="10" style="1" customWidth="1"/>
    <col min="5892" max="5892" width="9.5546875" style="1" customWidth="1"/>
    <col min="5893" max="5893" width="7.5546875" style="1" customWidth="1"/>
    <col min="5894" max="5894" width="7.33203125" style="1" customWidth="1"/>
    <col min="5895" max="5895" width="4.6640625" style="1" customWidth="1"/>
    <col min="5896" max="5896" width="8.44140625" style="1" customWidth="1"/>
    <col min="5897" max="5897" width="18.5546875" style="1" customWidth="1"/>
    <col min="5898" max="5899" width="8.109375" style="1" customWidth="1"/>
    <col min="5900" max="5900" width="1.88671875" style="1" customWidth="1"/>
    <col min="5901" max="5901" width="18.5546875" style="1" customWidth="1"/>
    <col min="5902" max="5902" width="10" style="1" customWidth="1"/>
    <col min="5903" max="5903" width="1.88671875" style="1" customWidth="1"/>
    <col min="5904" max="5904" width="22.88671875" style="1" customWidth="1"/>
    <col min="5905" max="5908" width="9.33203125" style="1" customWidth="1"/>
    <col min="5909" max="5909" width="2.44140625" style="1" customWidth="1"/>
    <col min="5910" max="5910" width="11.44140625" style="1" customWidth="1"/>
    <col min="5911" max="5911" width="9.44140625" style="1" customWidth="1"/>
    <col min="5912" max="5912" width="10.33203125" style="1" customWidth="1"/>
    <col min="5913" max="5913" width="9.109375" style="1" customWidth="1"/>
    <col min="5914" max="6130" width="14.44140625" style="1"/>
    <col min="6131" max="6131" width="4.88671875" style="1" customWidth="1"/>
    <col min="6132" max="6132" width="7.6640625" style="1" customWidth="1"/>
    <col min="6133" max="6134" width="5.6640625" style="1" customWidth="1"/>
    <col min="6135" max="6135" width="34.5546875" style="1" customWidth="1"/>
    <col min="6136" max="6136" width="6.44140625" style="1" customWidth="1"/>
    <col min="6137" max="6137" width="5.44140625" style="1" customWidth="1"/>
    <col min="6138" max="6146" width="7.33203125" style="1" customWidth="1"/>
    <col min="6147" max="6147" width="10" style="1" customWidth="1"/>
    <col min="6148" max="6148" width="9.5546875" style="1" customWidth="1"/>
    <col min="6149" max="6149" width="7.5546875" style="1" customWidth="1"/>
    <col min="6150" max="6150" width="7.33203125" style="1" customWidth="1"/>
    <col min="6151" max="6151" width="4.6640625" style="1" customWidth="1"/>
    <col min="6152" max="6152" width="8.44140625" style="1" customWidth="1"/>
    <col min="6153" max="6153" width="18.5546875" style="1" customWidth="1"/>
    <col min="6154" max="6155" width="8.109375" style="1" customWidth="1"/>
    <col min="6156" max="6156" width="1.88671875" style="1" customWidth="1"/>
    <col min="6157" max="6157" width="18.5546875" style="1" customWidth="1"/>
    <col min="6158" max="6158" width="10" style="1" customWidth="1"/>
    <col min="6159" max="6159" width="1.88671875" style="1" customWidth="1"/>
    <col min="6160" max="6160" width="22.88671875" style="1" customWidth="1"/>
    <col min="6161" max="6164" width="9.33203125" style="1" customWidth="1"/>
    <col min="6165" max="6165" width="2.44140625" style="1" customWidth="1"/>
    <col min="6166" max="6166" width="11.44140625" style="1" customWidth="1"/>
    <col min="6167" max="6167" width="9.44140625" style="1" customWidth="1"/>
    <col min="6168" max="6168" width="10.33203125" style="1" customWidth="1"/>
    <col min="6169" max="6169" width="9.109375" style="1" customWidth="1"/>
    <col min="6170" max="6386" width="14.44140625" style="1"/>
    <col min="6387" max="6387" width="4.88671875" style="1" customWidth="1"/>
    <col min="6388" max="6388" width="7.6640625" style="1" customWidth="1"/>
    <col min="6389" max="6390" width="5.6640625" style="1" customWidth="1"/>
    <col min="6391" max="6391" width="34.5546875" style="1" customWidth="1"/>
    <col min="6392" max="6392" width="6.44140625" style="1" customWidth="1"/>
    <col min="6393" max="6393" width="5.44140625" style="1" customWidth="1"/>
    <col min="6394" max="6402" width="7.33203125" style="1" customWidth="1"/>
    <col min="6403" max="6403" width="10" style="1" customWidth="1"/>
    <col min="6404" max="6404" width="9.5546875" style="1" customWidth="1"/>
    <col min="6405" max="6405" width="7.5546875" style="1" customWidth="1"/>
    <col min="6406" max="6406" width="7.33203125" style="1" customWidth="1"/>
    <col min="6407" max="6407" width="4.6640625" style="1" customWidth="1"/>
    <col min="6408" max="6408" width="8.44140625" style="1" customWidth="1"/>
    <col min="6409" max="6409" width="18.5546875" style="1" customWidth="1"/>
    <col min="6410" max="6411" width="8.109375" style="1" customWidth="1"/>
    <col min="6412" max="6412" width="1.88671875" style="1" customWidth="1"/>
    <col min="6413" max="6413" width="18.5546875" style="1" customWidth="1"/>
    <col min="6414" max="6414" width="10" style="1" customWidth="1"/>
    <col min="6415" max="6415" width="1.88671875" style="1" customWidth="1"/>
    <col min="6416" max="6416" width="22.88671875" style="1" customWidth="1"/>
    <col min="6417" max="6420" width="9.33203125" style="1" customWidth="1"/>
    <col min="6421" max="6421" width="2.44140625" style="1" customWidth="1"/>
    <col min="6422" max="6422" width="11.44140625" style="1" customWidth="1"/>
    <col min="6423" max="6423" width="9.44140625" style="1" customWidth="1"/>
    <col min="6424" max="6424" width="10.33203125" style="1" customWidth="1"/>
    <col min="6425" max="6425" width="9.109375" style="1" customWidth="1"/>
    <col min="6426" max="6642" width="14.44140625" style="1"/>
    <col min="6643" max="6643" width="4.88671875" style="1" customWidth="1"/>
    <col min="6644" max="6644" width="7.6640625" style="1" customWidth="1"/>
    <col min="6645" max="6646" width="5.6640625" style="1" customWidth="1"/>
    <col min="6647" max="6647" width="34.5546875" style="1" customWidth="1"/>
    <col min="6648" max="6648" width="6.44140625" style="1" customWidth="1"/>
    <col min="6649" max="6649" width="5.44140625" style="1" customWidth="1"/>
    <col min="6650" max="6658" width="7.33203125" style="1" customWidth="1"/>
    <col min="6659" max="6659" width="10" style="1" customWidth="1"/>
    <col min="6660" max="6660" width="9.5546875" style="1" customWidth="1"/>
    <col min="6661" max="6661" width="7.5546875" style="1" customWidth="1"/>
    <col min="6662" max="6662" width="7.33203125" style="1" customWidth="1"/>
    <col min="6663" max="6663" width="4.6640625" style="1" customWidth="1"/>
    <col min="6664" max="6664" width="8.44140625" style="1" customWidth="1"/>
    <col min="6665" max="6665" width="18.5546875" style="1" customWidth="1"/>
    <col min="6666" max="6667" width="8.109375" style="1" customWidth="1"/>
    <col min="6668" max="6668" width="1.88671875" style="1" customWidth="1"/>
    <col min="6669" max="6669" width="18.5546875" style="1" customWidth="1"/>
    <col min="6670" max="6670" width="10" style="1" customWidth="1"/>
    <col min="6671" max="6671" width="1.88671875" style="1" customWidth="1"/>
    <col min="6672" max="6672" width="22.88671875" style="1" customWidth="1"/>
    <col min="6673" max="6676" width="9.33203125" style="1" customWidth="1"/>
    <col min="6677" max="6677" width="2.44140625" style="1" customWidth="1"/>
    <col min="6678" max="6678" width="11.44140625" style="1" customWidth="1"/>
    <col min="6679" max="6679" width="9.44140625" style="1" customWidth="1"/>
    <col min="6680" max="6680" width="10.33203125" style="1" customWidth="1"/>
    <col min="6681" max="6681" width="9.109375" style="1" customWidth="1"/>
    <col min="6682" max="6898" width="14.44140625" style="1"/>
    <col min="6899" max="6899" width="4.88671875" style="1" customWidth="1"/>
    <col min="6900" max="6900" width="7.6640625" style="1" customWidth="1"/>
    <col min="6901" max="6902" width="5.6640625" style="1" customWidth="1"/>
    <col min="6903" max="6903" width="34.5546875" style="1" customWidth="1"/>
    <col min="6904" max="6904" width="6.44140625" style="1" customWidth="1"/>
    <col min="6905" max="6905" width="5.44140625" style="1" customWidth="1"/>
    <col min="6906" max="6914" width="7.33203125" style="1" customWidth="1"/>
    <col min="6915" max="6915" width="10" style="1" customWidth="1"/>
    <col min="6916" max="6916" width="9.5546875" style="1" customWidth="1"/>
    <col min="6917" max="6917" width="7.5546875" style="1" customWidth="1"/>
    <col min="6918" max="6918" width="7.33203125" style="1" customWidth="1"/>
    <col min="6919" max="6919" width="4.6640625" style="1" customWidth="1"/>
    <col min="6920" max="6920" width="8.44140625" style="1" customWidth="1"/>
    <col min="6921" max="6921" width="18.5546875" style="1" customWidth="1"/>
    <col min="6922" max="6923" width="8.109375" style="1" customWidth="1"/>
    <col min="6924" max="6924" width="1.88671875" style="1" customWidth="1"/>
    <col min="6925" max="6925" width="18.5546875" style="1" customWidth="1"/>
    <col min="6926" max="6926" width="10" style="1" customWidth="1"/>
    <col min="6927" max="6927" width="1.88671875" style="1" customWidth="1"/>
    <col min="6928" max="6928" width="22.88671875" style="1" customWidth="1"/>
    <col min="6929" max="6932" width="9.33203125" style="1" customWidth="1"/>
    <col min="6933" max="6933" width="2.44140625" style="1" customWidth="1"/>
    <col min="6934" max="6934" width="11.44140625" style="1" customWidth="1"/>
    <col min="6935" max="6935" width="9.44140625" style="1" customWidth="1"/>
    <col min="6936" max="6936" width="10.33203125" style="1" customWidth="1"/>
    <col min="6937" max="6937" width="9.109375" style="1" customWidth="1"/>
    <col min="6938" max="7154" width="14.44140625" style="1"/>
    <col min="7155" max="7155" width="4.88671875" style="1" customWidth="1"/>
    <col min="7156" max="7156" width="7.6640625" style="1" customWidth="1"/>
    <col min="7157" max="7158" width="5.6640625" style="1" customWidth="1"/>
    <col min="7159" max="7159" width="34.5546875" style="1" customWidth="1"/>
    <col min="7160" max="7160" width="6.44140625" style="1" customWidth="1"/>
    <col min="7161" max="7161" width="5.44140625" style="1" customWidth="1"/>
    <col min="7162" max="7170" width="7.33203125" style="1" customWidth="1"/>
    <col min="7171" max="7171" width="10" style="1" customWidth="1"/>
    <col min="7172" max="7172" width="9.5546875" style="1" customWidth="1"/>
    <col min="7173" max="7173" width="7.5546875" style="1" customWidth="1"/>
    <col min="7174" max="7174" width="7.33203125" style="1" customWidth="1"/>
    <col min="7175" max="7175" width="4.6640625" style="1" customWidth="1"/>
    <col min="7176" max="7176" width="8.44140625" style="1" customWidth="1"/>
    <col min="7177" max="7177" width="18.5546875" style="1" customWidth="1"/>
    <col min="7178" max="7179" width="8.109375" style="1" customWidth="1"/>
    <col min="7180" max="7180" width="1.88671875" style="1" customWidth="1"/>
    <col min="7181" max="7181" width="18.5546875" style="1" customWidth="1"/>
    <col min="7182" max="7182" width="10" style="1" customWidth="1"/>
    <col min="7183" max="7183" width="1.88671875" style="1" customWidth="1"/>
    <col min="7184" max="7184" width="22.88671875" style="1" customWidth="1"/>
    <col min="7185" max="7188" width="9.33203125" style="1" customWidth="1"/>
    <col min="7189" max="7189" width="2.44140625" style="1" customWidth="1"/>
    <col min="7190" max="7190" width="11.44140625" style="1" customWidth="1"/>
    <col min="7191" max="7191" width="9.44140625" style="1" customWidth="1"/>
    <col min="7192" max="7192" width="10.33203125" style="1" customWidth="1"/>
    <col min="7193" max="7193" width="9.109375" style="1" customWidth="1"/>
    <col min="7194" max="7410" width="14.44140625" style="1"/>
    <col min="7411" max="7411" width="4.88671875" style="1" customWidth="1"/>
    <col min="7412" max="7412" width="7.6640625" style="1" customWidth="1"/>
    <col min="7413" max="7414" width="5.6640625" style="1" customWidth="1"/>
    <col min="7415" max="7415" width="34.5546875" style="1" customWidth="1"/>
    <col min="7416" max="7416" width="6.44140625" style="1" customWidth="1"/>
    <col min="7417" max="7417" width="5.44140625" style="1" customWidth="1"/>
    <col min="7418" max="7426" width="7.33203125" style="1" customWidth="1"/>
    <col min="7427" max="7427" width="10" style="1" customWidth="1"/>
    <col min="7428" max="7428" width="9.5546875" style="1" customWidth="1"/>
    <col min="7429" max="7429" width="7.5546875" style="1" customWidth="1"/>
    <col min="7430" max="7430" width="7.33203125" style="1" customWidth="1"/>
    <col min="7431" max="7431" width="4.6640625" style="1" customWidth="1"/>
    <col min="7432" max="7432" width="8.44140625" style="1" customWidth="1"/>
    <col min="7433" max="7433" width="18.5546875" style="1" customWidth="1"/>
    <col min="7434" max="7435" width="8.109375" style="1" customWidth="1"/>
    <col min="7436" max="7436" width="1.88671875" style="1" customWidth="1"/>
    <col min="7437" max="7437" width="18.5546875" style="1" customWidth="1"/>
    <col min="7438" max="7438" width="10" style="1" customWidth="1"/>
    <col min="7439" max="7439" width="1.88671875" style="1" customWidth="1"/>
    <col min="7440" max="7440" width="22.88671875" style="1" customWidth="1"/>
    <col min="7441" max="7444" width="9.33203125" style="1" customWidth="1"/>
    <col min="7445" max="7445" width="2.44140625" style="1" customWidth="1"/>
    <col min="7446" max="7446" width="11.44140625" style="1" customWidth="1"/>
    <col min="7447" max="7447" width="9.44140625" style="1" customWidth="1"/>
    <col min="7448" max="7448" width="10.33203125" style="1" customWidth="1"/>
    <col min="7449" max="7449" width="9.109375" style="1" customWidth="1"/>
    <col min="7450" max="7666" width="14.44140625" style="1"/>
    <col min="7667" max="7667" width="4.88671875" style="1" customWidth="1"/>
    <col min="7668" max="7668" width="7.6640625" style="1" customWidth="1"/>
    <col min="7669" max="7670" width="5.6640625" style="1" customWidth="1"/>
    <col min="7671" max="7671" width="34.5546875" style="1" customWidth="1"/>
    <col min="7672" max="7672" width="6.44140625" style="1" customWidth="1"/>
    <col min="7673" max="7673" width="5.44140625" style="1" customWidth="1"/>
    <col min="7674" max="7682" width="7.33203125" style="1" customWidth="1"/>
    <col min="7683" max="7683" width="10" style="1" customWidth="1"/>
    <col min="7684" max="7684" width="9.5546875" style="1" customWidth="1"/>
    <col min="7685" max="7685" width="7.5546875" style="1" customWidth="1"/>
    <col min="7686" max="7686" width="7.33203125" style="1" customWidth="1"/>
    <col min="7687" max="7687" width="4.6640625" style="1" customWidth="1"/>
    <col min="7688" max="7688" width="8.44140625" style="1" customWidth="1"/>
    <col min="7689" max="7689" width="18.5546875" style="1" customWidth="1"/>
    <col min="7690" max="7691" width="8.109375" style="1" customWidth="1"/>
    <col min="7692" max="7692" width="1.88671875" style="1" customWidth="1"/>
    <col min="7693" max="7693" width="18.5546875" style="1" customWidth="1"/>
    <col min="7694" max="7694" width="10" style="1" customWidth="1"/>
    <col min="7695" max="7695" width="1.88671875" style="1" customWidth="1"/>
    <col min="7696" max="7696" width="22.88671875" style="1" customWidth="1"/>
    <col min="7697" max="7700" width="9.33203125" style="1" customWidth="1"/>
    <col min="7701" max="7701" width="2.44140625" style="1" customWidth="1"/>
    <col min="7702" max="7702" width="11.44140625" style="1" customWidth="1"/>
    <col min="7703" max="7703" width="9.44140625" style="1" customWidth="1"/>
    <col min="7704" max="7704" width="10.33203125" style="1" customWidth="1"/>
    <col min="7705" max="7705" width="9.109375" style="1" customWidth="1"/>
    <col min="7706" max="7922" width="14.44140625" style="1"/>
    <col min="7923" max="7923" width="4.88671875" style="1" customWidth="1"/>
    <col min="7924" max="7924" width="7.6640625" style="1" customWidth="1"/>
    <col min="7925" max="7926" width="5.6640625" style="1" customWidth="1"/>
    <col min="7927" max="7927" width="34.5546875" style="1" customWidth="1"/>
    <col min="7928" max="7928" width="6.44140625" style="1" customWidth="1"/>
    <col min="7929" max="7929" width="5.44140625" style="1" customWidth="1"/>
    <col min="7930" max="7938" width="7.33203125" style="1" customWidth="1"/>
    <col min="7939" max="7939" width="10" style="1" customWidth="1"/>
    <col min="7940" max="7940" width="9.5546875" style="1" customWidth="1"/>
    <col min="7941" max="7941" width="7.5546875" style="1" customWidth="1"/>
    <col min="7942" max="7942" width="7.33203125" style="1" customWidth="1"/>
    <col min="7943" max="7943" width="4.6640625" style="1" customWidth="1"/>
    <col min="7944" max="7944" width="8.44140625" style="1" customWidth="1"/>
    <col min="7945" max="7945" width="18.5546875" style="1" customWidth="1"/>
    <col min="7946" max="7947" width="8.109375" style="1" customWidth="1"/>
    <col min="7948" max="7948" width="1.88671875" style="1" customWidth="1"/>
    <col min="7949" max="7949" width="18.5546875" style="1" customWidth="1"/>
    <col min="7950" max="7950" width="10" style="1" customWidth="1"/>
    <col min="7951" max="7951" width="1.88671875" style="1" customWidth="1"/>
    <col min="7952" max="7952" width="22.88671875" style="1" customWidth="1"/>
    <col min="7953" max="7956" width="9.33203125" style="1" customWidth="1"/>
    <col min="7957" max="7957" width="2.44140625" style="1" customWidth="1"/>
    <col min="7958" max="7958" width="11.44140625" style="1" customWidth="1"/>
    <col min="7959" max="7959" width="9.44140625" style="1" customWidth="1"/>
    <col min="7960" max="7960" width="10.33203125" style="1" customWidth="1"/>
    <col min="7961" max="7961" width="9.109375" style="1" customWidth="1"/>
    <col min="7962" max="8178" width="14.44140625" style="1"/>
    <col min="8179" max="8179" width="4.88671875" style="1" customWidth="1"/>
    <col min="8180" max="8180" width="7.6640625" style="1" customWidth="1"/>
    <col min="8181" max="8182" width="5.6640625" style="1" customWidth="1"/>
    <col min="8183" max="8183" width="34.5546875" style="1" customWidth="1"/>
    <col min="8184" max="8184" width="6.44140625" style="1" customWidth="1"/>
    <col min="8185" max="8185" width="5.44140625" style="1" customWidth="1"/>
    <col min="8186" max="8194" width="7.33203125" style="1" customWidth="1"/>
    <col min="8195" max="8195" width="10" style="1" customWidth="1"/>
    <col min="8196" max="8196" width="9.5546875" style="1" customWidth="1"/>
    <col min="8197" max="8197" width="7.5546875" style="1" customWidth="1"/>
    <col min="8198" max="8198" width="7.33203125" style="1" customWidth="1"/>
    <col min="8199" max="8199" width="4.6640625" style="1" customWidth="1"/>
    <col min="8200" max="8200" width="8.44140625" style="1" customWidth="1"/>
    <col min="8201" max="8201" width="18.5546875" style="1" customWidth="1"/>
    <col min="8202" max="8203" width="8.109375" style="1" customWidth="1"/>
    <col min="8204" max="8204" width="1.88671875" style="1" customWidth="1"/>
    <col min="8205" max="8205" width="18.5546875" style="1" customWidth="1"/>
    <col min="8206" max="8206" width="10" style="1" customWidth="1"/>
    <col min="8207" max="8207" width="1.88671875" style="1" customWidth="1"/>
    <col min="8208" max="8208" width="22.88671875" style="1" customWidth="1"/>
    <col min="8209" max="8212" width="9.33203125" style="1" customWidth="1"/>
    <col min="8213" max="8213" width="2.44140625" style="1" customWidth="1"/>
    <col min="8214" max="8214" width="11.44140625" style="1" customWidth="1"/>
    <col min="8215" max="8215" width="9.44140625" style="1" customWidth="1"/>
    <col min="8216" max="8216" width="10.33203125" style="1" customWidth="1"/>
    <col min="8217" max="8217" width="9.109375" style="1" customWidth="1"/>
    <col min="8218" max="8434" width="14.44140625" style="1"/>
    <col min="8435" max="8435" width="4.88671875" style="1" customWidth="1"/>
    <col min="8436" max="8436" width="7.6640625" style="1" customWidth="1"/>
    <col min="8437" max="8438" width="5.6640625" style="1" customWidth="1"/>
    <col min="8439" max="8439" width="34.5546875" style="1" customWidth="1"/>
    <col min="8440" max="8440" width="6.44140625" style="1" customWidth="1"/>
    <col min="8441" max="8441" width="5.44140625" style="1" customWidth="1"/>
    <col min="8442" max="8450" width="7.33203125" style="1" customWidth="1"/>
    <col min="8451" max="8451" width="10" style="1" customWidth="1"/>
    <col min="8452" max="8452" width="9.5546875" style="1" customWidth="1"/>
    <col min="8453" max="8453" width="7.5546875" style="1" customWidth="1"/>
    <col min="8454" max="8454" width="7.33203125" style="1" customWidth="1"/>
    <col min="8455" max="8455" width="4.6640625" style="1" customWidth="1"/>
    <col min="8456" max="8456" width="8.44140625" style="1" customWidth="1"/>
    <col min="8457" max="8457" width="18.5546875" style="1" customWidth="1"/>
    <col min="8458" max="8459" width="8.109375" style="1" customWidth="1"/>
    <col min="8460" max="8460" width="1.88671875" style="1" customWidth="1"/>
    <col min="8461" max="8461" width="18.5546875" style="1" customWidth="1"/>
    <col min="8462" max="8462" width="10" style="1" customWidth="1"/>
    <col min="8463" max="8463" width="1.88671875" style="1" customWidth="1"/>
    <col min="8464" max="8464" width="22.88671875" style="1" customWidth="1"/>
    <col min="8465" max="8468" width="9.33203125" style="1" customWidth="1"/>
    <col min="8469" max="8469" width="2.44140625" style="1" customWidth="1"/>
    <col min="8470" max="8470" width="11.44140625" style="1" customWidth="1"/>
    <col min="8471" max="8471" width="9.44140625" style="1" customWidth="1"/>
    <col min="8472" max="8472" width="10.33203125" style="1" customWidth="1"/>
    <col min="8473" max="8473" width="9.109375" style="1" customWidth="1"/>
    <col min="8474" max="8690" width="14.44140625" style="1"/>
    <col min="8691" max="8691" width="4.88671875" style="1" customWidth="1"/>
    <col min="8692" max="8692" width="7.6640625" style="1" customWidth="1"/>
    <col min="8693" max="8694" width="5.6640625" style="1" customWidth="1"/>
    <col min="8695" max="8695" width="34.5546875" style="1" customWidth="1"/>
    <col min="8696" max="8696" width="6.44140625" style="1" customWidth="1"/>
    <col min="8697" max="8697" width="5.44140625" style="1" customWidth="1"/>
    <col min="8698" max="8706" width="7.33203125" style="1" customWidth="1"/>
    <col min="8707" max="8707" width="10" style="1" customWidth="1"/>
    <col min="8708" max="8708" width="9.5546875" style="1" customWidth="1"/>
    <col min="8709" max="8709" width="7.5546875" style="1" customWidth="1"/>
    <col min="8710" max="8710" width="7.33203125" style="1" customWidth="1"/>
    <col min="8711" max="8711" width="4.6640625" style="1" customWidth="1"/>
    <col min="8712" max="8712" width="8.44140625" style="1" customWidth="1"/>
    <col min="8713" max="8713" width="18.5546875" style="1" customWidth="1"/>
    <col min="8714" max="8715" width="8.109375" style="1" customWidth="1"/>
    <col min="8716" max="8716" width="1.88671875" style="1" customWidth="1"/>
    <col min="8717" max="8717" width="18.5546875" style="1" customWidth="1"/>
    <col min="8718" max="8718" width="10" style="1" customWidth="1"/>
    <col min="8719" max="8719" width="1.88671875" style="1" customWidth="1"/>
    <col min="8720" max="8720" width="22.88671875" style="1" customWidth="1"/>
    <col min="8721" max="8724" width="9.33203125" style="1" customWidth="1"/>
    <col min="8725" max="8725" width="2.44140625" style="1" customWidth="1"/>
    <col min="8726" max="8726" width="11.44140625" style="1" customWidth="1"/>
    <col min="8727" max="8727" width="9.44140625" style="1" customWidth="1"/>
    <col min="8728" max="8728" width="10.33203125" style="1" customWidth="1"/>
    <col min="8729" max="8729" width="9.109375" style="1" customWidth="1"/>
    <col min="8730" max="8946" width="14.44140625" style="1"/>
    <col min="8947" max="8947" width="4.88671875" style="1" customWidth="1"/>
    <col min="8948" max="8948" width="7.6640625" style="1" customWidth="1"/>
    <col min="8949" max="8950" width="5.6640625" style="1" customWidth="1"/>
    <col min="8951" max="8951" width="34.5546875" style="1" customWidth="1"/>
    <col min="8952" max="8952" width="6.44140625" style="1" customWidth="1"/>
    <col min="8953" max="8953" width="5.44140625" style="1" customWidth="1"/>
    <col min="8954" max="8962" width="7.33203125" style="1" customWidth="1"/>
    <col min="8963" max="8963" width="10" style="1" customWidth="1"/>
    <col min="8964" max="8964" width="9.5546875" style="1" customWidth="1"/>
    <col min="8965" max="8965" width="7.5546875" style="1" customWidth="1"/>
    <col min="8966" max="8966" width="7.33203125" style="1" customWidth="1"/>
    <col min="8967" max="8967" width="4.6640625" style="1" customWidth="1"/>
    <col min="8968" max="8968" width="8.44140625" style="1" customWidth="1"/>
    <col min="8969" max="8969" width="18.5546875" style="1" customWidth="1"/>
    <col min="8970" max="8971" width="8.109375" style="1" customWidth="1"/>
    <col min="8972" max="8972" width="1.88671875" style="1" customWidth="1"/>
    <col min="8973" max="8973" width="18.5546875" style="1" customWidth="1"/>
    <col min="8974" max="8974" width="10" style="1" customWidth="1"/>
    <col min="8975" max="8975" width="1.88671875" style="1" customWidth="1"/>
    <col min="8976" max="8976" width="22.88671875" style="1" customWidth="1"/>
    <col min="8977" max="8980" width="9.33203125" style="1" customWidth="1"/>
    <col min="8981" max="8981" width="2.44140625" style="1" customWidth="1"/>
    <col min="8982" max="8982" width="11.44140625" style="1" customWidth="1"/>
    <col min="8983" max="8983" width="9.44140625" style="1" customWidth="1"/>
    <col min="8984" max="8984" width="10.33203125" style="1" customWidth="1"/>
    <col min="8985" max="8985" width="9.109375" style="1" customWidth="1"/>
    <col min="8986" max="9202" width="14.44140625" style="1"/>
    <col min="9203" max="9203" width="4.88671875" style="1" customWidth="1"/>
    <col min="9204" max="9204" width="7.6640625" style="1" customWidth="1"/>
    <col min="9205" max="9206" width="5.6640625" style="1" customWidth="1"/>
    <col min="9207" max="9207" width="34.5546875" style="1" customWidth="1"/>
    <col min="9208" max="9208" width="6.44140625" style="1" customWidth="1"/>
    <col min="9209" max="9209" width="5.44140625" style="1" customWidth="1"/>
    <col min="9210" max="9218" width="7.33203125" style="1" customWidth="1"/>
    <col min="9219" max="9219" width="10" style="1" customWidth="1"/>
    <col min="9220" max="9220" width="9.5546875" style="1" customWidth="1"/>
    <col min="9221" max="9221" width="7.5546875" style="1" customWidth="1"/>
    <col min="9222" max="9222" width="7.33203125" style="1" customWidth="1"/>
    <col min="9223" max="9223" width="4.6640625" style="1" customWidth="1"/>
    <col min="9224" max="9224" width="8.44140625" style="1" customWidth="1"/>
    <col min="9225" max="9225" width="18.5546875" style="1" customWidth="1"/>
    <col min="9226" max="9227" width="8.109375" style="1" customWidth="1"/>
    <col min="9228" max="9228" width="1.88671875" style="1" customWidth="1"/>
    <col min="9229" max="9229" width="18.5546875" style="1" customWidth="1"/>
    <col min="9230" max="9230" width="10" style="1" customWidth="1"/>
    <col min="9231" max="9231" width="1.88671875" style="1" customWidth="1"/>
    <col min="9232" max="9232" width="22.88671875" style="1" customWidth="1"/>
    <col min="9233" max="9236" width="9.33203125" style="1" customWidth="1"/>
    <col min="9237" max="9237" width="2.44140625" style="1" customWidth="1"/>
    <col min="9238" max="9238" width="11.44140625" style="1" customWidth="1"/>
    <col min="9239" max="9239" width="9.44140625" style="1" customWidth="1"/>
    <col min="9240" max="9240" width="10.33203125" style="1" customWidth="1"/>
    <col min="9241" max="9241" width="9.109375" style="1" customWidth="1"/>
    <col min="9242" max="9458" width="14.44140625" style="1"/>
    <col min="9459" max="9459" width="4.88671875" style="1" customWidth="1"/>
    <col min="9460" max="9460" width="7.6640625" style="1" customWidth="1"/>
    <col min="9461" max="9462" width="5.6640625" style="1" customWidth="1"/>
    <col min="9463" max="9463" width="34.5546875" style="1" customWidth="1"/>
    <col min="9464" max="9464" width="6.44140625" style="1" customWidth="1"/>
    <col min="9465" max="9465" width="5.44140625" style="1" customWidth="1"/>
    <col min="9466" max="9474" width="7.33203125" style="1" customWidth="1"/>
    <col min="9475" max="9475" width="10" style="1" customWidth="1"/>
    <col min="9476" max="9476" width="9.5546875" style="1" customWidth="1"/>
    <col min="9477" max="9477" width="7.5546875" style="1" customWidth="1"/>
    <col min="9478" max="9478" width="7.33203125" style="1" customWidth="1"/>
    <col min="9479" max="9479" width="4.6640625" style="1" customWidth="1"/>
    <col min="9480" max="9480" width="8.44140625" style="1" customWidth="1"/>
    <col min="9481" max="9481" width="18.5546875" style="1" customWidth="1"/>
    <col min="9482" max="9483" width="8.109375" style="1" customWidth="1"/>
    <col min="9484" max="9484" width="1.88671875" style="1" customWidth="1"/>
    <col min="9485" max="9485" width="18.5546875" style="1" customWidth="1"/>
    <col min="9486" max="9486" width="10" style="1" customWidth="1"/>
    <col min="9487" max="9487" width="1.88671875" style="1" customWidth="1"/>
    <col min="9488" max="9488" width="22.88671875" style="1" customWidth="1"/>
    <col min="9489" max="9492" width="9.33203125" style="1" customWidth="1"/>
    <col min="9493" max="9493" width="2.44140625" style="1" customWidth="1"/>
    <col min="9494" max="9494" width="11.44140625" style="1" customWidth="1"/>
    <col min="9495" max="9495" width="9.44140625" style="1" customWidth="1"/>
    <col min="9496" max="9496" width="10.33203125" style="1" customWidth="1"/>
    <col min="9497" max="9497" width="9.109375" style="1" customWidth="1"/>
    <col min="9498" max="9714" width="14.44140625" style="1"/>
    <col min="9715" max="9715" width="4.88671875" style="1" customWidth="1"/>
    <col min="9716" max="9716" width="7.6640625" style="1" customWidth="1"/>
    <col min="9717" max="9718" width="5.6640625" style="1" customWidth="1"/>
    <col min="9719" max="9719" width="34.5546875" style="1" customWidth="1"/>
    <col min="9720" max="9720" width="6.44140625" style="1" customWidth="1"/>
    <col min="9721" max="9721" width="5.44140625" style="1" customWidth="1"/>
    <col min="9722" max="9730" width="7.33203125" style="1" customWidth="1"/>
    <col min="9731" max="9731" width="10" style="1" customWidth="1"/>
    <col min="9732" max="9732" width="9.5546875" style="1" customWidth="1"/>
    <col min="9733" max="9733" width="7.5546875" style="1" customWidth="1"/>
    <col min="9734" max="9734" width="7.33203125" style="1" customWidth="1"/>
    <col min="9735" max="9735" width="4.6640625" style="1" customWidth="1"/>
    <col min="9736" max="9736" width="8.44140625" style="1" customWidth="1"/>
    <col min="9737" max="9737" width="18.5546875" style="1" customWidth="1"/>
    <col min="9738" max="9739" width="8.109375" style="1" customWidth="1"/>
    <col min="9740" max="9740" width="1.88671875" style="1" customWidth="1"/>
    <col min="9741" max="9741" width="18.5546875" style="1" customWidth="1"/>
    <col min="9742" max="9742" width="10" style="1" customWidth="1"/>
    <col min="9743" max="9743" width="1.88671875" style="1" customWidth="1"/>
    <col min="9744" max="9744" width="22.88671875" style="1" customWidth="1"/>
    <col min="9745" max="9748" width="9.33203125" style="1" customWidth="1"/>
    <col min="9749" max="9749" width="2.44140625" style="1" customWidth="1"/>
    <col min="9750" max="9750" width="11.44140625" style="1" customWidth="1"/>
    <col min="9751" max="9751" width="9.44140625" style="1" customWidth="1"/>
    <col min="9752" max="9752" width="10.33203125" style="1" customWidth="1"/>
    <col min="9753" max="9753" width="9.109375" style="1" customWidth="1"/>
    <col min="9754" max="9970" width="14.44140625" style="1"/>
    <col min="9971" max="9971" width="4.88671875" style="1" customWidth="1"/>
    <col min="9972" max="9972" width="7.6640625" style="1" customWidth="1"/>
    <col min="9973" max="9974" width="5.6640625" style="1" customWidth="1"/>
    <col min="9975" max="9975" width="34.5546875" style="1" customWidth="1"/>
    <col min="9976" max="9976" width="6.44140625" style="1" customWidth="1"/>
    <col min="9977" max="9977" width="5.44140625" style="1" customWidth="1"/>
    <col min="9978" max="9986" width="7.33203125" style="1" customWidth="1"/>
    <col min="9987" max="9987" width="10" style="1" customWidth="1"/>
    <col min="9988" max="9988" width="9.5546875" style="1" customWidth="1"/>
    <col min="9989" max="9989" width="7.5546875" style="1" customWidth="1"/>
    <col min="9990" max="9990" width="7.33203125" style="1" customWidth="1"/>
    <col min="9991" max="9991" width="4.6640625" style="1" customWidth="1"/>
    <col min="9992" max="9992" width="8.44140625" style="1" customWidth="1"/>
    <col min="9993" max="9993" width="18.5546875" style="1" customWidth="1"/>
    <col min="9994" max="9995" width="8.109375" style="1" customWidth="1"/>
    <col min="9996" max="9996" width="1.88671875" style="1" customWidth="1"/>
    <col min="9997" max="9997" width="18.5546875" style="1" customWidth="1"/>
    <col min="9998" max="9998" width="10" style="1" customWidth="1"/>
    <col min="9999" max="9999" width="1.88671875" style="1" customWidth="1"/>
    <col min="10000" max="10000" width="22.88671875" style="1" customWidth="1"/>
    <col min="10001" max="10004" width="9.33203125" style="1" customWidth="1"/>
    <col min="10005" max="10005" width="2.44140625" style="1" customWidth="1"/>
    <col min="10006" max="10006" width="11.44140625" style="1" customWidth="1"/>
    <col min="10007" max="10007" width="9.44140625" style="1" customWidth="1"/>
    <col min="10008" max="10008" width="10.33203125" style="1" customWidth="1"/>
    <col min="10009" max="10009" width="9.109375" style="1" customWidth="1"/>
    <col min="10010" max="10226" width="14.44140625" style="1"/>
    <col min="10227" max="10227" width="4.88671875" style="1" customWidth="1"/>
    <col min="10228" max="10228" width="7.6640625" style="1" customWidth="1"/>
    <col min="10229" max="10230" width="5.6640625" style="1" customWidth="1"/>
    <col min="10231" max="10231" width="34.5546875" style="1" customWidth="1"/>
    <col min="10232" max="10232" width="6.44140625" style="1" customWidth="1"/>
    <col min="10233" max="10233" width="5.44140625" style="1" customWidth="1"/>
    <col min="10234" max="10242" width="7.33203125" style="1" customWidth="1"/>
    <col min="10243" max="10243" width="10" style="1" customWidth="1"/>
    <col min="10244" max="10244" width="9.5546875" style="1" customWidth="1"/>
    <col min="10245" max="10245" width="7.5546875" style="1" customWidth="1"/>
    <col min="10246" max="10246" width="7.33203125" style="1" customWidth="1"/>
    <col min="10247" max="10247" width="4.6640625" style="1" customWidth="1"/>
    <col min="10248" max="10248" width="8.44140625" style="1" customWidth="1"/>
    <col min="10249" max="10249" width="18.5546875" style="1" customWidth="1"/>
    <col min="10250" max="10251" width="8.109375" style="1" customWidth="1"/>
    <col min="10252" max="10252" width="1.88671875" style="1" customWidth="1"/>
    <col min="10253" max="10253" width="18.5546875" style="1" customWidth="1"/>
    <col min="10254" max="10254" width="10" style="1" customWidth="1"/>
    <col min="10255" max="10255" width="1.88671875" style="1" customWidth="1"/>
    <col min="10256" max="10256" width="22.88671875" style="1" customWidth="1"/>
    <col min="10257" max="10260" width="9.33203125" style="1" customWidth="1"/>
    <col min="10261" max="10261" width="2.44140625" style="1" customWidth="1"/>
    <col min="10262" max="10262" width="11.44140625" style="1" customWidth="1"/>
    <col min="10263" max="10263" width="9.44140625" style="1" customWidth="1"/>
    <col min="10264" max="10264" width="10.33203125" style="1" customWidth="1"/>
    <col min="10265" max="10265" width="9.109375" style="1" customWidth="1"/>
    <col min="10266" max="10482" width="14.44140625" style="1"/>
    <col min="10483" max="10483" width="4.88671875" style="1" customWidth="1"/>
    <col min="10484" max="10484" width="7.6640625" style="1" customWidth="1"/>
    <col min="10485" max="10486" width="5.6640625" style="1" customWidth="1"/>
    <col min="10487" max="10487" width="34.5546875" style="1" customWidth="1"/>
    <col min="10488" max="10488" width="6.44140625" style="1" customWidth="1"/>
    <col min="10489" max="10489" width="5.44140625" style="1" customWidth="1"/>
    <col min="10490" max="10498" width="7.33203125" style="1" customWidth="1"/>
    <col min="10499" max="10499" width="10" style="1" customWidth="1"/>
    <col min="10500" max="10500" width="9.5546875" style="1" customWidth="1"/>
    <col min="10501" max="10501" width="7.5546875" style="1" customWidth="1"/>
    <col min="10502" max="10502" width="7.33203125" style="1" customWidth="1"/>
    <col min="10503" max="10503" width="4.6640625" style="1" customWidth="1"/>
    <col min="10504" max="10504" width="8.44140625" style="1" customWidth="1"/>
    <col min="10505" max="10505" width="18.5546875" style="1" customWidth="1"/>
    <col min="10506" max="10507" width="8.109375" style="1" customWidth="1"/>
    <col min="10508" max="10508" width="1.88671875" style="1" customWidth="1"/>
    <col min="10509" max="10509" width="18.5546875" style="1" customWidth="1"/>
    <col min="10510" max="10510" width="10" style="1" customWidth="1"/>
    <col min="10511" max="10511" width="1.88671875" style="1" customWidth="1"/>
    <col min="10512" max="10512" width="22.88671875" style="1" customWidth="1"/>
    <col min="10513" max="10516" width="9.33203125" style="1" customWidth="1"/>
    <col min="10517" max="10517" width="2.44140625" style="1" customWidth="1"/>
    <col min="10518" max="10518" width="11.44140625" style="1" customWidth="1"/>
    <col min="10519" max="10519" width="9.44140625" style="1" customWidth="1"/>
    <col min="10520" max="10520" width="10.33203125" style="1" customWidth="1"/>
    <col min="10521" max="10521" width="9.109375" style="1" customWidth="1"/>
    <col min="10522" max="10738" width="14.44140625" style="1"/>
    <col min="10739" max="10739" width="4.88671875" style="1" customWidth="1"/>
    <col min="10740" max="10740" width="7.6640625" style="1" customWidth="1"/>
    <col min="10741" max="10742" width="5.6640625" style="1" customWidth="1"/>
    <col min="10743" max="10743" width="34.5546875" style="1" customWidth="1"/>
    <col min="10744" max="10744" width="6.44140625" style="1" customWidth="1"/>
    <col min="10745" max="10745" width="5.44140625" style="1" customWidth="1"/>
    <col min="10746" max="10754" width="7.33203125" style="1" customWidth="1"/>
    <col min="10755" max="10755" width="10" style="1" customWidth="1"/>
    <col min="10756" max="10756" width="9.5546875" style="1" customWidth="1"/>
    <col min="10757" max="10757" width="7.5546875" style="1" customWidth="1"/>
    <col min="10758" max="10758" width="7.33203125" style="1" customWidth="1"/>
    <col min="10759" max="10759" width="4.6640625" style="1" customWidth="1"/>
    <col min="10760" max="10760" width="8.44140625" style="1" customWidth="1"/>
    <col min="10761" max="10761" width="18.5546875" style="1" customWidth="1"/>
    <col min="10762" max="10763" width="8.109375" style="1" customWidth="1"/>
    <col min="10764" max="10764" width="1.88671875" style="1" customWidth="1"/>
    <col min="10765" max="10765" width="18.5546875" style="1" customWidth="1"/>
    <col min="10766" max="10766" width="10" style="1" customWidth="1"/>
    <col min="10767" max="10767" width="1.88671875" style="1" customWidth="1"/>
    <col min="10768" max="10768" width="22.88671875" style="1" customWidth="1"/>
    <col min="10769" max="10772" width="9.33203125" style="1" customWidth="1"/>
    <col min="10773" max="10773" width="2.44140625" style="1" customWidth="1"/>
    <col min="10774" max="10774" width="11.44140625" style="1" customWidth="1"/>
    <col min="10775" max="10775" width="9.44140625" style="1" customWidth="1"/>
    <col min="10776" max="10776" width="10.33203125" style="1" customWidth="1"/>
    <col min="10777" max="10777" width="9.109375" style="1" customWidth="1"/>
    <col min="10778" max="10994" width="14.44140625" style="1"/>
    <col min="10995" max="10995" width="4.88671875" style="1" customWidth="1"/>
    <col min="10996" max="10996" width="7.6640625" style="1" customWidth="1"/>
    <col min="10997" max="10998" width="5.6640625" style="1" customWidth="1"/>
    <col min="10999" max="10999" width="34.5546875" style="1" customWidth="1"/>
    <col min="11000" max="11000" width="6.44140625" style="1" customWidth="1"/>
    <col min="11001" max="11001" width="5.44140625" style="1" customWidth="1"/>
    <col min="11002" max="11010" width="7.33203125" style="1" customWidth="1"/>
    <col min="11011" max="11011" width="10" style="1" customWidth="1"/>
    <col min="11012" max="11012" width="9.5546875" style="1" customWidth="1"/>
    <col min="11013" max="11013" width="7.5546875" style="1" customWidth="1"/>
    <col min="11014" max="11014" width="7.33203125" style="1" customWidth="1"/>
    <col min="11015" max="11015" width="4.6640625" style="1" customWidth="1"/>
    <col min="11016" max="11016" width="8.44140625" style="1" customWidth="1"/>
    <col min="11017" max="11017" width="18.5546875" style="1" customWidth="1"/>
    <col min="11018" max="11019" width="8.109375" style="1" customWidth="1"/>
    <col min="11020" max="11020" width="1.88671875" style="1" customWidth="1"/>
    <col min="11021" max="11021" width="18.5546875" style="1" customWidth="1"/>
    <col min="11022" max="11022" width="10" style="1" customWidth="1"/>
    <col min="11023" max="11023" width="1.88671875" style="1" customWidth="1"/>
    <col min="11024" max="11024" width="22.88671875" style="1" customWidth="1"/>
    <col min="11025" max="11028" width="9.33203125" style="1" customWidth="1"/>
    <col min="11029" max="11029" width="2.44140625" style="1" customWidth="1"/>
    <col min="11030" max="11030" width="11.44140625" style="1" customWidth="1"/>
    <col min="11031" max="11031" width="9.44140625" style="1" customWidth="1"/>
    <col min="11032" max="11032" width="10.33203125" style="1" customWidth="1"/>
    <col min="11033" max="11033" width="9.109375" style="1" customWidth="1"/>
    <col min="11034" max="11250" width="14.44140625" style="1"/>
    <col min="11251" max="11251" width="4.88671875" style="1" customWidth="1"/>
    <col min="11252" max="11252" width="7.6640625" style="1" customWidth="1"/>
    <col min="11253" max="11254" width="5.6640625" style="1" customWidth="1"/>
    <col min="11255" max="11255" width="34.5546875" style="1" customWidth="1"/>
    <col min="11256" max="11256" width="6.44140625" style="1" customWidth="1"/>
    <col min="11257" max="11257" width="5.44140625" style="1" customWidth="1"/>
    <col min="11258" max="11266" width="7.33203125" style="1" customWidth="1"/>
    <col min="11267" max="11267" width="10" style="1" customWidth="1"/>
    <col min="11268" max="11268" width="9.5546875" style="1" customWidth="1"/>
    <col min="11269" max="11269" width="7.5546875" style="1" customWidth="1"/>
    <col min="11270" max="11270" width="7.33203125" style="1" customWidth="1"/>
    <col min="11271" max="11271" width="4.6640625" style="1" customWidth="1"/>
    <col min="11272" max="11272" width="8.44140625" style="1" customWidth="1"/>
    <col min="11273" max="11273" width="18.5546875" style="1" customWidth="1"/>
    <col min="11274" max="11275" width="8.109375" style="1" customWidth="1"/>
    <col min="11276" max="11276" width="1.88671875" style="1" customWidth="1"/>
    <col min="11277" max="11277" width="18.5546875" style="1" customWidth="1"/>
    <col min="11278" max="11278" width="10" style="1" customWidth="1"/>
    <col min="11279" max="11279" width="1.88671875" style="1" customWidth="1"/>
    <col min="11280" max="11280" width="22.88671875" style="1" customWidth="1"/>
    <col min="11281" max="11284" width="9.33203125" style="1" customWidth="1"/>
    <col min="11285" max="11285" width="2.44140625" style="1" customWidth="1"/>
    <col min="11286" max="11286" width="11.44140625" style="1" customWidth="1"/>
    <col min="11287" max="11287" width="9.44140625" style="1" customWidth="1"/>
    <col min="11288" max="11288" width="10.33203125" style="1" customWidth="1"/>
    <col min="11289" max="11289" width="9.109375" style="1" customWidth="1"/>
    <col min="11290" max="11506" width="14.44140625" style="1"/>
    <col min="11507" max="11507" width="4.88671875" style="1" customWidth="1"/>
    <col min="11508" max="11508" width="7.6640625" style="1" customWidth="1"/>
    <col min="11509" max="11510" width="5.6640625" style="1" customWidth="1"/>
    <col min="11511" max="11511" width="34.5546875" style="1" customWidth="1"/>
    <col min="11512" max="11512" width="6.44140625" style="1" customWidth="1"/>
    <col min="11513" max="11513" width="5.44140625" style="1" customWidth="1"/>
    <col min="11514" max="11522" width="7.33203125" style="1" customWidth="1"/>
    <col min="11523" max="11523" width="10" style="1" customWidth="1"/>
    <col min="11524" max="11524" width="9.5546875" style="1" customWidth="1"/>
    <col min="11525" max="11525" width="7.5546875" style="1" customWidth="1"/>
    <col min="11526" max="11526" width="7.33203125" style="1" customWidth="1"/>
    <col min="11527" max="11527" width="4.6640625" style="1" customWidth="1"/>
    <col min="11528" max="11528" width="8.44140625" style="1" customWidth="1"/>
    <col min="11529" max="11529" width="18.5546875" style="1" customWidth="1"/>
    <col min="11530" max="11531" width="8.109375" style="1" customWidth="1"/>
    <col min="11532" max="11532" width="1.88671875" style="1" customWidth="1"/>
    <col min="11533" max="11533" width="18.5546875" style="1" customWidth="1"/>
    <col min="11534" max="11534" width="10" style="1" customWidth="1"/>
    <col min="11535" max="11535" width="1.88671875" style="1" customWidth="1"/>
    <col min="11536" max="11536" width="22.88671875" style="1" customWidth="1"/>
    <col min="11537" max="11540" width="9.33203125" style="1" customWidth="1"/>
    <col min="11541" max="11541" width="2.44140625" style="1" customWidth="1"/>
    <col min="11542" max="11542" width="11.44140625" style="1" customWidth="1"/>
    <col min="11543" max="11543" width="9.44140625" style="1" customWidth="1"/>
    <col min="11544" max="11544" width="10.33203125" style="1" customWidth="1"/>
    <col min="11545" max="11545" width="9.109375" style="1" customWidth="1"/>
    <col min="11546" max="11762" width="14.44140625" style="1"/>
    <col min="11763" max="11763" width="4.88671875" style="1" customWidth="1"/>
    <col min="11764" max="11764" width="7.6640625" style="1" customWidth="1"/>
    <col min="11765" max="11766" width="5.6640625" style="1" customWidth="1"/>
    <col min="11767" max="11767" width="34.5546875" style="1" customWidth="1"/>
    <col min="11768" max="11768" width="6.44140625" style="1" customWidth="1"/>
    <col min="11769" max="11769" width="5.44140625" style="1" customWidth="1"/>
    <col min="11770" max="11778" width="7.33203125" style="1" customWidth="1"/>
    <col min="11779" max="11779" width="10" style="1" customWidth="1"/>
    <col min="11780" max="11780" width="9.5546875" style="1" customWidth="1"/>
    <col min="11781" max="11781" width="7.5546875" style="1" customWidth="1"/>
    <col min="11782" max="11782" width="7.33203125" style="1" customWidth="1"/>
    <col min="11783" max="11783" width="4.6640625" style="1" customWidth="1"/>
    <col min="11784" max="11784" width="8.44140625" style="1" customWidth="1"/>
    <col min="11785" max="11785" width="18.5546875" style="1" customWidth="1"/>
    <col min="11786" max="11787" width="8.109375" style="1" customWidth="1"/>
    <col min="11788" max="11788" width="1.88671875" style="1" customWidth="1"/>
    <col min="11789" max="11789" width="18.5546875" style="1" customWidth="1"/>
    <col min="11790" max="11790" width="10" style="1" customWidth="1"/>
    <col min="11791" max="11791" width="1.88671875" style="1" customWidth="1"/>
    <col min="11792" max="11792" width="22.88671875" style="1" customWidth="1"/>
    <col min="11793" max="11796" width="9.33203125" style="1" customWidth="1"/>
    <col min="11797" max="11797" width="2.44140625" style="1" customWidth="1"/>
    <col min="11798" max="11798" width="11.44140625" style="1" customWidth="1"/>
    <col min="11799" max="11799" width="9.44140625" style="1" customWidth="1"/>
    <col min="11800" max="11800" width="10.33203125" style="1" customWidth="1"/>
    <col min="11801" max="11801" width="9.109375" style="1" customWidth="1"/>
    <col min="11802" max="12018" width="14.44140625" style="1"/>
    <col min="12019" max="12019" width="4.88671875" style="1" customWidth="1"/>
    <col min="12020" max="12020" width="7.6640625" style="1" customWidth="1"/>
    <col min="12021" max="12022" width="5.6640625" style="1" customWidth="1"/>
    <col min="12023" max="12023" width="34.5546875" style="1" customWidth="1"/>
    <col min="12024" max="12024" width="6.44140625" style="1" customWidth="1"/>
    <col min="12025" max="12025" width="5.44140625" style="1" customWidth="1"/>
    <col min="12026" max="12034" width="7.33203125" style="1" customWidth="1"/>
    <col min="12035" max="12035" width="10" style="1" customWidth="1"/>
    <col min="12036" max="12036" width="9.5546875" style="1" customWidth="1"/>
    <col min="12037" max="12037" width="7.5546875" style="1" customWidth="1"/>
    <col min="12038" max="12038" width="7.33203125" style="1" customWidth="1"/>
    <col min="12039" max="12039" width="4.6640625" style="1" customWidth="1"/>
    <col min="12040" max="12040" width="8.44140625" style="1" customWidth="1"/>
    <col min="12041" max="12041" width="18.5546875" style="1" customWidth="1"/>
    <col min="12042" max="12043" width="8.109375" style="1" customWidth="1"/>
    <col min="12044" max="12044" width="1.88671875" style="1" customWidth="1"/>
    <col min="12045" max="12045" width="18.5546875" style="1" customWidth="1"/>
    <col min="12046" max="12046" width="10" style="1" customWidth="1"/>
    <col min="12047" max="12047" width="1.88671875" style="1" customWidth="1"/>
    <col min="12048" max="12048" width="22.88671875" style="1" customWidth="1"/>
    <col min="12049" max="12052" width="9.33203125" style="1" customWidth="1"/>
    <col min="12053" max="12053" width="2.44140625" style="1" customWidth="1"/>
    <col min="12054" max="12054" width="11.44140625" style="1" customWidth="1"/>
    <col min="12055" max="12055" width="9.44140625" style="1" customWidth="1"/>
    <col min="12056" max="12056" width="10.33203125" style="1" customWidth="1"/>
    <col min="12057" max="12057" width="9.109375" style="1" customWidth="1"/>
    <col min="12058" max="12274" width="14.44140625" style="1"/>
    <col min="12275" max="12275" width="4.88671875" style="1" customWidth="1"/>
    <col min="12276" max="12276" width="7.6640625" style="1" customWidth="1"/>
    <col min="12277" max="12278" width="5.6640625" style="1" customWidth="1"/>
    <col min="12279" max="12279" width="34.5546875" style="1" customWidth="1"/>
    <col min="12280" max="12280" width="6.44140625" style="1" customWidth="1"/>
    <col min="12281" max="12281" width="5.44140625" style="1" customWidth="1"/>
    <col min="12282" max="12290" width="7.33203125" style="1" customWidth="1"/>
    <col min="12291" max="12291" width="10" style="1" customWidth="1"/>
    <col min="12292" max="12292" width="9.5546875" style="1" customWidth="1"/>
    <col min="12293" max="12293" width="7.5546875" style="1" customWidth="1"/>
    <col min="12294" max="12294" width="7.33203125" style="1" customWidth="1"/>
    <col min="12295" max="12295" width="4.6640625" style="1" customWidth="1"/>
    <col min="12296" max="12296" width="8.44140625" style="1" customWidth="1"/>
    <col min="12297" max="12297" width="18.5546875" style="1" customWidth="1"/>
    <col min="12298" max="12299" width="8.109375" style="1" customWidth="1"/>
    <col min="12300" max="12300" width="1.88671875" style="1" customWidth="1"/>
    <col min="12301" max="12301" width="18.5546875" style="1" customWidth="1"/>
    <col min="12302" max="12302" width="10" style="1" customWidth="1"/>
    <col min="12303" max="12303" width="1.88671875" style="1" customWidth="1"/>
    <col min="12304" max="12304" width="22.88671875" style="1" customWidth="1"/>
    <col min="12305" max="12308" width="9.33203125" style="1" customWidth="1"/>
    <col min="12309" max="12309" width="2.44140625" style="1" customWidth="1"/>
    <col min="12310" max="12310" width="11.44140625" style="1" customWidth="1"/>
    <col min="12311" max="12311" width="9.44140625" style="1" customWidth="1"/>
    <col min="12312" max="12312" width="10.33203125" style="1" customWidth="1"/>
    <col min="12313" max="12313" width="9.109375" style="1" customWidth="1"/>
    <col min="12314" max="12530" width="14.44140625" style="1"/>
    <col min="12531" max="12531" width="4.88671875" style="1" customWidth="1"/>
    <col min="12532" max="12532" width="7.6640625" style="1" customWidth="1"/>
    <col min="12533" max="12534" width="5.6640625" style="1" customWidth="1"/>
    <col min="12535" max="12535" width="34.5546875" style="1" customWidth="1"/>
    <col min="12536" max="12536" width="6.44140625" style="1" customWidth="1"/>
    <col min="12537" max="12537" width="5.44140625" style="1" customWidth="1"/>
    <col min="12538" max="12546" width="7.33203125" style="1" customWidth="1"/>
    <col min="12547" max="12547" width="10" style="1" customWidth="1"/>
    <col min="12548" max="12548" width="9.5546875" style="1" customWidth="1"/>
    <col min="12549" max="12549" width="7.5546875" style="1" customWidth="1"/>
    <col min="12550" max="12550" width="7.33203125" style="1" customWidth="1"/>
    <col min="12551" max="12551" width="4.6640625" style="1" customWidth="1"/>
    <col min="12552" max="12552" width="8.44140625" style="1" customWidth="1"/>
    <col min="12553" max="12553" width="18.5546875" style="1" customWidth="1"/>
    <col min="12554" max="12555" width="8.109375" style="1" customWidth="1"/>
    <col min="12556" max="12556" width="1.88671875" style="1" customWidth="1"/>
    <col min="12557" max="12557" width="18.5546875" style="1" customWidth="1"/>
    <col min="12558" max="12558" width="10" style="1" customWidth="1"/>
    <col min="12559" max="12559" width="1.88671875" style="1" customWidth="1"/>
    <col min="12560" max="12560" width="22.88671875" style="1" customWidth="1"/>
    <col min="12561" max="12564" width="9.33203125" style="1" customWidth="1"/>
    <col min="12565" max="12565" width="2.44140625" style="1" customWidth="1"/>
    <col min="12566" max="12566" width="11.44140625" style="1" customWidth="1"/>
    <col min="12567" max="12567" width="9.44140625" style="1" customWidth="1"/>
    <col min="12568" max="12568" width="10.33203125" style="1" customWidth="1"/>
    <col min="12569" max="12569" width="9.109375" style="1" customWidth="1"/>
    <col min="12570" max="12786" width="14.44140625" style="1"/>
    <col min="12787" max="12787" width="4.88671875" style="1" customWidth="1"/>
    <col min="12788" max="12788" width="7.6640625" style="1" customWidth="1"/>
    <col min="12789" max="12790" width="5.6640625" style="1" customWidth="1"/>
    <col min="12791" max="12791" width="34.5546875" style="1" customWidth="1"/>
    <col min="12792" max="12792" width="6.44140625" style="1" customWidth="1"/>
    <col min="12793" max="12793" width="5.44140625" style="1" customWidth="1"/>
    <col min="12794" max="12802" width="7.33203125" style="1" customWidth="1"/>
    <col min="12803" max="12803" width="10" style="1" customWidth="1"/>
    <col min="12804" max="12804" width="9.5546875" style="1" customWidth="1"/>
    <col min="12805" max="12805" width="7.5546875" style="1" customWidth="1"/>
    <col min="12806" max="12806" width="7.33203125" style="1" customWidth="1"/>
    <col min="12807" max="12807" width="4.6640625" style="1" customWidth="1"/>
    <col min="12808" max="12808" width="8.44140625" style="1" customWidth="1"/>
    <col min="12809" max="12809" width="18.5546875" style="1" customWidth="1"/>
    <col min="12810" max="12811" width="8.109375" style="1" customWidth="1"/>
    <col min="12812" max="12812" width="1.88671875" style="1" customWidth="1"/>
    <col min="12813" max="12813" width="18.5546875" style="1" customWidth="1"/>
    <col min="12814" max="12814" width="10" style="1" customWidth="1"/>
    <col min="12815" max="12815" width="1.88671875" style="1" customWidth="1"/>
    <col min="12816" max="12816" width="22.88671875" style="1" customWidth="1"/>
    <col min="12817" max="12820" width="9.33203125" style="1" customWidth="1"/>
    <col min="12821" max="12821" width="2.44140625" style="1" customWidth="1"/>
    <col min="12822" max="12822" width="11.44140625" style="1" customWidth="1"/>
    <col min="12823" max="12823" width="9.44140625" style="1" customWidth="1"/>
    <col min="12824" max="12824" width="10.33203125" style="1" customWidth="1"/>
    <col min="12825" max="12825" width="9.109375" style="1" customWidth="1"/>
    <col min="12826" max="13042" width="14.44140625" style="1"/>
    <col min="13043" max="13043" width="4.88671875" style="1" customWidth="1"/>
    <col min="13044" max="13044" width="7.6640625" style="1" customWidth="1"/>
    <col min="13045" max="13046" width="5.6640625" style="1" customWidth="1"/>
    <col min="13047" max="13047" width="34.5546875" style="1" customWidth="1"/>
    <col min="13048" max="13048" width="6.44140625" style="1" customWidth="1"/>
    <col min="13049" max="13049" width="5.44140625" style="1" customWidth="1"/>
    <col min="13050" max="13058" width="7.33203125" style="1" customWidth="1"/>
    <col min="13059" max="13059" width="10" style="1" customWidth="1"/>
    <col min="13060" max="13060" width="9.5546875" style="1" customWidth="1"/>
    <col min="13061" max="13061" width="7.5546875" style="1" customWidth="1"/>
    <col min="13062" max="13062" width="7.33203125" style="1" customWidth="1"/>
    <col min="13063" max="13063" width="4.6640625" style="1" customWidth="1"/>
    <col min="13064" max="13064" width="8.44140625" style="1" customWidth="1"/>
    <col min="13065" max="13065" width="18.5546875" style="1" customWidth="1"/>
    <col min="13066" max="13067" width="8.109375" style="1" customWidth="1"/>
    <col min="13068" max="13068" width="1.88671875" style="1" customWidth="1"/>
    <col min="13069" max="13069" width="18.5546875" style="1" customWidth="1"/>
    <col min="13070" max="13070" width="10" style="1" customWidth="1"/>
    <col min="13071" max="13071" width="1.88671875" style="1" customWidth="1"/>
    <col min="13072" max="13072" width="22.88671875" style="1" customWidth="1"/>
    <col min="13073" max="13076" width="9.33203125" style="1" customWidth="1"/>
    <col min="13077" max="13077" width="2.44140625" style="1" customWidth="1"/>
    <col min="13078" max="13078" width="11.44140625" style="1" customWidth="1"/>
    <col min="13079" max="13079" width="9.44140625" style="1" customWidth="1"/>
    <col min="13080" max="13080" width="10.33203125" style="1" customWidth="1"/>
    <col min="13081" max="13081" width="9.109375" style="1" customWidth="1"/>
    <col min="13082" max="13298" width="14.44140625" style="1"/>
    <col min="13299" max="13299" width="4.88671875" style="1" customWidth="1"/>
    <col min="13300" max="13300" width="7.6640625" style="1" customWidth="1"/>
    <col min="13301" max="13302" width="5.6640625" style="1" customWidth="1"/>
    <col min="13303" max="13303" width="34.5546875" style="1" customWidth="1"/>
    <col min="13304" max="13304" width="6.44140625" style="1" customWidth="1"/>
    <col min="13305" max="13305" width="5.44140625" style="1" customWidth="1"/>
    <col min="13306" max="13314" width="7.33203125" style="1" customWidth="1"/>
    <col min="13315" max="13315" width="10" style="1" customWidth="1"/>
    <col min="13316" max="13316" width="9.5546875" style="1" customWidth="1"/>
    <col min="13317" max="13317" width="7.5546875" style="1" customWidth="1"/>
    <col min="13318" max="13318" width="7.33203125" style="1" customWidth="1"/>
    <col min="13319" max="13319" width="4.6640625" style="1" customWidth="1"/>
    <col min="13320" max="13320" width="8.44140625" style="1" customWidth="1"/>
    <col min="13321" max="13321" width="18.5546875" style="1" customWidth="1"/>
    <col min="13322" max="13323" width="8.109375" style="1" customWidth="1"/>
    <col min="13324" max="13324" width="1.88671875" style="1" customWidth="1"/>
    <col min="13325" max="13325" width="18.5546875" style="1" customWidth="1"/>
    <col min="13326" max="13326" width="10" style="1" customWidth="1"/>
    <col min="13327" max="13327" width="1.88671875" style="1" customWidth="1"/>
    <col min="13328" max="13328" width="22.88671875" style="1" customWidth="1"/>
    <col min="13329" max="13332" width="9.33203125" style="1" customWidth="1"/>
    <col min="13333" max="13333" width="2.44140625" style="1" customWidth="1"/>
    <col min="13334" max="13334" width="11.44140625" style="1" customWidth="1"/>
    <col min="13335" max="13335" width="9.44140625" style="1" customWidth="1"/>
    <col min="13336" max="13336" width="10.33203125" style="1" customWidth="1"/>
    <col min="13337" max="13337" width="9.109375" style="1" customWidth="1"/>
    <col min="13338" max="13554" width="14.44140625" style="1"/>
    <col min="13555" max="13555" width="4.88671875" style="1" customWidth="1"/>
    <col min="13556" max="13556" width="7.6640625" style="1" customWidth="1"/>
    <col min="13557" max="13558" width="5.6640625" style="1" customWidth="1"/>
    <col min="13559" max="13559" width="34.5546875" style="1" customWidth="1"/>
    <col min="13560" max="13560" width="6.44140625" style="1" customWidth="1"/>
    <col min="13561" max="13561" width="5.44140625" style="1" customWidth="1"/>
    <col min="13562" max="13570" width="7.33203125" style="1" customWidth="1"/>
    <col min="13571" max="13571" width="10" style="1" customWidth="1"/>
    <col min="13572" max="13572" width="9.5546875" style="1" customWidth="1"/>
    <col min="13573" max="13573" width="7.5546875" style="1" customWidth="1"/>
    <col min="13574" max="13574" width="7.33203125" style="1" customWidth="1"/>
    <col min="13575" max="13575" width="4.6640625" style="1" customWidth="1"/>
    <col min="13576" max="13576" width="8.44140625" style="1" customWidth="1"/>
    <col min="13577" max="13577" width="18.5546875" style="1" customWidth="1"/>
    <col min="13578" max="13579" width="8.109375" style="1" customWidth="1"/>
    <col min="13580" max="13580" width="1.88671875" style="1" customWidth="1"/>
    <col min="13581" max="13581" width="18.5546875" style="1" customWidth="1"/>
    <col min="13582" max="13582" width="10" style="1" customWidth="1"/>
    <col min="13583" max="13583" width="1.88671875" style="1" customWidth="1"/>
    <col min="13584" max="13584" width="22.88671875" style="1" customWidth="1"/>
    <col min="13585" max="13588" width="9.33203125" style="1" customWidth="1"/>
    <col min="13589" max="13589" width="2.44140625" style="1" customWidth="1"/>
    <col min="13590" max="13590" width="11.44140625" style="1" customWidth="1"/>
    <col min="13591" max="13591" width="9.44140625" style="1" customWidth="1"/>
    <col min="13592" max="13592" width="10.33203125" style="1" customWidth="1"/>
    <col min="13593" max="13593" width="9.109375" style="1" customWidth="1"/>
    <col min="13594" max="13810" width="14.44140625" style="1"/>
    <col min="13811" max="13811" width="4.88671875" style="1" customWidth="1"/>
    <col min="13812" max="13812" width="7.6640625" style="1" customWidth="1"/>
    <col min="13813" max="13814" width="5.6640625" style="1" customWidth="1"/>
    <col min="13815" max="13815" width="34.5546875" style="1" customWidth="1"/>
    <col min="13816" max="13816" width="6.44140625" style="1" customWidth="1"/>
    <col min="13817" max="13817" width="5.44140625" style="1" customWidth="1"/>
    <col min="13818" max="13826" width="7.33203125" style="1" customWidth="1"/>
    <col min="13827" max="13827" width="10" style="1" customWidth="1"/>
    <col min="13828" max="13828" width="9.5546875" style="1" customWidth="1"/>
    <col min="13829" max="13829" width="7.5546875" style="1" customWidth="1"/>
    <col min="13830" max="13830" width="7.33203125" style="1" customWidth="1"/>
    <col min="13831" max="13831" width="4.6640625" style="1" customWidth="1"/>
    <col min="13832" max="13832" width="8.44140625" style="1" customWidth="1"/>
    <col min="13833" max="13833" width="18.5546875" style="1" customWidth="1"/>
    <col min="13834" max="13835" width="8.109375" style="1" customWidth="1"/>
    <col min="13836" max="13836" width="1.88671875" style="1" customWidth="1"/>
    <col min="13837" max="13837" width="18.5546875" style="1" customWidth="1"/>
    <col min="13838" max="13838" width="10" style="1" customWidth="1"/>
    <col min="13839" max="13839" width="1.88671875" style="1" customWidth="1"/>
    <col min="13840" max="13840" width="22.88671875" style="1" customWidth="1"/>
    <col min="13841" max="13844" width="9.33203125" style="1" customWidth="1"/>
    <col min="13845" max="13845" width="2.44140625" style="1" customWidth="1"/>
    <col min="13846" max="13846" width="11.44140625" style="1" customWidth="1"/>
    <col min="13847" max="13847" width="9.44140625" style="1" customWidth="1"/>
    <col min="13848" max="13848" width="10.33203125" style="1" customWidth="1"/>
    <col min="13849" max="13849" width="9.109375" style="1" customWidth="1"/>
    <col min="13850" max="14066" width="14.44140625" style="1"/>
    <col min="14067" max="14067" width="4.88671875" style="1" customWidth="1"/>
    <col min="14068" max="14068" width="7.6640625" style="1" customWidth="1"/>
    <col min="14069" max="14070" width="5.6640625" style="1" customWidth="1"/>
    <col min="14071" max="14071" width="34.5546875" style="1" customWidth="1"/>
    <col min="14072" max="14072" width="6.44140625" style="1" customWidth="1"/>
    <col min="14073" max="14073" width="5.44140625" style="1" customWidth="1"/>
    <col min="14074" max="14082" width="7.33203125" style="1" customWidth="1"/>
    <col min="14083" max="14083" width="10" style="1" customWidth="1"/>
    <col min="14084" max="14084" width="9.5546875" style="1" customWidth="1"/>
    <col min="14085" max="14085" width="7.5546875" style="1" customWidth="1"/>
    <col min="14086" max="14086" width="7.33203125" style="1" customWidth="1"/>
    <col min="14087" max="14087" width="4.6640625" style="1" customWidth="1"/>
    <col min="14088" max="14088" width="8.44140625" style="1" customWidth="1"/>
    <col min="14089" max="14089" width="18.5546875" style="1" customWidth="1"/>
    <col min="14090" max="14091" width="8.109375" style="1" customWidth="1"/>
    <col min="14092" max="14092" width="1.88671875" style="1" customWidth="1"/>
    <col min="14093" max="14093" width="18.5546875" style="1" customWidth="1"/>
    <col min="14094" max="14094" width="10" style="1" customWidth="1"/>
    <col min="14095" max="14095" width="1.88671875" style="1" customWidth="1"/>
    <col min="14096" max="14096" width="22.88671875" style="1" customWidth="1"/>
    <col min="14097" max="14100" width="9.33203125" style="1" customWidth="1"/>
    <col min="14101" max="14101" width="2.44140625" style="1" customWidth="1"/>
    <col min="14102" max="14102" width="11.44140625" style="1" customWidth="1"/>
    <col min="14103" max="14103" width="9.44140625" style="1" customWidth="1"/>
    <col min="14104" max="14104" width="10.33203125" style="1" customWidth="1"/>
    <col min="14105" max="14105" width="9.109375" style="1" customWidth="1"/>
    <col min="14106" max="14322" width="14.44140625" style="1"/>
    <col min="14323" max="14323" width="4.88671875" style="1" customWidth="1"/>
    <col min="14324" max="14324" width="7.6640625" style="1" customWidth="1"/>
    <col min="14325" max="14326" width="5.6640625" style="1" customWidth="1"/>
    <col min="14327" max="14327" width="34.5546875" style="1" customWidth="1"/>
    <col min="14328" max="14328" width="6.44140625" style="1" customWidth="1"/>
    <col min="14329" max="14329" width="5.44140625" style="1" customWidth="1"/>
    <col min="14330" max="14338" width="7.33203125" style="1" customWidth="1"/>
    <col min="14339" max="14339" width="10" style="1" customWidth="1"/>
    <col min="14340" max="14340" width="9.5546875" style="1" customWidth="1"/>
    <col min="14341" max="14341" width="7.5546875" style="1" customWidth="1"/>
    <col min="14342" max="14342" width="7.33203125" style="1" customWidth="1"/>
    <col min="14343" max="14343" width="4.6640625" style="1" customWidth="1"/>
    <col min="14344" max="14344" width="8.44140625" style="1" customWidth="1"/>
    <col min="14345" max="14345" width="18.5546875" style="1" customWidth="1"/>
    <col min="14346" max="14347" width="8.109375" style="1" customWidth="1"/>
    <col min="14348" max="14348" width="1.88671875" style="1" customWidth="1"/>
    <col min="14349" max="14349" width="18.5546875" style="1" customWidth="1"/>
    <col min="14350" max="14350" width="10" style="1" customWidth="1"/>
    <col min="14351" max="14351" width="1.88671875" style="1" customWidth="1"/>
    <col min="14352" max="14352" width="22.88671875" style="1" customWidth="1"/>
    <col min="14353" max="14356" width="9.33203125" style="1" customWidth="1"/>
    <col min="14357" max="14357" width="2.44140625" style="1" customWidth="1"/>
    <col min="14358" max="14358" width="11.44140625" style="1" customWidth="1"/>
    <col min="14359" max="14359" width="9.44140625" style="1" customWidth="1"/>
    <col min="14360" max="14360" width="10.33203125" style="1" customWidth="1"/>
    <col min="14361" max="14361" width="9.109375" style="1" customWidth="1"/>
    <col min="14362" max="14578" width="14.44140625" style="1"/>
    <col min="14579" max="14579" width="4.88671875" style="1" customWidth="1"/>
    <col min="14580" max="14580" width="7.6640625" style="1" customWidth="1"/>
    <col min="14581" max="14582" width="5.6640625" style="1" customWidth="1"/>
    <col min="14583" max="14583" width="34.5546875" style="1" customWidth="1"/>
    <col min="14584" max="14584" width="6.44140625" style="1" customWidth="1"/>
    <col min="14585" max="14585" width="5.44140625" style="1" customWidth="1"/>
    <col min="14586" max="14594" width="7.33203125" style="1" customWidth="1"/>
    <col min="14595" max="14595" width="10" style="1" customWidth="1"/>
    <col min="14596" max="14596" width="9.5546875" style="1" customWidth="1"/>
    <col min="14597" max="14597" width="7.5546875" style="1" customWidth="1"/>
    <col min="14598" max="14598" width="7.33203125" style="1" customWidth="1"/>
    <col min="14599" max="14599" width="4.6640625" style="1" customWidth="1"/>
    <col min="14600" max="14600" width="8.44140625" style="1" customWidth="1"/>
    <col min="14601" max="14601" width="18.5546875" style="1" customWidth="1"/>
    <col min="14602" max="14603" width="8.109375" style="1" customWidth="1"/>
    <col min="14604" max="14604" width="1.88671875" style="1" customWidth="1"/>
    <col min="14605" max="14605" width="18.5546875" style="1" customWidth="1"/>
    <col min="14606" max="14606" width="10" style="1" customWidth="1"/>
    <col min="14607" max="14607" width="1.88671875" style="1" customWidth="1"/>
    <col min="14608" max="14608" width="22.88671875" style="1" customWidth="1"/>
    <col min="14609" max="14612" width="9.33203125" style="1" customWidth="1"/>
    <col min="14613" max="14613" width="2.44140625" style="1" customWidth="1"/>
    <col min="14614" max="14614" width="11.44140625" style="1" customWidth="1"/>
    <col min="14615" max="14615" width="9.44140625" style="1" customWidth="1"/>
    <col min="14616" max="14616" width="10.33203125" style="1" customWidth="1"/>
    <col min="14617" max="14617" width="9.109375" style="1" customWidth="1"/>
    <col min="14618" max="14834" width="14.44140625" style="1"/>
    <col min="14835" max="14835" width="4.88671875" style="1" customWidth="1"/>
    <col min="14836" max="14836" width="7.6640625" style="1" customWidth="1"/>
    <col min="14837" max="14838" width="5.6640625" style="1" customWidth="1"/>
    <col min="14839" max="14839" width="34.5546875" style="1" customWidth="1"/>
    <col min="14840" max="14840" width="6.44140625" style="1" customWidth="1"/>
    <col min="14841" max="14841" width="5.44140625" style="1" customWidth="1"/>
    <col min="14842" max="14850" width="7.33203125" style="1" customWidth="1"/>
    <col min="14851" max="14851" width="10" style="1" customWidth="1"/>
    <col min="14852" max="14852" width="9.5546875" style="1" customWidth="1"/>
    <col min="14853" max="14853" width="7.5546875" style="1" customWidth="1"/>
    <col min="14854" max="14854" width="7.33203125" style="1" customWidth="1"/>
    <col min="14855" max="14855" width="4.6640625" style="1" customWidth="1"/>
    <col min="14856" max="14856" width="8.44140625" style="1" customWidth="1"/>
    <col min="14857" max="14857" width="18.5546875" style="1" customWidth="1"/>
    <col min="14858" max="14859" width="8.109375" style="1" customWidth="1"/>
    <col min="14860" max="14860" width="1.88671875" style="1" customWidth="1"/>
    <col min="14861" max="14861" width="18.5546875" style="1" customWidth="1"/>
    <col min="14862" max="14862" width="10" style="1" customWidth="1"/>
    <col min="14863" max="14863" width="1.88671875" style="1" customWidth="1"/>
    <col min="14864" max="14864" width="22.88671875" style="1" customWidth="1"/>
    <col min="14865" max="14868" width="9.33203125" style="1" customWidth="1"/>
    <col min="14869" max="14869" width="2.44140625" style="1" customWidth="1"/>
    <col min="14870" max="14870" width="11.44140625" style="1" customWidth="1"/>
    <col min="14871" max="14871" width="9.44140625" style="1" customWidth="1"/>
    <col min="14872" max="14872" width="10.33203125" style="1" customWidth="1"/>
    <col min="14873" max="14873" width="9.109375" style="1" customWidth="1"/>
    <col min="14874" max="15090" width="14.44140625" style="1"/>
    <col min="15091" max="15091" width="4.88671875" style="1" customWidth="1"/>
    <col min="15092" max="15092" width="7.6640625" style="1" customWidth="1"/>
    <col min="15093" max="15094" width="5.6640625" style="1" customWidth="1"/>
    <col min="15095" max="15095" width="34.5546875" style="1" customWidth="1"/>
    <col min="15096" max="15096" width="6.44140625" style="1" customWidth="1"/>
    <col min="15097" max="15097" width="5.44140625" style="1" customWidth="1"/>
    <col min="15098" max="15106" width="7.33203125" style="1" customWidth="1"/>
    <col min="15107" max="15107" width="10" style="1" customWidth="1"/>
    <col min="15108" max="15108" width="9.5546875" style="1" customWidth="1"/>
    <col min="15109" max="15109" width="7.5546875" style="1" customWidth="1"/>
    <col min="15110" max="15110" width="7.33203125" style="1" customWidth="1"/>
    <col min="15111" max="15111" width="4.6640625" style="1" customWidth="1"/>
    <col min="15112" max="15112" width="8.44140625" style="1" customWidth="1"/>
    <col min="15113" max="15113" width="18.5546875" style="1" customWidth="1"/>
    <col min="15114" max="15115" width="8.109375" style="1" customWidth="1"/>
    <col min="15116" max="15116" width="1.88671875" style="1" customWidth="1"/>
    <col min="15117" max="15117" width="18.5546875" style="1" customWidth="1"/>
    <col min="15118" max="15118" width="10" style="1" customWidth="1"/>
    <col min="15119" max="15119" width="1.88671875" style="1" customWidth="1"/>
    <col min="15120" max="15120" width="22.88671875" style="1" customWidth="1"/>
    <col min="15121" max="15124" width="9.33203125" style="1" customWidth="1"/>
    <col min="15125" max="15125" width="2.44140625" style="1" customWidth="1"/>
    <col min="15126" max="15126" width="11.44140625" style="1" customWidth="1"/>
    <col min="15127" max="15127" width="9.44140625" style="1" customWidth="1"/>
    <col min="15128" max="15128" width="10.33203125" style="1" customWidth="1"/>
    <col min="15129" max="15129" width="9.109375" style="1" customWidth="1"/>
    <col min="15130" max="15346" width="14.44140625" style="1"/>
    <col min="15347" max="15347" width="4.88671875" style="1" customWidth="1"/>
    <col min="15348" max="15348" width="7.6640625" style="1" customWidth="1"/>
    <col min="15349" max="15350" width="5.6640625" style="1" customWidth="1"/>
    <col min="15351" max="15351" width="34.5546875" style="1" customWidth="1"/>
    <col min="15352" max="15352" width="6.44140625" style="1" customWidth="1"/>
    <col min="15353" max="15353" width="5.44140625" style="1" customWidth="1"/>
    <col min="15354" max="15362" width="7.33203125" style="1" customWidth="1"/>
    <col min="15363" max="15363" width="10" style="1" customWidth="1"/>
    <col min="15364" max="15364" width="9.5546875" style="1" customWidth="1"/>
    <col min="15365" max="15365" width="7.5546875" style="1" customWidth="1"/>
    <col min="15366" max="15366" width="7.33203125" style="1" customWidth="1"/>
    <col min="15367" max="15367" width="4.6640625" style="1" customWidth="1"/>
    <col min="15368" max="15368" width="8.44140625" style="1" customWidth="1"/>
    <col min="15369" max="15369" width="18.5546875" style="1" customWidth="1"/>
    <col min="15370" max="15371" width="8.109375" style="1" customWidth="1"/>
    <col min="15372" max="15372" width="1.88671875" style="1" customWidth="1"/>
    <col min="15373" max="15373" width="18.5546875" style="1" customWidth="1"/>
    <col min="15374" max="15374" width="10" style="1" customWidth="1"/>
    <col min="15375" max="15375" width="1.88671875" style="1" customWidth="1"/>
    <col min="15376" max="15376" width="22.88671875" style="1" customWidth="1"/>
    <col min="15377" max="15380" width="9.33203125" style="1" customWidth="1"/>
    <col min="15381" max="15381" width="2.44140625" style="1" customWidth="1"/>
    <col min="15382" max="15382" width="11.44140625" style="1" customWidth="1"/>
    <col min="15383" max="15383" width="9.44140625" style="1" customWidth="1"/>
    <col min="15384" max="15384" width="10.33203125" style="1" customWidth="1"/>
    <col min="15385" max="15385" width="9.109375" style="1" customWidth="1"/>
    <col min="15386" max="15602" width="14.44140625" style="1"/>
    <col min="15603" max="15603" width="4.88671875" style="1" customWidth="1"/>
    <col min="15604" max="15604" width="7.6640625" style="1" customWidth="1"/>
    <col min="15605" max="15606" width="5.6640625" style="1" customWidth="1"/>
    <col min="15607" max="15607" width="34.5546875" style="1" customWidth="1"/>
    <col min="15608" max="15608" width="6.44140625" style="1" customWidth="1"/>
    <col min="15609" max="15609" width="5.44140625" style="1" customWidth="1"/>
    <col min="15610" max="15618" width="7.33203125" style="1" customWidth="1"/>
    <col min="15619" max="15619" width="10" style="1" customWidth="1"/>
    <col min="15620" max="15620" width="9.5546875" style="1" customWidth="1"/>
    <col min="15621" max="15621" width="7.5546875" style="1" customWidth="1"/>
    <col min="15622" max="15622" width="7.33203125" style="1" customWidth="1"/>
    <col min="15623" max="15623" width="4.6640625" style="1" customWidth="1"/>
    <col min="15624" max="15624" width="8.44140625" style="1" customWidth="1"/>
    <col min="15625" max="15625" width="18.5546875" style="1" customWidth="1"/>
    <col min="15626" max="15627" width="8.109375" style="1" customWidth="1"/>
    <col min="15628" max="15628" width="1.88671875" style="1" customWidth="1"/>
    <col min="15629" max="15629" width="18.5546875" style="1" customWidth="1"/>
    <col min="15630" max="15630" width="10" style="1" customWidth="1"/>
    <col min="15631" max="15631" width="1.88671875" style="1" customWidth="1"/>
    <col min="15632" max="15632" width="22.88671875" style="1" customWidth="1"/>
    <col min="15633" max="15636" width="9.33203125" style="1" customWidth="1"/>
    <col min="15637" max="15637" width="2.44140625" style="1" customWidth="1"/>
    <col min="15638" max="15638" width="11.44140625" style="1" customWidth="1"/>
    <col min="15639" max="15639" width="9.44140625" style="1" customWidth="1"/>
    <col min="15640" max="15640" width="10.33203125" style="1" customWidth="1"/>
    <col min="15641" max="15641" width="9.109375" style="1" customWidth="1"/>
    <col min="15642" max="15858" width="14.44140625" style="1"/>
    <col min="15859" max="15859" width="4.88671875" style="1" customWidth="1"/>
    <col min="15860" max="15860" width="7.6640625" style="1" customWidth="1"/>
    <col min="15861" max="15862" width="5.6640625" style="1" customWidth="1"/>
    <col min="15863" max="15863" width="34.5546875" style="1" customWidth="1"/>
    <col min="15864" max="15864" width="6.44140625" style="1" customWidth="1"/>
    <col min="15865" max="15865" width="5.44140625" style="1" customWidth="1"/>
    <col min="15866" max="15874" width="7.33203125" style="1" customWidth="1"/>
    <col min="15875" max="15875" width="10" style="1" customWidth="1"/>
    <col min="15876" max="15876" width="9.5546875" style="1" customWidth="1"/>
    <col min="15877" max="15877" width="7.5546875" style="1" customWidth="1"/>
    <col min="15878" max="15878" width="7.33203125" style="1" customWidth="1"/>
    <col min="15879" max="15879" width="4.6640625" style="1" customWidth="1"/>
    <col min="15880" max="15880" width="8.44140625" style="1" customWidth="1"/>
    <col min="15881" max="15881" width="18.5546875" style="1" customWidth="1"/>
    <col min="15882" max="15883" width="8.109375" style="1" customWidth="1"/>
    <col min="15884" max="15884" width="1.88671875" style="1" customWidth="1"/>
    <col min="15885" max="15885" width="18.5546875" style="1" customWidth="1"/>
    <col min="15886" max="15886" width="10" style="1" customWidth="1"/>
    <col min="15887" max="15887" width="1.88671875" style="1" customWidth="1"/>
    <col min="15888" max="15888" width="22.88671875" style="1" customWidth="1"/>
    <col min="15889" max="15892" width="9.33203125" style="1" customWidth="1"/>
    <col min="15893" max="15893" width="2.44140625" style="1" customWidth="1"/>
    <col min="15894" max="15894" width="11.44140625" style="1" customWidth="1"/>
    <col min="15895" max="15895" width="9.44140625" style="1" customWidth="1"/>
    <col min="15896" max="15896" width="10.33203125" style="1" customWidth="1"/>
    <col min="15897" max="15897" width="9.109375" style="1" customWidth="1"/>
    <col min="15898" max="16114" width="14.44140625" style="1"/>
    <col min="16115" max="16115" width="4.88671875" style="1" customWidth="1"/>
    <col min="16116" max="16116" width="7.6640625" style="1" customWidth="1"/>
    <col min="16117" max="16118" width="5.6640625" style="1" customWidth="1"/>
    <col min="16119" max="16119" width="34.5546875" style="1" customWidth="1"/>
    <col min="16120" max="16120" width="6.44140625" style="1" customWidth="1"/>
    <col min="16121" max="16121" width="5.44140625" style="1" customWidth="1"/>
    <col min="16122" max="16130" width="7.33203125" style="1" customWidth="1"/>
    <col min="16131" max="16131" width="10" style="1" customWidth="1"/>
    <col min="16132" max="16132" width="9.5546875" style="1" customWidth="1"/>
    <col min="16133" max="16133" width="7.5546875" style="1" customWidth="1"/>
    <col min="16134" max="16134" width="7.33203125" style="1" customWidth="1"/>
    <col min="16135" max="16135" width="4.6640625" style="1" customWidth="1"/>
    <col min="16136" max="16136" width="8.44140625" style="1" customWidth="1"/>
    <col min="16137" max="16137" width="18.5546875" style="1" customWidth="1"/>
    <col min="16138" max="16139" width="8.109375" style="1" customWidth="1"/>
    <col min="16140" max="16140" width="1.88671875" style="1" customWidth="1"/>
    <col min="16141" max="16141" width="18.5546875" style="1" customWidth="1"/>
    <col min="16142" max="16142" width="10" style="1" customWidth="1"/>
    <col min="16143" max="16143" width="1.88671875" style="1" customWidth="1"/>
    <col min="16144" max="16144" width="22.88671875" style="1" customWidth="1"/>
    <col min="16145" max="16148" width="9.33203125" style="1" customWidth="1"/>
    <col min="16149" max="16149" width="2.44140625" style="1" customWidth="1"/>
    <col min="16150" max="16150" width="11.44140625" style="1" customWidth="1"/>
    <col min="16151" max="16151" width="9.44140625" style="1" customWidth="1"/>
    <col min="16152" max="16152" width="10.33203125" style="1" customWidth="1"/>
    <col min="16153" max="16153" width="9.109375" style="1" customWidth="1"/>
    <col min="16154" max="16384" width="14.44140625" style="1"/>
  </cols>
  <sheetData>
    <row r="1" spans="1:31" ht="29.25" customHeight="1">
      <c r="B1" s="478" t="s">
        <v>442</v>
      </c>
      <c r="C1" s="478"/>
      <c r="D1" s="478"/>
      <c r="E1" s="478"/>
      <c r="F1" s="478"/>
      <c r="G1" s="478"/>
      <c r="H1" s="478"/>
      <c r="I1" s="478"/>
      <c r="J1" s="478"/>
      <c r="K1" s="478"/>
      <c r="L1" s="478"/>
      <c r="M1" s="478"/>
      <c r="N1" s="478"/>
      <c r="O1" s="478"/>
      <c r="P1" s="478"/>
      <c r="Q1" s="478"/>
      <c r="R1" s="2"/>
      <c r="S1" s="478" t="s">
        <v>435</v>
      </c>
      <c r="T1" s="478"/>
      <c r="U1" s="478"/>
      <c r="V1" s="478"/>
      <c r="W1" s="478"/>
      <c r="X1" s="478"/>
      <c r="Y1" s="478"/>
      <c r="Z1" s="478"/>
      <c r="AA1" s="478"/>
      <c r="AB1" s="478"/>
      <c r="AC1" s="478"/>
      <c r="AD1" s="478"/>
      <c r="AE1" s="3"/>
    </row>
    <row r="2" spans="1:31" ht="29.25" customHeight="1" thickBot="1">
      <c r="B2" s="478"/>
      <c r="C2" s="478"/>
      <c r="D2" s="478"/>
      <c r="E2" s="478"/>
      <c r="F2" s="478"/>
      <c r="G2" s="478"/>
      <c r="H2" s="478"/>
      <c r="I2" s="478"/>
      <c r="J2" s="478"/>
      <c r="K2" s="478"/>
      <c r="L2" s="478"/>
      <c r="M2" s="478"/>
      <c r="N2" s="478"/>
      <c r="O2" s="478"/>
      <c r="P2" s="478"/>
      <c r="Q2" s="478"/>
      <c r="R2" s="2"/>
      <c r="S2" s="478"/>
      <c r="T2" s="478"/>
      <c r="U2" s="478"/>
      <c r="V2" s="478"/>
      <c r="W2" s="478"/>
      <c r="X2" s="478"/>
      <c r="Y2" s="478"/>
      <c r="Z2" s="478"/>
      <c r="AA2" s="478"/>
      <c r="AB2" s="478"/>
      <c r="AC2" s="478"/>
      <c r="AD2" s="478"/>
      <c r="AE2" s="4"/>
    </row>
    <row r="3" spans="1:31" ht="29.25" customHeight="1" thickBot="1">
      <c r="A3" s="5"/>
      <c r="B3" s="479" t="s">
        <v>436</v>
      </c>
      <c r="C3" s="480"/>
      <c r="D3" s="480"/>
      <c r="E3" s="479" t="s">
        <v>416</v>
      </c>
      <c r="F3" s="480"/>
      <c r="G3" s="480"/>
      <c r="H3" s="480"/>
      <c r="I3" s="480"/>
      <c r="J3" s="480"/>
      <c r="K3" s="480"/>
      <c r="L3" s="480"/>
      <c r="M3" s="480"/>
      <c r="N3" s="409"/>
      <c r="O3" s="409" t="s">
        <v>447</v>
      </c>
      <c r="P3" s="480" t="s">
        <v>450</v>
      </c>
      <c r="Q3" s="481"/>
      <c r="R3" s="5"/>
      <c r="S3" s="6" t="s">
        <v>1</v>
      </c>
      <c r="T3" s="7" t="s">
        <v>2</v>
      </c>
      <c r="U3" s="7" t="s">
        <v>3</v>
      </c>
      <c r="V3" s="8" t="s">
        <v>4</v>
      </c>
      <c r="W3" s="9"/>
      <c r="X3" s="10" t="s">
        <v>1</v>
      </c>
      <c r="Y3" s="11" t="s">
        <v>5</v>
      </c>
      <c r="Z3" s="7" t="s">
        <v>6</v>
      </c>
      <c r="AA3" s="8" t="s">
        <v>7</v>
      </c>
      <c r="AB3" s="12"/>
      <c r="AC3" s="12"/>
      <c r="AD3" s="12"/>
      <c r="AE3" s="13"/>
    </row>
    <row r="4" spans="1:31" ht="29.25" customHeight="1">
      <c r="A4" s="14"/>
      <c r="B4" s="482" t="s">
        <v>8</v>
      </c>
      <c r="C4" s="484" t="s">
        <v>9</v>
      </c>
      <c r="D4" s="486" t="s">
        <v>10</v>
      </c>
      <c r="E4" s="486" t="s">
        <v>11</v>
      </c>
      <c r="F4" s="489" t="s">
        <v>12</v>
      </c>
      <c r="G4" s="469" t="s">
        <v>13</v>
      </c>
      <c r="H4" s="15" t="s">
        <v>14</v>
      </c>
      <c r="I4" s="16" t="s">
        <v>3</v>
      </c>
      <c r="J4" s="16" t="s">
        <v>5</v>
      </c>
      <c r="K4" s="16" t="s">
        <v>6</v>
      </c>
      <c r="L4" s="17" t="s">
        <v>7</v>
      </c>
      <c r="M4" s="16" t="s">
        <v>4</v>
      </c>
      <c r="N4" s="18" t="s">
        <v>15</v>
      </c>
      <c r="O4" s="19" t="s">
        <v>15</v>
      </c>
      <c r="P4" s="471" t="s">
        <v>16</v>
      </c>
      <c r="Q4" s="473" t="s">
        <v>17</v>
      </c>
      <c r="R4" s="14"/>
      <c r="S4" s="20">
        <v>90</v>
      </c>
      <c r="T4" s="21">
        <f>COUNTIF('XII-CS'!H6:H49,"90")</f>
        <v>0</v>
      </c>
      <c r="U4" s="21">
        <f>COUNTIF('XII-CS'!I6:I49,"90")</f>
        <v>0</v>
      </c>
      <c r="V4" s="22">
        <f>COUNTIF('XII-CS'!M6:M49,"90")</f>
        <v>0</v>
      </c>
      <c r="W4" s="9"/>
      <c r="X4" s="23">
        <v>70</v>
      </c>
      <c r="Y4" s="24">
        <f>COUNTIF('XII-CS'!J6:J49,"70")</f>
        <v>0</v>
      </c>
      <c r="Z4" s="21">
        <f>COUNTIF('XII-CS'!K6:K49,"70")</f>
        <v>0</v>
      </c>
      <c r="AA4" s="22">
        <f>COUNTIF('XII-CS'!L6:L49,"70")</f>
        <v>0</v>
      </c>
      <c r="AB4" s="12"/>
      <c r="AC4" s="12"/>
      <c r="AD4" s="12"/>
      <c r="AE4" s="25"/>
    </row>
    <row r="5" spans="1:31" ht="29.25" customHeight="1" thickBot="1">
      <c r="A5" s="14"/>
      <c r="B5" s="483"/>
      <c r="C5" s="485"/>
      <c r="D5" s="487"/>
      <c r="E5" s="488"/>
      <c r="F5" s="488"/>
      <c r="G5" s="470"/>
      <c r="H5" s="26">
        <v>90</v>
      </c>
      <c r="I5" s="27">
        <v>90</v>
      </c>
      <c r="J5" s="27">
        <v>70</v>
      </c>
      <c r="K5" s="27">
        <v>70</v>
      </c>
      <c r="L5" s="27">
        <v>70</v>
      </c>
      <c r="M5" s="27">
        <v>90</v>
      </c>
      <c r="N5" s="28">
        <f>SUM(H5,I5,M5,J5,K5,L5)</f>
        <v>480</v>
      </c>
      <c r="O5" s="29">
        <f t="shared" ref="O5" si="0">N5*600/480</f>
        <v>600</v>
      </c>
      <c r="P5" s="472"/>
      <c r="Q5" s="474"/>
      <c r="R5" s="14"/>
      <c r="S5" s="20">
        <v>89</v>
      </c>
      <c r="T5" s="21">
        <f>COUNTIF('XII-CS'!H6:H49,"89")</f>
        <v>0</v>
      </c>
      <c r="U5" s="21">
        <f>COUNTIF('XII-CS'!I6:I49,"89")</f>
        <v>0</v>
      </c>
      <c r="V5" s="22">
        <f>COUNTIF('XII-CS'!M6:M49,"89")</f>
        <v>0</v>
      </c>
      <c r="W5" s="9"/>
      <c r="X5" s="23">
        <v>69</v>
      </c>
      <c r="Y5" s="24">
        <f>COUNTIF('XII-CS'!J6:J49,"69")</f>
        <v>0</v>
      </c>
      <c r="Z5" s="21">
        <f>COUNTIF('XII-CS'!K6:K49,"69")</f>
        <v>0</v>
      </c>
      <c r="AA5" s="22">
        <f>COUNTIF('XII-CS'!L6:L49,"69")</f>
        <v>0</v>
      </c>
      <c r="AB5" s="12"/>
      <c r="AC5" s="12"/>
      <c r="AD5" s="12"/>
      <c r="AE5" s="25"/>
    </row>
    <row r="6" spans="1:31" ht="29.25" customHeight="1">
      <c r="A6" s="3"/>
      <c r="B6" s="30">
        <v>1</v>
      </c>
      <c r="C6" s="107" t="s">
        <v>7</v>
      </c>
      <c r="D6" s="304" t="s">
        <v>188</v>
      </c>
      <c r="E6" s="297" t="s">
        <v>271</v>
      </c>
      <c r="F6" s="33">
        <f t="shared" ref="F6:F49" si="1">COUNTIF(H6,"&lt;45")+COUNTIF(I6,"&lt;45")+COUNTIF(J6,"&lt;35")+COUNTIF(K6,"&lt;35")+COUNTIF(L6,"&lt;35")+COUNTIF(M6,"&lt;45")</f>
        <v>0</v>
      </c>
      <c r="G6" s="34">
        <f t="shared" ref="G6:G49" si="2">COUNTIF(H6,"AB")+COUNTIF(I6,"AB")+COUNTIF(J6,"AB")+COUNTIF(K6,"AB")+COUNTIF(L6,"AB")+COUNTIF(M6,"AB")</f>
        <v>0</v>
      </c>
      <c r="H6" s="35">
        <v>76</v>
      </c>
      <c r="I6" s="36">
        <v>73</v>
      </c>
      <c r="J6" s="36">
        <v>43</v>
      </c>
      <c r="K6" s="36">
        <v>62</v>
      </c>
      <c r="L6" s="36">
        <v>61</v>
      </c>
      <c r="M6" s="36">
        <v>82</v>
      </c>
      <c r="N6" s="36">
        <f t="shared" ref="N6:N49" si="3">SUM(H6:M6)</f>
        <v>397</v>
      </c>
      <c r="O6" s="37">
        <f t="shared" ref="O6:O49" si="4">N6*600/480</f>
        <v>496.25</v>
      </c>
      <c r="P6" s="35">
        <f t="shared" ref="P6:P49" si="5">O6/6</f>
        <v>82.708333333333329</v>
      </c>
      <c r="Q6" s="38">
        <v>1</v>
      </c>
      <c r="R6" s="3"/>
      <c r="S6" s="20">
        <v>88</v>
      </c>
      <c r="T6" s="21">
        <f>COUNTIF('XII-CS'!H6:H49,"88")</f>
        <v>0</v>
      </c>
      <c r="U6" s="21">
        <f>COUNTIF('XII-CS'!I6:I49,"88")</f>
        <v>0</v>
      </c>
      <c r="V6" s="22">
        <f>COUNTIF('XII-CS'!M6:M49,"88")</f>
        <v>0</v>
      </c>
      <c r="W6" s="9"/>
      <c r="X6" s="23">
        <v>68</v>
      </c>
      <c r="Y6" s="24">
        <f>COUNTIF('XII-CS'!J6:J49,"68")</f>
        <v>0</v>
      </c>
      <c r="Z6" s="21">
        <f>COUNTIF('XII-CS'!K6:K49,"68")</f>
        <v>0</v>
      </c>
      <c r="AA6" s="22">
        <f>COUNTIF('XII-CS'!L6:L49,"68")</f>
        <v>0</v>
      </c>
      <c r="AB6" s="12"/>
      <c r="AC6" s="12"/>
      <c r="AD6" s="12"/>
      <c r="AE6" s="4"/>
    </row>
    <row r="7" spans="1:31" ht="29.25" customHeight="1">
      <c r="A7" s="3"/>
      <c r="B7" s="39">
        <v>2</v>
      </c>
      <c r="C7" s="107" t="s">
        <v>7</v>
      </c>
      <c r="D7" s="299" t="s">
        <v>188</v>
      </c>
      <c r="E7" s="297" t="s">
        <v>241</v>
      </c>
      <c r="F7" s="42">
        <f t="shared" si="1"/>
        <v>0</v>
      </c>
      <c r="G7" s="43">
        <f t="shared" si="2"/>
        <v>0</v>
      </c>
      <c r="H7" s="35">
        <v>81</v>
      </c>
      <c r="I7" s="36">
        <v>71</v>
      </c>
      <c r="J7" s="36">
        <v>36</v>
      </c>
      <c r="K7" s="36">
        <v>60</v>
      </c>
      <c r="L7" s="36">
        <v>44</v>
      </c>
      <c r="M7" s="36">
        <v>70</v>
      </c>
      <c r="N7" s="36">
        <f t="shared" si="3"/>
        <v>362</v>
      </c>
      <c r="O7" s="37">
        <f t="shared" si="4"/>
        <v>452.5</v>
      </c>
      <c r="P7" s="35">
        <f t="shared" si="5"/>
        <v>75.416666666666671</v>
      </c>
      <c r="Q7" s="38">
        <v>2</v>
      </c>
      <c r="R7" s="3"/>
      <c r="S7" s="20">
        <v>87</v>
      </c>
      <c r="T7" s="21">
        <f>COUNTIF('XII-CS'!H6:H49,"87")</f>
        <v>0</v>
      </c>
      <c r="U7" s="21">
        <f>COUNTIF('XII-CS'!I6:I49,"87")</f>
        <v>0</v>
      </c>
      <c r="V7" s="22">
        <f>COUNTIF('XII-CS'!M6:M49,"87")</f>
        <v>0</v>
      </c>
      <c r="W7" s="9"/>
      <c r="X7" s="23">
        <v>67</v>
      </c>
      <c r="Y7" s="24">
        <f>COUNTIF('XII-CS'!J6:J49,"67")</f>
        <v>0</v>
      </c>
      <c r="Z7" s="21">
        <f>COUNTIF('XII-CS'!K6:K49,"67")</f>
        <v>0</v>
      </c>
      <c r="AA7" s="22">
        <f>COUNTIF('XII-CS'!L6:L49,"67")</f>
        <v>0</v>
      </c>
      <c r="AB7" s="12"/>
      <c r="AC7" s="12"/>
      <c r="AD7" s="12"/>
      <c r="AE7" s="4"/>
    </row>
    <row r="8" spans="1:31" ht="29.25" customHeight="1">
      <c r="A8" s="3"/>
      <c r="B8" s="39">
        <v>3</v>
      </c>
      <c r="C8" s="107" t="s">
        <v>7</v>
      </c>
      <c r="D8" s="299" t="s">
        <v>188</v>
      </c>
      <c r="E8" s="297" t="s">
        <v>259</v>
      </c>
      <c r="F8" s="42">
        <f t="shared" si="1"/>
        <v>0</v>
      </c>
      <c r="G8" s="43">
        <f t="shared" si="2"/>
        <v>0</v>
      </c>
      <c r="H8" s="35">
        <v>48</v>
      </c>
      <c r="I8" s="36">
        <v>64</v>
      </c>
      <c r="J8" s="36">
        <v>50</v>
      </c>
      <c r="K8" s="36">
        <v>63</v>
      </c>
      <c r="L8" s="36">
        <v>52</v>
      </c>
      <c r="M8" s="36">
        <v>82</v>
      </c>
      <c r="N8" s="36">
        <f t="shared" si="3"/>
        <v>359</v>
      </c>
      <c r="O8" s="37">
        <f t="shared" si="4"/>
        <v>448.75</v>
      </c>
      <c r="P8" s="35">
        <f t="shared" si="5"/>
        <v>74.791666666666671</v>
      </c>
      <c r="Q8" s="38">
        <v>3</v>
      </c>
      <c r="R8" s="3"/>
      <c r="S8" s="20">
        <v>86</v>
      </c>
      <c r="T8" s="21">
        <f>COUNTIF('XII-CS'!H6:H49,"86")</f>
        <v>0</v>
      </c>
      <c r="U8" s="21">
        <f>COUNTIF('XII-CS'!I6:I49,"86")</f>
        <v>0</v>
      </c>
      <c r="V8" s="22">
        <f>COUNTIF('XII-CS'!M6:M49,"86")</f>
        <v>0</v>
      </c>
      <c r="W8" s="9"/>
      <c r="X8" s="23">
        <v>66</v>
      </c>
      <c r="Y8" s="24">
        <f>COUNTIF('XII-CS'!J6:J49,"66")</f>
        <v>0</v>
      </c>
      <c r="Z8" s="21">
        <f>COUNTIF('XII-CS'!K6:K49,"66")</f>
        <v>0</v>
      </c>
      <c r="AA8" s="22">
        <f>COUNTIF('XII-CS'!L6:L49,"66")</f>
        <v>0</v>
      </c>
      <c r="AB8" s="12"/>
      <c r="AC8" s="12"/>
      <c r="AD8" s="12"/>
      <c r="AE8" s="4"/>
    </row>
    <row r="9" spans="1:31" ht="29.25" customHeight="1">
      <c r="A9" s="3"/>
      <c r="B9" s="39">
        <v>4</v>
      </c>
      <c r="C9" s="107" t="s">
        <v>7</v>
      </c>
      <c r="D9" s="304" t="s">
        <v>188</v>
      </c>
      <c r="E9" s="297" t="s">
        <v>244</v>
      </c>
      <c r="F9" s="42">
        <f t="shared" si="1"/>
        <v>0</v>
      </c>
      <c r="G9" s="43">
        <f t="shared" si="2"/>
        <v>0</v>
      </c>
      <c r="H9" s="35">
        <v>72</v>
      </c>
      <c r="I9" s="36">
        <v>70</v>
      </c>
      <c r="J9" s="36">
        <v>38</v>
      </c>
      <c r="K9" s="36">
        <v>59</v>
      </c>
      <c r="L9" s="36">
        <v>35</v>
      </c>
      <c r="M9" s="36">
        <v>80</v>
      </c>
      <c r="N9" s="36">
        <f t="shared" si="3"/>
        <v>354</v>
      </c>
      <c r="O9" s="37">
        <f t="shared" si="4"/>
        <v>442.5</v>
      </c>
      <c r="P9" s="35">
        <f t="shared" si="5"/>
        <v>73.75</v>
      </c>
      <c r="Q9" s="38">
        <v>4</v>
      </c>
      <c r="R9" s="3"/>
      <c r="S9" s="20">
        <v>85</v>
      </c>
      <c r="T9" s="21">
        <f>COUNTIF('XII-CS'!H6:H49,"85")</f>
        <v>0</v>
      </c>
      <c r="U9" s="21">
        <f>COUNTIF('XII-CS'!I6:I49,"85")</f>
        <v>0</v>
      </c>
      <c r="V9" s="22">
        <f>COUNTIF('XII-CS'!M6:M49,"85")</f>
        <v>0</v>
      </c>
      <c r="W9" s="9"/>
      <c r="X9" s="23">
        <v>65</v>
      </c>
      <c r="Y9" s="24">
        <f>COUNTIF('XII-CS'!J6:J49,"65")</f>
        <v>0</v>
      </c>
      <c r="Z9" s="21">
        <f>COUNTIF('XII-CS'!K6:K49,"65")</f>
        <v>0</v>
      </c>
      <c r="AA9" s="22">
        <f>COUNTIF('XII-CS'!L6:L49,"65")</f>
        <v>0</v>
      </c>
      <c r="AB9" s="12"/>
      <c r="AC9" s="12"/>
      <c r="AD9" s="12"/>
      <c r="AE9" s="4"/>
    </row>
    <row r="10" spans="1:31" ht="29.25" customHeight="1">
      <c r="A10" s="3"/>
      <c r="B10" s="39">
        <v>5</v>
      </c>
      <c r="C10" s="107" t="s">
        <v>7</v>
      </c>
      <c r="D10" s="299" t="s">
        <v>188</v>
      </c>
      <c r="E10" s="297" t="s">
        <v>236</v>
      </c>
      <c r="F10" s="42">
        <f t="shared" si="1"/>
        <v>0</v>
      </c>
      <c r="G10" s="43">
        <f t="shared" si="2"/>
        <v>0</v>
      </c>
      <c r="H10" s="35">
        <v>60</v>
      </c>
      <c r="I10" s="36">
        <v>58</v>
      </c>
      <c r="J10" s="36">
        <v>35</v>
      </c>
      <c r="K10" s="36">
        <v>56</v>
      </c>
      <c r="L10" s="36">
        <v>47</v>
      </c>
      <c r="M10" s="36">
        <v>75</v>
      </c>
      <c r="N10" s="36">
        <f t="shared" si="3"/>
        <v>331</v>
      </c>
      <c r="O10" s="37">
        <f t="shared" si="4"/>
        <v>413.75</v>
      </c>
      <c r="P10" s="35">
        <f t="shared" si="5"/>
        <v>68.958333333333329</v>
      </c>
      <c r="Q10" s="38">
        <v>5</v>
      </c>
      <c r="R10" s="3"/>
      <c r="S10" s="20" t="s">
        <v>19</v>
      </c>
      <c r="T10" s="21">
        <f>COUNTIF('XII-CS'!H6:H49,"&gt;79")-COUNTIF('XII-CS'!H6:H49,"&gt;84")</f>
        <v>1</v>
      </c>
      <c r="U10" s="21">
        <f>COUNTIF('XII-CS'!I6:I49,"&gt;79")-COUNTIF('XII-CS'!I6:I49,"&gt;84")</f>
        <v>0</v>
      </c>
      <c r="V10" s="22">
        <f>COUNTIF('XII-CS'!M6:M49,"&gt;79")-COUNTIF('XII-CS'!M6:M49,"&gt;84")</f>
        <v>3</v>
      </c>
      <c r="W10" s="9"/>
      <c r="X10" s="23" t="s">
        <v>20</v>
      </c>
      <c r="Y10" s="44">
        <f>COUNTIF('XII-CS'!J6:J49,"&gt;59")-COUNTIF('XII-CS'!J6:J49,"&gt;64")</f>
        <v>1</v>
      </c>
      <c r="Z10" s="45">
        <f>COUNTIF('XII-CS'!K6:K49,"&gt;59")-COUNTIF('XII-CS'!K6:K49,"&gt;64")</f>
        <v>3</v>
      </c>
      <c r="AA10" s="46">
        <f>COUNTIF('XII-CS'!L6:L49,"&gt;59")-COUNTIF('XII-CS'!L6:L49,"&gt;64")</f>
        <v>1</v>
      </c>
      <c r="AB10" s="12"/>
      <c r="AC10" s="12"/>
      <c r="AD10" s="12"/>
      <c r="AE10" s="4"/>
    </row>
    <row r="11" spans="1:31" ht="29.25" customHeight="1">
      <c r="A11" s="3"/>
      <c r="B11" s="39">
        <v>6</v>
      </c>
      <c r="C11" s="107" t="s">
        <v>7</v>
      </c>
      <c r="D11" s="299" t="s">
        <v>188</v>
      </c>
      <c r="E11" s="297" t="s">
        <v>269</v>
      </c>
      <c r="F11" s="42">
        <f t="shared" si="1"/>
        <v>0</v>
      </c>
      <c r="G11" s="43">
        <f t="shared" si="2"/>
        <v>0</v>
      </c>
      <c r="H11" s="35">
        <v>67</v>
      </c>
      <c r="I11" s="36">
        <v>50</v>
      </c>
      <c r="J11" s="36">
        <v>60</v>
      </c>
      <c r="K11" s="36">
        <v>50</v>
      </c>
      <c r="L11" s="36">
        <v>42</v>
      </c>
      <c r="M11" s="36">
        <v>62</v>
      </c>
      <c r="N11" s="36">
        <f t="shared" si="3"/>
        <v>331</v>
      </c>
      <c r="O11" s="37">
        <f t="shared" si="4"/>
        <v>413.75</v>
      </c>
      <c r="P11" s="35">
        <f t="shared" si="5"/>
        <v>68.958333333333329</v>
      </c>
      <c r="Q11" s="38">
        <v>6</v>
      </c>
      <c r="R11" s="3"/>
      <c r="S11" s="20" t="s">
        <v>21</v>
      </c>
      <c r="T11" s="45">
        <f>COUNTIF('XII-CS'!H6:H49,"&gt;69")-COUNTIF('XII-CS'!H6:H49,"&gt;79")</f>
        <v>4</v>
      </c>
      <c r="U11" s="45">
        <f>COUNTIF('XII-CS'!I6:I49,"&gt;69")-COUNTIF('XII-CS'!I6:I49,"&gt;79")</f>
        <v>4</v>
      </c>
      <c r="V11" s="46">
        <f>COUNTIF('XII-CS'!M6:M49,"&gt;69")-COUNTIF('XII-CS'!M6:M49,"&gt;79")</f>
        <v>3</v>
      </c>
      <c r="W11" s="9"/>
      <c r="X11" s="23" t="s">
        <v>22</v>
      </c>
      <c r="Y11" s="44">
        <f>COUNTIF('XII-CS'!J6:J49,"&gt;49")-COUNTIF('XII-CS'!J6:J49,"&gt;59")</f>
        <v>1</v>
      </c>
      <c r="Z11" s="45">
        <f>COUNTIF('XII-CS'!K6:K49,"&gt;49")-COUNTIF('XII-CS'!K6:K49,"&gt;59")</f>
        <v>7</v>
      </c>
      <c r="AA11" s="46">
        <f>COUNTIF('XII-CS'!L6:L49,"&gt;49")-COUNTIF('XII-CS'!L6:L49,"&gt;59")</f>
        <v>1</v>
      </c>
      <c r="AB11" s="12"/>
      <c r="AC11" s="12"/>
      <c r="AD11" s="12"/>
      <c r="AE11" s="47"/>
    </row>
    <row r="12" spans="1:31" ht="29.25" customHeight="1">
      <c r="A12" s="3"/>
      <c r="B12" s="39">
        <v>7</v>
      </c>
      <c r="C12" s="107" t="s">
        <v>7</v>
      </c>
      <c r="D12" s="304" t="s">
        <v>188</v>
      </c>
      <c r="E12" s="297" t="s">
        <v>234</v>
      </c>
      <c r="F12" s="42">
        <f t="shared" si="1"/>
        <v>0</v>
      </c>
      <c r="G12" s="43">
        <f t="shared" si="2"/>
        <v>0</v>
      </c>
      <c r="H12" s="35">
        <v>70</v>
      </c>
      <c r="I12" s="36">
        <v>72</v>
      </c>
      <c r="J12" s="36">
        <v>37</v>
      </c>
      <c r="K12" s="36">
        <v>51</v>
      </c>
      <c r="L12" s="36">
        <v>42</v>
      </c>
      <c r="M12" s="36">
        <v>58</v>
      </c>
      <c r="N12" s="36">
        <f t="shared" si="3"/>
        <v>330</v>
      </c>
      <c r="O12" s="37">
        <f t="shared" si="4"/>
        <v>412.5</v>
      </c>
      <c r="P12" s="35">
        <f t="shared" si="5"/>
        <v>68.75</v>
      </c>
      <c r="Q12" s="38">
        <v>7</v>
      </c>
      <c r="R12" s="3"/>
      <c r="S12" s="20" t="s">
        <v>23</v>
      </c>
      <c r="T12" s="21">
        <f>COUNTIF('XII-CS'!H6:H49,"&gt;59")-COUNTIF('XII-CS'!H6:H49,"&gt;69")</f>
        <v>8</v>
      </c>
      <c r="U12" s="21">
        <f>COUNTIF('XII-CS'!I6:I49,"&gt;59")-COUNTIF('XII-CS'!I6:I49,"&gt;69")</f>
        <v>9</v>
      </c>
      <c r="V12" s="22">
        <f>COUNTIF('XII-CS'!M6:M49,"&gt;59")-COUNTIF('XII-CS'!M6:M49,"&gt;69")</f>
        <v>9</v>
      </c>
      <c r="W12" s="9"/>
      <c r="X12" s="23" t="s">
        <v>24</v>
      </c>
      <c r="Y12" s="44">
        <f>COUNTIF('XII-CS'!J6:J49,"&gt;39")-COUNTIF('XII-CS'!J6:J49,"&gt;49")</f>
        <v>2</v>
      </c>
      <c r="Z12" s="45">
        <f>COUNTIF('XII-CS'!K6:K49,"&gt;39")-COUNTIF('XII-CS'!K6:K49,"&gt;49")</f>
        <v>16</v>
      </c>
      <c r="AA12" s="46">
        <f>COUNTIF('XII-CS'!L6:L49,"&gt;39")-COUNTIF('XII-CS'!L6:L49,"&gt;49")</f>
        <v>12</v>
      </c>
      <c r="AB12" s="12"/>
      <c r="AC12" s="12"/>
      <c r="AD12" s="12"/>
      <c r="AE12" s="47"/>
    </row>
    <row r="13" spans="1:31" ht="29.25" customHeight="1">
      <c r="A13" s="3"/>
      <c r="B13" s="39">
        <v>8</v>
      </c>
      <c r="C13" s="107" t="s">
        <v>7</v>
      </c>
      <c r="D13" s="304" t="s">
        <v>188</v>
      </c>
      <c r="E13" s="297" t="s">
        <v>255</v>
      </c>
      <c r="F13" s="42">
        <f t="shared" si="1"/>
        <v>0</v>
      </c>
      <c r="G13" s="43">
        <f t="shared" si="2"/>
        <v>0</v>
      </c>
      <c r="H13" s="35">
        <v>72</v>
      </c>
      <c r="I13" s="36">
        <v>54</v>
      </c>
      <c r="J13" s="36">
        <v>37</v>
      </c>
      <c r="K13" s="36">
        <v>47</v>
      </c>
      <c r="L13" s="36">
        <v>49</v>
      </c>
      <c r="M13" s="36">
        <v>60</v>
      </c>
      <c r="N13" s="36">
        <f t="shared" si="3"/>
        <v>319</v>
      </c>
      <c r="O13" s="37">
        <f t="shared" si="4"/>
        <v>398.75</v>
      </c>
      <c r="P13" s="35">
        <f t="shared" si="5"/>
        <v>66.458333333333329</v>
      </c>
      <c r="Q13" s="38">
        <v>8</v>
      </c>
      <c r="R13" s="3"/>
      <c r="S13" s="20" t="s">
        <v>22</v>
      </c>
      <c r="T13" s="21">
        <f>COUNTIF('XII-CS'!H6:H49,"&gt;49")-COUNTIF('XII-CS'!H6:H49,"&gt;59")</f>
        <v>8</v>
      </c>
      <c r="U13" s="21">
        <f>COUNTIF('XII-CS'!I6:I49,"&gt;49")-COUNTIF('XII-CS'!I6:I49,"&gt;59")</f>
        <v>14</v>
      </c>
      <c r="V13" s="22">
        <f>COUNTIF('XII-CS'!M6:M49,"&gt;49")-COUNTIF('XII-CS'!M6:M49,"&gt;59")</f>
        <v>9</v>
      </c>
      <c r="W13" s="9"/>
      <c r="X13" s="23" t="s">
        <v>25</v>
      </c>
      <c r="Y13" s="44">
        <f>COUNTIF('XII-CS'!J6:J49,"&gt;34")-COUNTIF('XII-CS'!J6:J49,"&gt;39")</f>
        <v>24</v>
      </c>
      <c r="Z13" s="45">
        <f>COUNTIF('XII-CS'!K6:K49,"&gt;34")-COUNTIF('XII-CS'!K6:K49,"&gt;39")</f>
        <v>7</v>
      </c>
      <c r="AA13" s="46">
        <f>COUNTIF('XII-CS'!L6:L49,"&gt;34")-COUNTIF('XII-CS'!L6:L49,"&gt;39")</f>
        <v>7</v>
      </c>
      <c r="AB13" s="12"/>
      <c r="AC13" s="12"/>
      <c r="AD13" s="12"/>
      <c r="AE13" s="47"/>
    </row>
    <row r="14" spans="1:31" ht="29.25" customHeight="1">
      <c r="A14" s="3"/>
      <c r="B14" s="39">
        <v>9</v>
      </c>
      <c r="C14" s="107" t="s">
        <v>7</v>
      </c>
      <c r="D14" s="304" t="s">
        <v>188</v>
      </c>
      <c r="E14" s="297" t="s">
        <v>249</v>
      </c>
      <c r="F14" s="42">
        <f t="shared" si="1"/>
        <v>0</v>
      </c>
      <c r="G14" s="43">
        <f t="shared" si="2"/>
        <v>0</v>
      </c>
      <c r="H14" s="35">
        <v>56</v>
      </c>
      <c r="I14" s="36">
        <v>62</v>
      </c>
      <c r="J14" s="36">
        <v>35</v>
      </c>
      <c r="K14" s="36">
        <v>47</v>
      </c>
      <c r="L14" s="36">
        <v>44</v>
      </c>
      <c r="M14" s="36">
        <v>68</v>
      </c>
      <c r="N14" s="36">
        <f t="shared" si="3"/>
        <v>312</v>
      </c>
      <c r="O14" s="37">
        <f t="shared" si="4"/>
        <v>390</v>
      </c>
      <c r="P14" s="35">
        <f t="shared" si="5"/>
        <v>65</v>
      </c>
      <c r="Q14" s="38">
        <v>9</v>
      </c>
      <c r="R14" s="3"/>
      <c r="S14" s="20" t="s">
        <v>26</v>
      </c>
      <c r="T14" s="21">
        <f>COUNTIF('XII-CS'!H6:H49,"&gt;44")-COUNTIF('XII-CS'!H6:H49,"&gt;49")</f>
        <v>8</v>
      </c>
      <c r="U14" s="21">
        <f>COUNTIF('XII-CS'!I6:I49,"&gt;44")-COUNTIF('XII-CS'!I6:I49,"&gt;49")</f>
        <v>8</v>
      </c>
      <c r="V14" s="22">
        <f>COUNTIF('XII-CS'!M6:M49,"&gt;44")-COUNTIF('XII-CS'!M6:M49,"&gt;49")</f>
        <v>7</v>
      </c>
      <c r="W14" s="9"/>
      <c r="X14" s="23" t="s">
        <v>27</v>
      </c>
      <c r="Y14" s="44">
        <f>COUNTIF('XII-CS'!J6:J49,"&gt;29")-COUNTIF('XII-CS'!J6:J49,"&gt;34")</f>
        <v>0</v>
      </c>
      <c r="Z14" s="44">
        <f>COUNTIF('XII-CS'!K6:K49,"&gt;29")-COUNTIF('XII-CS'!K6:K49,"&gt;34")</f>
        <v>2</v>
      </c>
      <c r="AA14" s="48">
        <f>COUNTIF('XII-CS'!L6:L49,"&gt;29")-COUNTIF('XII-CS'!L6:L49,"&gt;34")</f>
        <v>5</v>
      </c>
      <c r="AB14" s="12"/>
      <c r="AC14" s="12"/>
      <c r="AD14" s="12"/>
      <c r="AE14" s="47"/>
    </row>
    <row r="15" spans="1:31" ht="29.25" customHeight="1">
      <c r="A15" s="3"/>
      <c r="B15" s="39">
        <v>10</v>
      </c>
      <c r="C15" s="107" t="s">
        <v>7</v>
      </c>
      <c r="D15" s="304" t="s">
        <v>188</v>
      </c>
      <c r="E15" s="297" t="s">
        <v>268</v>
      </c>
      <c r="F15" s="42">
        <f t="shared" si="1"/>
        <v>0</v>
      </c>
      <c r="G15" s="43">
        <f t="shared" si="2"/>
        <v>0</v>
      </c>
      <c r="H15" s="35">
        <v>60</v>
      </c>
      <c r="I15" s="36">
        <v>53</v>
      </c>
      <c r="J15" s="36">
        <v>35</v>
      </c>
      <c r="K15" s="36">
        <v>57</v>
      </c>
      <c r="L15" s="36">
        <v>43</v>
      </c>
      <c r="M15" s="36">
        <v>61</v>
      </c>
      <c r="N15" s="36">
        <f t="shared" si="3"/>
        <v>309</v>
      </c>
      <c r="O15" s="37">
        <f t="shared" si="4"/>
        <v>386.25</v>
      </c>
      <c r="P15" s="35">
        <f t="shared" si="5"/>
        <v>64.375</v>
      </c>
      <c r="Q15" s="38">
        <v>10</v>
      </c>
      <c r="R15" s="3"/>
      <c r="S15" s="20" t="s">
        <v>28</v>
      </c>
      <c r="T15" s="21">
        <f>COUNTIF('XII-CS'!H6:H49,"&gt;39")-COUNTIF('XII-CS'!H6:H49,"&gt;44")</f>
        <v>3</v>
      </c>
      <c r="U15" s="21">
        <f>COUNTIF('XII-CS'!I6:I49,"&gt;39")-COUNTIF('XII-CS'!I6:I49,"&gt;44")</f>
        <v>3</v>
      </c>
      <c r="V15" s="22">
        <f>COUNTIF('XII-CS'!M6:M49,"&gt;39")-COUNTIF('XII-CS'!M6:M49,"&gt;44")</f>
        <v>0</v>
      </c>
      <c r="W15" s="9"/>
      <c r="X15" s="49" t="s">
        <v>29</v>
      </c>
      <c r="Y15" s="50">
        <f>COUNTIF('XII-CS'!J6:J49,"&lt;30")</f>
        <v>12</v>
      </c>
      <c r="Z15" s="50">
        <f>COUNTIF('XII-CS'!K6:K49,"&lt;30")</f>
        <v>8</v>
      </c>
      <c r="AA15" s="51">
        <f>COUNTIF('XII-CS'!L6:L49,"&lt;30")</f>
        <v>13</v>
      </c>
      <c r="AB15" s="12"/>
      <c r="AC15" s="12"/>
      <c r="AD15" s="12"/>
      <c r="AE15" s="47"/>
    </row>
    <row r="16" spans="1:31" ht="29.25" customHeight="1">
      <c r="A16" s="3"/>
      <c r="B16" s="39">
        <v>11</v>
      </c>
      <c r="C16" s="107" t="s">
        <v>7</v>
      </c>
      <c r="D16" s="304" t="s">
        <v>188</v>
      </c>
      <c r="E16" s="297" t="s">
        <v>275</v>
      </c>
      <c r="F16" s="42">
        <f t="shared" si="1"/>
        <v>0</v>
      </c>
      <c r="G16" s="43">
        <f t="shared" si="2"/>
        <v>0</v>
      </c>
      <c r="H16" s="35">
        <v>65</v>
      </c>
      <c r="I16" s="36">
        <v>58</v>
      </c>
      <c r="J16" s="36">
        <v>35</v>
      </c>
      <c r="K16" s="36">
        <v>48</v>
      </c>
      <c r="L16" s="36">
        <v>45</v>
      </c>
      <c r="M16" s="36">
        <v>56</v>
      </c>
      <c r="N16" s="36">
        <f t="shared" si="3"/>
        <v>307</v>
      </c>
      <c r="O16" s="37">
        <f t="shared" si="4"/>
        <v>383.75</v>
      </c>
      <c r="P16" s="35">
        <f t="shared" si="5"/>
        <v>63.958333333333336</v>
      </c>
      <c r="Q16" s="38">
        <v>11</v>
      </c>
      <c r="R16" s="3"/>
      <c r="S16" s="20" t="s">
        <v>30</v>
      </c>
      <c r="T16" s="21">
        <f>COUNTIF('XII-CS'!H6:H49,"&lt;40")</f>
        <v>12</v>
      </c>
      <c r="U16" s="21">
        <f>COUNTIF('XII-CS'!I6:I49,"&lt;40")</f>
        <v>3</v>
      </c>
      <c r="V16" s="21">
        <f>COUNTIF('XII-CS'!M6:M49,"&lt;40")</f>
        <v>11</v>
      </c>
      <c r="W16" s="9"/>
      <c r="X16" s="52" t="s">
        <v>31</v>
      </c>
      <c r="Y16" s="53">
        <f t="shared" ref="Y16:AA20" si="6">J50</f>
        <v>4</v>
      </c>
      <c r="Z16" s="54">
        <f t="shared" si="6"/>
        <v>1</v>
      </c>
      <c r="AA16" s="55">
        <f t="shared" si="6"/>
        <v>5</v>
      </c>
      <c r="AB16" s="12"/>
      <c r="AC16" s="12"/>
      <c r="AD16" s="12"/>
      <c r="AE16" s="47"/>
    </row>
    <row r="17" spans="1:31" ht="29.25" customHeight="1">
      <c r="A17" s="3"/>
      <c r="B17" s="39">
        <v>12</v>
      </c>
      <c r="C17" s="107" t="s">
        <v>7</v>
      </c>
      <c r="D17" s="299" t="s">
        <v>188</v>
      </c>
      <c r="E17" s="297" t="s">
        <v>235</v>
      </c>
      <c r="F17" s="42">
        <f t="shared" si="1"/>
        <v>1</v>
      </c>
      <c r="G17" s="43">
        <f t="shared" si="2"/>
        <v>0</v>
      </c>
      <c r="H17" s="35">
        <v>56</v>
      </c>
      <c r="I17" s="36">
        <v>60</v>
      </c>
      <c r="J17" s="36">
        <v>38</v>
      </c>
      <c r="K17" s="36">
        <v>47</v>
      </c>
      <c r="L17" s="36">
        <v>29</v>
      </c>
      <c r="M17" s="36">
        <v>76</v>
      </c>
      <c r="N17" s="36">
        <f t="shared" si="3"/>
        <v>306</v>
      </c>
      <c r="O17" s="37">
        <f t="shared" si="4"/>
        <v>382.5</v>
      </c>
      <c r="P17" s="35">
        <f t="shared" si="5"/>
        <v>63.75</v>
      </c>
      <c r="Q17" s="38" t="s">
        <v>18</v>
      </c>
      <c r="R17" s="3"/>
      <c r="S17" s="52" t="s">
        <v>31</v>
      </c>
      <c r="T17" s="54">
        <f t="shared" ref="T17:U21" si="7">H50</f>
        <v>0</v>
      </c>
      <c r="U17" s="54">
        <f t="shared" si="7"/>
        <v>3</v>
      </c>
      <c r="V17" s="55">
        <f>M50</f>
        <v>2</v>
      </c>
      <c r="W17" s="9"/>
      <c r="X17" s="52" t="s">
        <v>32</v>
      </c>
      <c r="Y17" s="53">
        <f t="shared" si="6"/>
        <v>33.299999999999997</v>
      </c>
      <c r="Z17" s="54">
        <f t="shared" si="6"/>
        <v>40.395348837209305</v>
      </c>
      <c r="AA17" s="55">
        <f t="shared" si="6"/>
        <v>34.589743589743591</v>
      </c>
      <c r="AB17" s="12"/>
      <c r="AC17" s="12"/>
      <c r="AD17" s="12"/>
      <c r="AE17" s="47"/>
    </row>
    <row r="18" spans="1:31" ht="29.25" customHeight="1">
      <c r="A18" s="3"/>
      <c r="B18" s="39">
        <v>13</v>
      </c>
      <c r="C18" s="107" t="s">
        <v>7</v>
      </c>
      <c r="D18" s="299" t="s">
        <v>122</v>
      </c>
      <c r="E18" s="297" t="s">
        <v>257</v>
      </c>
      <c r="F18" s="42">
        <f t="shared" si="1"/>
        <v>0</v>
      </c>
      <c r="G18" s="43">
        <f t="shared" si="2"/>
        <v>0</v>
      </c>
      <c r="H18" s="35">
        <v>63</v>
      </c>
      <c r="I18" s="36">
        <v>60</v>
      </c>
      <c r="J18" s="36">
        <v>35</v>
      </c>
      <c r="K18" s="36">
        <v>43</v>
      </c>
      <c r="L18" s="36">
        <v>35</v>
      </c>
      <c r="M18" s="36">
        <v>60</v>
      </c>
      <c r="N18" s="36">
        <f t="shared" si="3"/>
        <v>296</v>
      </c>
      <c r="O18" s="37">
        <f t="shared" si="4"/>
        <v>370</v>
      </c>
      <c r="P18" s="35">
        <f t="shared" si="5"/>
        <v>61.666666666666664</v>
      </c>
      <c r="Q18" s="38">
        <v>12</v>
      </c>
      <c r="R18" s="3"/>
      <c r="S18" s="52" t="s">
        <v>32</v>
      </c>
      <c r="T18" s="54">
        <f t="shared" si="7"/>
        <v>49.93181818181818</v>
      </c>
      <c r="U18" s="54">
        <f t="shared" si="7"/>
        <v>54.024390243902438</v>
      </c>
      <c r="V18" s="55">
        <f>M51</f>
        <v>50.238095238095241</v>
      </c>
      <c r="W18" s="9"/>
      <c r="X18" s="52" t="s">
        <v>33</v>
      </c>
      <c r="Y18" s="53">
        <f t="shared" si="6"/>
        <v>60</v>
      </c>
      <c r="Z18" s="54">
        <f t="shared" si="6"/>
        <v>63</v>
      </c>
      <c r="AA18" s="55">
        <f t="shared" si="6"/>
        <v>61</v>
      </c>
      <c r="AB18" s="12"/>
      <c r="AC18" s="12"/>
      <c r="AD18" s="12"/>
      <c r="AE18" s="47"/>
    </row>
    <row r="19" spans="1:31" ht="29.25" customHeight="1">
      <c r="A19" s="3"/>
      <c r="B19" s="39">
        <v>14</v>
      </c>
      <c r="C19" s="107" t="s">
        <v>7</v>
      </c>
      <c r="D19" s="304" t="s">
        <v>122</v>
      </c>
      <c r="E19" s="297" t="s">
        <v>242</v>
      </c>
      <c r="F19" s="42">
        <f t="shared" si="1"/>
        <v>0</v>
      </c>
      <c r="G19" s="43">
        <f t="shared" si="2"/>
        <v>0</v>
      </c>
      <c r="H19" s="35">
        <v>47</v>
      </c>
      <c r="I19" s="36">
        <v>54</v>
      </c>
      <c r="J19" s="36">
        <v>40</v>
      </c>
      <c r="K19" s="36">
        <v>44</v>
      </c>
      <c r="L19" s="36">
        <v>39</v>
      </c>
      <c r="M19" s="36">
        <v>62</v>
      </c>
      <c r="N19" s="36">
        <f t="shared" si="3"/>
        <v>286</v>
      </c>
      <c r="O19" s="37">
        <f t="shared" si="4"/>
        <v>357.5</v>
      </c>
      <c r="P19" s="35">
        <f t="shared" si="5"/>
        <v>59.583333333333336</v>
      </c>
      <c r="Q19" s="38">
        <v>13</v>
      </c>
      <c r="R19" s="3"/>
      <c r="S19" s="52" t="s">
        <v>33</v>
      </c>
      <c r="T19" s="54">
        <f t="shared" si="7"/>
        <v>81</v>
      </c>
      <c r="U19" s="54">
        <f t="shared" si="7"/>
        <v>73</v>
      </c>
      <c r="V19" s="55">
        <f>M52</f>
        <v>82</v>
      </c>
      <c r="W19" s="9"/>
      <c r="X19" s="52" t="s">
        <v>34</v>
      </c>
      <c r="Y19" s="53">
        <f t="shared" si="6"/>
        <v>15</v>
      </c>
      <c r="Z19" s="54">
        <f t="shared" si="6"/>
        <v>7</v>
      </c>
      <c r="AA19" s="55">
        <f t="shared" si="6"/>
        <v>14</v>
      </c>
      <c r="AB19" s="56"/>
      <c r="AC19" s="56"/>
      <c r="AD19" s="9"/>
      <c r="AE19" s="47"/>
    </row>
    <row r="20" spans="1:31" ht="29.25" customHeight="1" thickBot="1">
      <c r="A20" s="3"/>
      <c r="B20" s="39">
        <v>15</v>
      </c>
      <c r="C20" s="107" t="s">
        <v>7</v>
      </c>
      <c r="D20" s="299" t="s">
        <v>122</v>
      </c>
      <c r="E20" s="297" t="s">
        <v>243</v>
      </c>
      <c r="F20" s="42">
        <f t="shared" si="1"/>
        <v>0</v>
      </c>
      <c r="G20" s="43">
        <f t="shared" si="2"/>
        <v>0</v>
      </c>
      <c r="H20" s="35">
        <v>53</v>
      </c>
      <c r="I20" s="36">
        <v>63</v>
      </c>
      <c r="J20" s="36">
        <v>36</v>
      </c>
      <c r="K20" s="36">
        <v>49</v>
      </c>
      <c r="L20" s="36">
        <v>36</v>
      </c>
      <c r="M20" s="36">
        <v>47</v>
      </c>
      <c r="N20" s="36">
        <f t="shared" si="3"/>
        <v>284</v>
      </c>
      <c r="O20" s="37">
        <f t="shared" si="4"/>
        <v>355</v>
      </c>
      <c r="P20" s="35">
        <f t="shared" si="5"/>
        <v>59.166666666666664</v>
      </c>
      <c r="Q20" s="38">
        <v>14</v>
      </c>
      <c r="R20" s="3"/>
      <c r="S20" s="52" t="s">
        <v>34</v>
      </c>
      <c r="T20" s="54">
        <f t="shared" si="7"/>
        <v>26</v>
      </c>
      <c r="U20" s="54">
        <f t="shared" si="7"/>
        <v>34</v>
      </c>
      <c r="V20" s="55">
        <f>M53</f>
        <v>12</v>
      </c>
      <c r="W20" s="9"/>
      <c r="X20" s="57" t="s">
        <v>35</v>
      </c>
      <c r="Y20" s="58">
        <f t="shared" si="6"/>
        <v>12</v>
      </c>
      <c r="Z20" s="59">
        <f t="shared" si="6"/>
        <v>10</v>
      </c>
      <c r="AA20" s="60">
        <f t="shared" si="6"/>
        <v>18</v>
      </c>
      <c r="AB20" s="12"/>
      <c r="AC20" s="12"/>
      <c r="AD20" s="12"/>
      <c r="AE20" s="4"/>
    </row>
    <row r="21" spans="1:31" ht="29.25" customHeight="1" thickBot="1">
      <c r="A21" s="3"/>
      <c r="B21" s="39">
        <v>16</v>
      </c>
      <c r="C21" s="107" t="s">
        <v>7</v>
      </c>
      <c r="D21" s="299" t="s">
        <v>122</v>
      </c>
      <c r="E21" s="297" t="s">
        <v>237</v>
      </c>
      <c r="F21" s="42">
        <f t="shared" si="1"/>
        <v>0</v>
      </c>
      <c r="G21" s="43">
        <f t="shared" si="2"/>
        <v>0</v>
      </c>
      <c r="H21" s="35">
        <v>62</v>
      </c>
      <c r="I21" s="36">
        <v>52</v>
      </c>
      <c r="J21" s="36">
        <v>35</v>
      </c>
      <c r="K21" s="36">
        <v>41</v>
      </c>
      <c r="L21" s="36">
        <v>41</v>
      </c>
      <c r="M21" s="36">
        <v>48</v>
      </c>
      <c r="N21" s="36">
        <f t="shared" si="3"/>
        <v>279</v>
      </c>
      <c r="O21" s="37">
        <f t="shared" si="4"/>
        <v>348.75</v>
      </c>
      <c r="P21" s="35">
        <f t="shared" si="5"/>
        <v>58.125</v>
      </c>
      <c r="Q21" s="38">
        <v>15</v>
      </c>
      <c r="R21" s="3"/>
      <c r="S21" s="57" t="s">
        <v>35</v>
      </c>
      <c r="T21" s="59">
        <f t="shared" si="7"/>
        <v>15</v>
      </c>
      <c r="U21" s="59">
        <f t="shared" si="7"/>
        <v>6</v>
      </c>
      <c r="V21" s="60">
        <f>M54</f>
        <v>11</v>
      </c>
      <c r="W21" s="56"/>
      <c r="X21" s="12"/>
      <c r="Y21" s="12"/>
      <c r="Z21" s="12"/>
      <c r="AA21" s="56"/>
      <c r="AB21" s="12"/>
      <c r="AC21" s="12"/>
      <c r="AD21" s="12"/>
      <c r="AE21" s="4"/>
    </row>
    <row r="22" spans="1:31" ht="29.25" customHeight="1" thickBot="1">
      <c r="A22" s="3"/>
      <c r="B22" s="39">
        <v>17</v>
      </c>
      <c r="C22" s="107" t="s">
        <v>7</v>
      </c>
      <c r="D22" s="304" t="s">
        <v>122</v>
      </c>
      <c r="E22" s="297" t="s">
        <v>246</v>
      </c>
      <c r="F22" s="42">
        <f t="shared" si="1"/>
        <v>0</v>
      </c>
      <c r="G22" s="43">
        <f t="shared" si="2"/>
        <v>0</v>
      </c>
      <c r="H22" s="35">
        <v>53</v>
      </c>
      <c r="I22" s="36">
        <v>57</v>
      </c>
      <c r="J22" s="36">
        <v>37</v>
      </c>
      <c r="K22" s="36">
        <v>40</v>
      </c>
      <c r="L22" s="36">
        <v>38</v>
      </c>
      <c r="M22" s="36">
        <v>51</v>
      </c>
      <c r="N22" s="36">
        <f t="shared" si="3"/>
        <v>276</v>
      </c>
      <c r="O22" s="37">
        <f t="shared" si="4"/>
        <v>345</v>
      </c>
      <c r="P22" s="35">
        <f t="shared" si="5"/>
        <v>57.5</v>
      </c>
      <c r="Q22" s="38">
        <v>16</v>
      </c>
      <c r="R22" s="3"/>
      <c r="S22" s="12"/>
      <c r="T22" s="12"/>
      <c r="U22" s="12"/>
      <c r="V22" s="12"/>
      <c r="W22" s="56"/>
      <c r="X22" s="12"/>
      <c r="Y22" s="12"/>
      <c r="Z22" s="12"/>
      <c r="AA22" s="56"/>
      <c r="AB22" s="12"/>
      <c r="AC22" s="12"/>
      <c r="AD22" s="12"/>
      <c r="AE22" s="4"/>
    </row>
    <row r="23" spans="1:31" ht="29.25" customHeight="1">
      <c r="A23" s="3"/>
      <c r="B23" s="39">
        <v>18</v>
      </c>
      <c r="C23" s="107" t="s">
        <v>7</v>
      </c>
      <c r="D23" s="304" t="s">
        <v>122</v>
      </c>
      <c r="E23" s="297" t="s">
        <v>272</v>
      </c>
      <c r="F23" s="42">
        <f t="shared" si="1"/>
        <v>0</v>
      </c>
      <c r="G23" s="43">
        <f t="shared" si="2"/>
        <v>1</v>
      </c>
      <c r="H23" s="35">
        <v>68</v>
      </c>
      <c r="I23" s="36">
        <v>57</v>
      </c>
      <c r="J23" s="36">
        <v>38</v>
      </c>
      <c r="K23" s="36" t="s">
        <v>13</v>
      </c>
      <c r="L23" s="36">
        <v>47</v>
      </c>
      <c r="M23" s="36">
        <v>66</v>
      </c>
      <c r="N23" s="36">
        <f t="shared" si="3"/>
        <v>276</v>
      </c>
      <c r="O23" s="37">
        <f t="shared" si="4"/>
        <v>345</v>
      </c>
      <c r="P23" s="35">
        <f t="shared" si="5"/>
        <v>57.5</v>
      </c>
      <c r="Q23" s="38" t="s">
        <v>18</v>
      </c>
      <c r="R23" s="3"/>
      <c r="S23" s="10" t="s">
        <v>36</v>
      </c>
      <c r="T23" s="61" t="s">
        <v>35</v>
      </c>
      <c r="U23" s="61" t="s">
        <v>37</v>
      </c>
      <c r="V23" s="62" t="s">
        <v>32</v>
      </c>
      <c r="W23" s="56"/>
      <c r="X23" s="63"/>
      <c r="Y23" s="61" t="s">
        <v>35</v>
      </c>
      <c r="Z23" s="62" t="s">
        <v>37</v>
      </c>
      <c r="AA23" s="56"/>
      <c r="AB23" s="475" t="s">
        <v>1</v>
      </c>
      <c r="AC23" s="476"/>
      <c r="AD23" s="62" t="s">
        <v>15</v>
      </c>
      <c r="AE23" s="4"/>
    </row>
    <row r="24" spans="1:31" ht="29.25" customHeight="1">
      <c r="A24" s="3"/>
      <c r="B24" s="39">
        <v>19</v>
      </c>
      <c r="C24" s="107" t="s">
        <v>7</v>
      </c>
      <c r="D24" s="299" t="s">
        <v>122</v>
      </c>
      <c r="E24" s="297" t="s">
        <v>262</v>
      </c>
      <c r="F24" s="42">
        <f t="shared" si="1"/>
        <v>1</v>
      </c>
      <c r="G24" s="43">
        <f t="shared" si="2"/>
        <v>0</v>
      </c>
      <c r="H24" s="35">
        <v>56</v>
      </c>
      <c r="I24" s="36">
        <v>50</v>
      </c>
      <c r="J24" s="36">
        <v>36</v>
      </c>
      <c r="K24" s="36">
        <v>48</v>
      </c>
      <c r="L24" s="36">
        <v>32</v>
      </c>
      <c r="M24" s="36">
        <v>53</v>
      </c>
      <c r="N24" s="36">
        <f t="shared" si="3"/>
        <v>275</v>
      </c>
      <c r="O24" s="37">
        <f t="shared" si="4"/>
        <v>343.75</v>
      </c>
      <c r="P24" s="35">
        <f t="shared" si="5"/>
        <v>57.291666666666664</v>
      </c>
      <c r="Q24" s="38" t="s">
        <v>18</v>
      </c>
      <c r="R24" s="3"/>
      <c r="S24" s="23" t="s">
        <v>2</v>
      </c>
      <c r="T24" s="64">
        <f>H54</f>
        <v>15</v>
      </c>
      <c r="U24" s="64">
        <f>H50</f>
        <v>0</v>
      </c>
      <c r="V24" s="48">
        <f>T18</f>
        <v>49.93181818181818</v>
      </c>
      <c r="W24" s="56"/>
      <c r="X24" s="23" t="s">
        <v>38</v>
      </c>
      <c r="Y24" s="65">
        <f>COUNTIF('XII-CS'!F6:F49,"1")</f>
        <v>5</v>
      </c>
      <c r="Z24" s="66">
        <f>COUNTIF('XII-CS'!G6:G49,"1")</f>
        <v>7</v>
      </c>
      <c r="AA24" s="56"/>
      <c r="AB24" s="459" t="s">
        <v>39</v>
      </c>
      <c r="AC24" s="463"/>
      <c r="AD24" s="66">
        <f>COUNTIF('XII-CS'!O6:O49,"&gt;=570")</f>
        <v>0</v>
      </c>
      <c r="AE24" s="4"/>
    </row>
    <row r="25" spans="1:31" ht="29.25" customHeight="1">
      <c r="A25" s="3"/>
      <c r="B25" s="39">
        <v>20</v>
      </c>
      <c r="C25" s="107" t="s">
        <v>7</v>
      </c>
      <c r="D25" s="299" t="s">
        <v>122</v>
      </c>
      <c r="E25" s="297" t="s">
        <v>239</v>
      </c>
      <c r="F25" s="42">
        <f t="shared" si="1"/>
        <v>1</v>
      </c>
      <c r="G25" s="43">
        <f t="shared" si="2"/>
        <v>0</v>
      </c>
      <c r="H25" s="35">
        <v>49</v>
      </c>
      <c r="I25" s="36">
        <v>67</v>
      </c>
      <c r="J25" s="36">
        <v>29</v>
      </c>
      <c r="K25" s="36">
        <v>45</v>
      </c>
      <c r="L25" s="36">
        <v>36</v>
      </c>
      <c r="M25" s="36">
        <v>48</v>
      </c>
      <c r="N25" s="36">
        <f t="shared" si="3"/>
        <v>274</v>
      </c>
      <c r="O25" s="37">
        <f t="shared" si="4"/>
        <v>342.5</v>
      </c>
      <c r="P25" s="35">
        <f t="shared" si="5"/>
        <v>57.083333333333336</v>
      </c>
      <c r="Q25" s="38" t="s">
        <v>18</v>
      </c>
      <c r="R25" s="3"/>
      <c r="S25" s="23" t="s">
        <v>3</v>
      </c>
      <c r="T25" s="64">
        <f>I54</f>
        <v>6</v>
      </c>
      <c r="U25" s="64">
        <f>I50</f>
        <v>3</v>
      </c>
      <c r="V25" s="48">
        <f>U18</f>
        <v>54.024390243902438</v>
      </c>
      <c r="W25" s="56"/>
      <c r="X25" s="23" t="s">
        <v>40</v>
      </c>
      <c r="Y25" s="65">
        <f>COUNTIF('XII-CS'!F6:F49,"2")</f>
        <v>7</v>
      </c>
      <c r="Z25" s="66">
        <f>COUNTIF('XII-CS'!G6:G49,"2")</f>
        <v>0</v>
      </c>
      <c r="AA25" s="56"/>
      <c r="AB25" s="459" t="s">
        <v>41</v>
      </c>
      <c r="AC25" s="463"/>
      <c r="AD25" s="48">
        <f>COUNTIF('XII-CS'!O6:O49,"&gt;559")-COUNTIF('XII-CS'!O6:O49,"&gt;569")</f>
        <v>0</v>
      </c>
      <c r="AE25" s="4"/>
    </row>
    <row r="26" spans="1:31" ht="29.25" customHeight="1">
      <c r="A26" s="3"/>
      <c r="B26" s="39">
        <v>21</v>
      </c>
      <c r="C26" s="107" t="s">
        <v>7</v>
      </c>
      <c r="D26" s="304" t="s">
        <v>122</v>
      </c>
      <c r="E26" s="297" t="s">
        <v>238</v>
      </c>
      <c r="F26" s="42">
        <f t="shared" si="1"/>
        <v>0</v>
      </c>
      <c r="G26" s="43">
        <f t="shared" si="2"/>
        <v>1</v>
      </c>
      <c r="H26" s="35">
        <v>53</v>
      </c>
      <c r="I26" s="36">
        <v>65</v>
      </c>
      <c r="J26" s="36" t="s">
        <v>13</v>
      </c>
      <c r="K26" s="36">
        <v>45</v>
      </c>
      <c r="L26" s="36">
        <v>42</v>
      </c>
      <c r="M26" s="36">
        <v>54</v>
      </c>
      <c r="N26" s="36">
        <f t="shared" si="3"/>
        <v>259</v>
      </c>
      <c r="O26" s="37">
        <f t="shared" si="4"/>
        <v>323.75</v>
      </c>
      <c r="P26" s="35">
        <f t="shared" si="5"/>
        <v>53.958333333333336</v>
      </c>
      <c r="Q26" s="38" t="s">
        <v>18</v>
      </c>
      <c r="R26" s="3"/>
      <c r="S26" s="23" t="s">
        <v>5</v>
      </c>
      <c r="T26" s="64">
        <f>J54</f>
        <v>12</v>
      </c>
      <c r="U26" s="64">
        <f>J50</f>
        <v>4</v>
      </c>
      <c r="V26" s="48">
        <f>Y17</f>
        <v>33.299999999999997</v>
      </c>
      <c r="W26" s="56"/>
      <c r="X26" s="23" t="s">
        <v>42</v>
      </c>
      <c r="Y26" s="65">
        <f>COUNTIF('XII-CS'!F6:F49,"3")</f>
        <v>3</v>
      </c>
      <c r="Z26" s="66">
        <f>COUNTIF('XII-CS'!G6:G49,"3")</f>
        <v>0</v>
      </c>
      <c r="AA26" s="56"/>
      <c r="AB26" s="459" t="s">
        <v>43</v>
      </c>
      <c r="AC26" s="463"/>
      <c r="AD26" s="48">
        <f>COUNTIF('XII-CS'!O6:O49,"&gt;549")-COUNTIF('XII-CS'!O6:O49,"&gt;559")</f>
        <v>0</v>
      </c>
      <c r="AE26" s="4"/>
    </row>
    <row r="27" spans="1:31" ht="29.25" customHeight="1">
      <c r="A27" s="3"/>
      <c r="B27" s="39">
        <v>22</v>
      </c>
      <c r="C27" s="107" t="s">
        <v>7</v>
      </c>
      <c r="D27" s="299" t="s">
        <v>122</v>
      </c>
      <c r="E27" s="297" t="s">
        <v>253</v>
      </c>
      <c r="F27" s="42">
        <f t="shared" si="1"/>
        <v>1</v>
      </c>
      <c r="G27" s="43">
        <f t="shared" si="2"/>
        <v>0</v>
      </c>
      <c r="H27" s="35">
        <v>51</v>
      </c>
      <c r="I27" s="36">
        <v>35</v>
      </c>
      <c r="J27" s="36">
        <v>35</v>
      </c>
      <c r="K27" s="36">
        <v>40</v>
      </c>
      <c r="L27" s="36">
        <v>44</v>
      </c>
      <c r="M27" s="36">
        <v>50</v>
      </c>
      <c r="N27" s="36">
        <f t="shared" si="3"/>
        <v>255</v>
      </c>
      <c r="O27" s="37">
        <f t="shared" si="4"/>
        <v>318.75</v>
      </c>
      <c r="P27" s="35">
        <f t="shared" si="5"/>
        <v>53.125</v>
      </c>
      <c r="Q27" s="38" t="s">
        <v>18</v>
      </c>
      <c r="R27" s="3"/>
      <c r="S27" s="23" t="s">
        <v>6</v>
      </c>
      <c r="T27" s="64">
        <f>K54</f>
        <v>10</v>
      </c>
      <c r="U27" s="64">
        <f>K50</f>
        <v>1</v>
      </c>
      <c r="V27" s="48">
        <f>Z17</f>
        <v>40.395348837209305</v>
      </c>
      <c r="W27" s="56"/>
      <c r="X27" s="23" t="s">
        <v>44</v>
      </c>
      <c r="Y27" s="65">
        <f>COUNTIF('XII-CS'!F6:F49,"4")</f>
        <v>2</v>
      </c>
      <c r="Z27" s="66">
        <f>COUNTIF('XII-CS'!G6:G49,"4")</f>
        <v>2</v>
      </c>
      <c r="AA27" s="56"/>
      <c r="AB27" s="459" t="s">
        <v>45</v>
      </c>
      <c r="AC27" s="463"/>
      <c r="AD27" s="48">
        <f>COUNTIF('XII-CS'!O6:O49,"&gt;539")-COUNTIF('XII-CS'!O6:O49,"&gt;549")</f>
        <v>0</v>
      </c>
      <c r="AE27" s="4"/>
    </row>
    <row r="28" spans="1:31" ht="29.25" customHeight="1">
      <c r="A28" s="3"/>
      <c r="B28" s="39">
        <v>23</v>
      </c>
      <c r="C28" s="107" t="s">
        <v>7</v>
      </c>
      <c r="D28" s="304" t="s">
        <v>122</v>
      </c>
      <c r="E28" s="297" t="s">
        <v>233</v>
      </c>
      <c r="F28" s="42">
        <f t="shared" si="1"/>
        <v>1</v>
      </c>
      <c r="G28" s="43">
        <f t="shared" si="2"/>
        <v>1</v>
      </c>
      <c r="H28" s="35">
        <v>49</v>
      </c>
      <c r="I28" s="36">
        <v>57</v>
      </c>
      <c r="J28" s="36">
        <v>25</v>
      </c>
      <c r="K28" s="36">
        <v>51</v>
      </c>
      <c r="L28" s="36" t="s">
        <v>13</v>
      </c>
      <c r="M28" s="36">
        <v>66</v>
      </c>
      <c r="N28" s="36">
        <f t="shared" si="3"/>
        <v>248</v>
      </c>
      <c r="O28" s="37">
        <f t="shared" si="4"/>
        <v>310</v>
      </c>
      <c r="P28" s="35">
        <f t="shared" si="5"/>
        <v>51.666666666666664</v>
      </c>
      <c r="Q28" s="38" t="s">
        <v>18</v>
      </c>
      <c r="R28" s="3"/>
      <c r="S28" s="23" t="s">
        <v>7</v>
      </c>
      <c r="T28" s="64">
        <f>AA20</f>
        <v>18</v>
      </c>
      <c r="U28" s="64">
        <f>AA16</f>
        <v>5</v>
      </c>
      <c r="V28" s="48">
        <f>AA17</f>
        <v>34.589743589743591</v>
      </c>
      <c r="W28" s="56"/>
      <c r="X28" s="23" t="s">
        <v>46</v>
      </c>
      <c r="Y28" s="65">
        <f>COUNTIF('XII-CS'!F6:F49,"5")</f>
        <v>6</v>
      </c>
      <c r="Z28" s="66">
        <f>COUNTIF('XII-CS'!G6:G49,"5")</f>
        <v>0</v>
      </c>
      <c r="AA28" s="56"/>
      <c r="AB28" s="459" t="s">
        <v>47</v>
      </c>
      <c r="AC28" s="463"/>
      <c r="AD28" s="48">
        <f>COUNTIF('XII-CS'!O6:O49,"&gt;529")-COUNTIF('XII-CS'!O6:O49,"&gt;539")</f>
        <v>0</v>
      </c>
      <c r="AE28" s="4"/>
    </row>
    <row r="29" spans="1:31" ht="29.25" customHeight="1" thickBot="1">
      <c r="A29" s="3"/>
      <c r="B29" s="39">
        <v>24</v>
      </c>
      <c r="C29" s="107" t="s">
        <v>7</v>
      </c>
      <c r="D29" s="299" t="s">
        <v>122</v>
      </c>
      <c r="E29" s="297" t="s">
        <v>250</v>
      </c>
      <c r="F29" s="42">
        <f t="shared" si="1"/>
        <v>2</v>
      </c>
      <c r="G29" s="43">
        <f t="shared" si="2"/>
        <v>0</v>
      </c>
      <c r="H29" s="35">
        <v>45</v>
      </c>
      <c r="I29" s="36">
        <v>52</v>
      </c>
      <c r="J29" s="36">
        <v>35</v>
      </c>
      <c r="K29" s="36">
        <v>25</v>
      </c>
      <c r="L29" s="36">
        <v>25</v>
      </c>
      <c r="M29" s="36">
        <v>58</v>
      </c>
      <c r="N29" s="36">
        <f t="shared" si="3"/>
        <v>240</v>
      </c>
      <c r="O29" s="37">
        <f t="shared" si="4"/>
        <v>300</v>
      </c>
      <c r="P29" s="35">
        <f t="shared" si="5"/>
        <v>50</v>
      </c>
      <c r="Q29" s="38" t="s">
        <v>18</v>
      </c>
      <c r="R29" s="3"/>
      <c r="S29" s="67" t="s">
        <v>4</v>
      </c>
      <c r="T29" s="68">
        <f>M54</f>
        <v>11</v>
      </c>
      <c r="U29" s="68">
        <f>M50</f>
        <v>2</v>
      </c>
      <c r="V29" s="69">
        <f>V18</f>
        <v>50.238095238095241</v>
      </c>
      <c r="W29" s="56"/>
      <c r="X29" s="23" t="s">
        <v>48</v>
      </c>
      <c r="Y29" s="65">
        <f>COUNTIF('XII-CS'!F6:F49,"6")</f>
        <v>1</v>
      </c>
      <c r="Z29" s="66">
        <f>COUNTIF('XII-CS'!G6:G49,"6")</f>
        <v>0</v>
      </c>
      <c r="AA29" s="56"/>
      <c r="AB29" s="459" t="s">
        <v>49</v>
      </c>
      <c r="AC29" s="463"/>
      <c r="AD29" s="48">
        <f>COUNTIF('XII-CS'!O6:O49,"&gt;499")-COUNTIF('XII-CS'!O6:O49,"&gt;529")</f>
        <v>0</v>
      </c>
      <c r="AE29" s="4"/>
    </row>
    <row r="30" spans="1:31" ht="29.25" customHeight="1" thickBot="1">
      <c r="A30" s="3"/>
      <c r="B30" s="39">
        <v>25</v>
      </c>
      <c r="C30" s="107" t="s">
        <v>7</v>
      </c>
      <c r="D30" s="304" t="s">
        <v>122</v>
      </c>
      <c r="E30" s="297" t="s">
        <v>256</v>
      </c>
      <c r="F30" s="42">
        <f t="shared" si="1"/>
        <v>2</v>
      </c>
      <c r="G30" s="43">
        <f t="shared" si="2"/>
        <v>0</v>
      </c>
      <c r="H30" s="35">
        <v>30</v>
      </c>
      <c r="I30" s="36">
        <v>47</v>
      </c>
      <c r="J30" s="36">
        <v>35</v>
      </c>
      <c r="K30" s="36">
        <v>46</v>
      </c>
      <c r="L30" s="36">
        <v>26</v>
      </c>
      <c r="M30" s="36">
        <v>52</v>
      </c>
      <c r="N30" s="36">
        <f t="shared" si="3"/>
        <v>236</v>
      </c>
      <c r="O30" s="37">
        <f t="shared" si="4"/>
        <v>295</v>
      </c>
      <c r="P30" s="35">
        <f t="shared" si="5"/>
        <v>49.166666666666664</v>
      </c>
      <c r="Q30" s="38" t="s">
        <v>18</v>
      </c>
      <c r="R30" s="3"/>
      <c r="S30" s="12"/>
      <c r="T30" s="12"/>
      <c r="U30" s="12"/>
      <c r="V30" s="12"/>
      <c r="W30" s="56"/>
      <c r="X30" s="67" t="s">
        <v>50</v>
      </c>
      <c r="Y30" s="70" t="s">
        <v>18</v>
      </c>
      <c r="Z30" s="71" t="s">
        <v>18</v>
      </c>
      <c r="AA30" s="56"/>
      <c r="AB30" s="459" t="s">
        <v>51</v>
      </c>
      <c r="AC30" s="463"/>
      <c r="AD30" s="48">
        <f>COUNTIF('XII-CS'!O6:O49,"&gt;449")-COUNTIF('XII-CS'!O6:O49,"&gt;499")</f>
        <v>2</v>
      </c>
      <c r="AE30" s="4"/>
    </row>
    <row r="31" spans="1:31" ht="29.25" customHeight="1">
      <c r="A31" s="3"/>
      <c r="B31" s="39">
        <v>26</v>
      </c>
      <c r="C31" s="107" t="s">
        <v>7</v>
      </c>
      <c r="D31" s="299" t="s">
        <v>122</v>
      </c>
      <c r="E31" s="297" t="s">
        <v>248</v>
      </c>
      <c r="F31" s="42">
        <f t="shared" si="1"/>
        <v>2</v>
      </c>
      <c r="G31" s="43">
        <f t="shared" si="2"/>
        <v>0</v>
      </c>
      <c r="H31" s="35">
        <v>40</v>
      </c>
      <c r="I31" s="36">
        <v>48</v>
      </c>
      <c r="J31" s="36">
        <v>35</v>
      </c>
      <c r="K31" s="36">
        <v>31</v>
      </c>
      <c r="L31" s="36">
        <v>35</v>
      </c>
      <c r="M31" s="36">
        <v>45</v>
      </c>
      <c r="N31" s="36">
        <f t="shared" si="3"/>
        <v>234</v>
      </c>
      <c r="O31" s="37">
        <f t="shared" si="4"/>
        <v>292.5</v>
      </c>
      <c r="P31" s="35">
        <f t="shared" si="5"/>
        <v>48.75</v>
      </c>
      <c r="Q31" s="38" t="s">
        <v>18</v>
      </c>
      <c r="R31" s="3"/>
      <c r="S31" s="56"/>
      <c r="T31" s="56"/>
      <c r="U31" s="56"/>
      <c r="V31" s="56"/>
      <c r="W31" s="56"/>
      <c r="X31" s="461" t="s">
        <v>52</v>
      </c>
      <c r="Y31" s="462"/>
      <c r="Z31" s="72">
        <f>MAX(Q6:Q49)</f>
        <v>16</v>
      </c>
      <c r="AA31" s="458"/>
      <c r="AB31" s="459" t="s">
        <v>53</v>
      </c>
      <c r="AC31" s="463"/>
      <c r="AD31" s="48">
        <f>COUNTIF('XII-CS'!O6:O49,"&gt;399")-COUNTIF('XII-CS'!O6:O49,"&gt;449")</f>
        <v>5</v>
      </c>
      <c r="AE31" s="4"/>
    </row>
    <row r="32" spans="1:31" ht="29.25" customHeight="1">
      <c r="A32" s="3"/>
      <c r="B32" s="39">
        <v>27</v>
      </c>
      <c r="C32" s="107" t="s">
        <v>7</v>
      </c>
      <c r="D32" s="304" t="s">
        <v>122</v>
      </c>
      <c r="E32" s="297" t="s">
        <v>252</v>
      </c>
      <c r="F32" s="42">
        <f t="shared" si="1"/>
        <v>2</v>
      </c>
      <c r="G32" s="43">
        <f t="shared" si="2"/>
        <v>0</v>
      </c>
      <c r="H32" s="35">
        <v>46</v>
      </c>
      <c r="I32" s="36">
        <v>60</v>
      </c>
      <c r="J32" s="36">
        <v>35</v>
      </c>
      <c r="K32" s="36">
        <v>35</v>
      </c>
      <c r="L32" s="36">
        <v>29</v>
      </c>
      <c r="M32" s="36">
        <v>27</v>
      </c>
      <c r="N32" s="36">
        <f t="shared" si="3"/>
        <v>232</v>
      </c>
      <c r="O32" s="37">
        <f t="shared" si="4"/>
        <v>290</v>
      </c>
      <c r="P32" s="35">
        <f t="shared" si="5"/>
        <v>48.333333333333336</v>
      </c>
      <c r="Q32" s="38" t="s">
        <v>18</v>
      </c>
      <c r="R32" s="3"/>
      <c r="S32" s="56"/>
      <c r="T32" s="56"/>
      <c r="U32" s="56"/>
      <c r="V32" s="56"/>
      <c r="W32" s="56"/>
      <c r="X32" s="459" t="s">
        <v>54</v>
      </c>
      <c r="Y32" s="460"/>
      <c r="Z32" s="66">
        <f>SUM(Y24:Y30)</f>
        <v>24</v>
      </c>
      <c r="AA32" s="458"/>
      <c r="AB32" s="459" t="s">
        <v>55</v>
      </c>
      <c r="AC32" s="463"/>
      <c r="AD32" s="48">
        <f>COUNTIF('XII-CS'!O6:O49,"&gt;349")-COUNTIF('XII-CS'!O6:O49,"&gt;399")</f>
        <v>8</v>
      </c>
      <c r="AE32" s="75"/>
    </row>
    <row r="33" spans="1:31" ht="29.25" customHeight="1">
      <c r="A33" s="3"/>
      <c r="B33" s="39">
        <v>28</v>
      </c>
      <c r="C33" s="107" t="s">
        <v>7</v>
      </c>
      <c r="D33" s="299" t="s">
        <v>122</v>
      </c>
      <c r="E33" s="297" t="s">
        <v>245</v>
      </c>
      <c r="F33" s="42">
        <f t="shared" si="1"/>
        <v>3</v>
      </c>
      <c r="G33" s="43">
        <f t="shared" si="2"/>
        <v>0</v>
      </c>
      <c r="H33" s="35">
        <v>35</v>
      </c>
      <c r="I33" s="36">
        <v>38</v>
      </c>
      <c r="J33" s="36">
        <v>35</v>
      </c>
      <c r="K33" s="36">
        <v>38</v>
      </c>
      <c r="L33" s="36">
        <v>31</v>
      </c>
      <c r="M33" s="36">
        <v>52</v>
      </c>
      <c r="N33" s="36">
        <f t="shared" si="3"/>
        <v>229</v>
      </c>
      <c r="O33" s="37">
        <f t="shared" si="4"/>
        <v>286.25</v>
      </c>
      <c r="P33" s="35">
        <f t="shared" si="5"/>
        <v>47.708333333333336</v>
      </c>
      <c r="Q33" s="38" t="s">
        <v>18</v>
      </c>
      <c r="R33" s="3"/>
      <c r="S33" s="12"/>
      <c r="T33" s="12"/>
      <c r="U33" s="12"/>
      <c r="V33" s="12"/>
      <c r="W33" s="76"/>
      <c r="X33" s="459" t="s">
        <v>56</v>
      </c>
      <c r="Y33" s="460"/>
      <c r="Z33" s="48">
        <f>MAX(B6:B49)-(Z31+Z32)</f>
        <v>4</v>
      </c>
      <c r="AA33" s="76"/>
      <c r="AB33" s="459" t="s">
        <v>57</v>
      </c>
      <c r="AC33" s="463"/>
      <c r="AD33" s="48">
        <f>COUNTIF('XII-CS'!O6:O49,"&gt;299")-COUNTIF('XII-CS'!O6:O49,"&gt;349")</f>
        <v>9</v>
      </c>
      <c r="AE33" s="3"/>
    </row>
    <row r="34" spans="1:31" ht="29.25" customHeight="1" thickBot="1">
      <c r="A34" s="3"/>
      <c r="B34" s="39">
        <v>29</v>
      </c>
      <c r="C34" s="107" t="s">
        <v>7</v>
      </c>
      <c r="D34" s="299" t="s">
        <v>122</v>
      </c>
      <c r="E34" s="297" t="s">
        <v>267</v>
      </c>
      <c r="F34" s="42">
        <f t="shared" si="1"/>
        <v>3</v>
      </c>
      <c r="G34" s="43">
        <f t="shared" si="2"/>
        <v>0</v>
      </c>
      <c r="H34" s="35">
        <v>40</v>
      </c>
      <c r="I34" s="36">
        <v>46</v>
      </c>
      <c r="J34" s="36">
        <v>24</v>
      </c>
      <c r="K34" s="36">
        <v>39</v>
      </c>
      <c r="L34" s="36">
        <v>34</v>
      </c>
      <c r="M34" s="36">
        <v>45</v>
      </c>
      <c r="N34" s="36">
        <f t="shared" si="3"/>
        <v>228</v>
      </c>
      <c r="O34" s="37">
        <f t="shared" si="4"/>
        <v>285</v>
      </c>
      <c r="P34" s="35">
        <f t="shared" si="5"/>
        <v>47.5</v>
      </c>
      <c r="Q34" s="38" t="s">
        <v>18</v>
      </c>
      <c r="R34" s="3"/>
      <c r="S34" s="12"/>
      <c r="T34" s="12"/>
      <c r="U34" s="12"/>
      <c r="V34" s="12"/>
      <c r="W34" s="12"/>
      <c r="X34" s="464" t="s">
        <v>58</v>
      </c>
      <c r="Y34" s="465"/>
      <c r="Z34" s="77">
        <f>SUM(Z31:Z33)</f>
        <v>44</v>
      </c>
      <c r="AA34" s="12"/>
      <c r="AB34" s="466" t="s">
        <v>59</v>
      </c>
      <c r="AC34" s="467"/>
      <c r="AD34" s="71">
        <f>COUNTIF('XII-CS'!O6:O49,"&lt;300")</f>
        <v>20</v>
      </c>
    </row>
    <row r="35" spans="1:31" ht="29.25" customHeight="1">
      <c r="A35" s="3"/>
      <c r="B35" s="39">
        <v>30</v>
      </c>
      <c r="C35" s="107" t="s">
        <v>7</v>
      </c>
      <c r="D35" s="304" t="s">
        <v>122</v>
      </c>
      <c r="E35" s="297" t="s">
        <v>274</v>
      </c>
      <c r="F35" s="42">
        <f t="shared" si="1"/>
        <v>2</v>
      </c>
      <c r="G35" s="43">
        <f t="shared" si="2"/>
        <v>0</v>
      </c>
      <c r="H35" s="35">
        <v>45</v>
      </c>
      <c r="I35" s="36">
        <v>40</v>
      </c>
      <c r="J35" s="36">
        <v>35</v>
      </c>
      <c r="K35" s="36">
        <v>35</v>
      </c>
      <c r="L35" s="36">
        <v>28</v>
      </c>
      <c r="M35" s="36">
        <v>45</v>
      </c>
      <c r="N35" s="36">
        <f t="shared" si="3"/>
        <v>228</v>
      </c>
      <c r="O35" s="37">
        <f t="shared" si="4"/>
        <v>285</v>
      </c>
      <c r="P35" s="35">
        <f t="shared" si="5"/>
        <v>47.5</v>
      </c>
      <c r="Q35" s="38" t="s">
        <v>18</v>
      </c>
      <c r="R35" s="3"/>
      <c r="W35" s="5"/>
      <c r="X35" s="5"/>
      <c r="Y35" s="5"/>
      <c r="AA35" s="5"/>
      <c r="AB35" s="5"/>
      <c r="AC35" s="78"/>
      <c r="AD35" s="3"/>
      <c r="AE35" s="3"/>
    </row>
    <row r="36" spans="1:31" ht="29.25" customHeight="1">
      <c r="A36" s="3"/>
      <c r="B36" s="39">
        <v>31</v>
      </c>
      <c r="C36" s="107" t="s">
        <v>7</v>
      </c>
      <c r="D36" s="299" t="s">
        <v>122</v>
      </c>
      <c r="E36" s="297" t="s">
        <v>232</v>
      </c>
      <c r="F36" s="42">
        <f t="shared" si="1"/>
        <v>2</v>
      </c>
      <c r="G36" s="43">
        <f t="shared" si="2"/>
        <v>1</v>
      </c>
      <c r="H36" s="35">
        <v>26</v>
      </c>
      <c r="I36" s="36">
        <v>65</v>
      </c>
      <c r="J36" s="36">
        <v>22</v>
      </c>
      <c r="K36" s="36">
        <v>47</v>
      </c>
      <c r="L36" s="36" t="s">
        <v>13</v>
      </c>
      <c r="M36" s="36">
        <v>62</v>
      </c>
      <c r="N36" s="36">
        <f t="shared" si="3"/>
        <v>222</v>
      </c>
      <c r="O36" s="37">
        <f t="shared" si="4"/>
        <v>277.5</v>
      </c>
      <c r="P36" s="35">
        <f t="shared" si="5"/>
        <v>46.25</v>
      </c>
      <c r="Q36" s="38" t="s">
        <v>18</v>
      </c>
      <c r="R36" s="3"/>
      <c r="W36" s="5"/>
      <c r="X36" s="5"/>
      <c r="Y36" s="5"/>
      <c r="AA36" s="5"/>
      <c r="AB36" s="5"/>
      <c r="AC36" s="78"/>
      <c r="AD36" s="3"/>
      <c r="AE36" s="3"/>
    </row>
    <row r="37" spans="1:31" ht="29.25" customHeight="1">
      <c r="A37" s="3"/>
      <c r="B37" s="39">
        <v>32</v>
      </c>
      <c r="C37" s="107" t="s">
        <v>7</v>
      </c>
      <c r="D37" s="304" t="s">
        <v>122</v>
      </c>
      <c r="E37" s="297" t="s">
        <v>260</v>
      </c>
      <c r="F37" s="42">
        <f t="shared" si="1"/>
        <v>2</v>
      </c>
      <c r="G37" s="43">
        <f t="shared" si="2"/>
        <v>0</v>
      </c>
      <c r="H37" s="35">
        <v>45</v>
      </c>
      <c r="I37" s="36">
        <v>47</v>
      </c>
      <c r="J37" s="36">
        <v>35</v>
      </c>
      <c r="K37" s="36">
        <v>16</v>
      </c>
      <c r="L37" s="36">
        <v>31</v>
      </c>
      <c r="M37" s="36">
        <v>45</v>
      </c>
      <c r="N37" s="36">
        <f t="shared" si="3"/>
        <v>219</v>
      </c>
      <c r="O37" s="37">
        <f t="shared" si="4"/>
        <v>273.75</v>
      </c>
      <c r="P37" s="35">
        <f t="shared" si="5"/>
        <v>45.625</v>
      </c>
      <c r="Q37" s="38" t="s">
        <v>18</v>
      </c>
      <c r="R37" s="3"/>
      <c r="W37" s="5"/>
      <c r="X37" s="5"/>
      <c r="Y37" s="5"/>
      <c r="AA37" s="5"/>
      <c r="AB37" s="5"/>
      <c r="AC37" s="78"/>
      <c r="AD37" s="3"/>
      <c r="AE37" s="3"/>
    </row>
    <row r="38" spans="1:31" ht="29.25" customHeight="1">
      <c r="A38" s="3"/>
      <c r="B38" s="39">
        <v>33</v>
      </c>
      <c r="C38" s="107" t="s">
        <v>7</v>
      </c>
      <c r="D38" s="299" t="s">
        <v>122</v>
      </c>
      <c r="E38" s="297" t="s">
        <v>263</v>
      </c>
      <c r="F38" s="42">
        <f t="shared" si="1"/>
        <v>5</v>
      </c>
      <c r="G38" s="43">
        <f t="shared" si="2"/>
        <v>0</v>
      </c>
      <c r="H38" s="35">
        <v>37</v>
      </c>
      <c r="I38" s="36">
        <v>55</v>
      </c>
      <c r="J38" s="36">
        <v>27</v>
      </c>
      <c r="K38" s="36">
        <v>30</v>
      </c>
      <c r="L38" s="36">
        <v>25</v>
      </c>
      <c r="M38" s="36">
        <v>38</v>
      </c>
      <c r="N38" s="36">
        <f t="shared" si="3"/>
        <v>212</v>
      </c>
      <c r="O38" s="37">
        <f t="shared" si="4"/>
        <v>265</v>
      </c>
      <c r="P38" s="35">
        <f t="shared" si="5"/>
        <v>44.166666666666664</v>
      </c>
      <c r="Q38" s="38" t="s">
        <v>18</v>
      </c>
      <c r="R38" s="3"/>
      <c r="W38" s="5"/>
      <c r="X38" s="5"/>
      <c r="Y38" s="5"/>
      <c r="AA38" s="5"/>
      <c r="AB38" s="5"/>
      <c r="AC38" s="78"/>
      <c r="AD38" s="3"/>
      <c r="AE38" s="3"/>
    </row>
    <row r="39" spans="1:31" ht="29.25" customHeight="1">
      <c r="A39" s="3"/>
      <c r="B39" s="39">
        <v>34</v>
      </c>
      <c r="C39" s="107" t="s">
        <v>7</v>
      </c>
      <c r="D39" s="304" t="s">
        <v>122</v>
      </c>
      <c r="E39" s="297" t="s">
        <v>258</v>
      </c>
      <c r="F39" s="42">
        <f t="shared" si="1"/>
        <v>3</v>
      </c>
      <c r="G39" s="43">
        <f t="shared" si="2"/>
        <v>0</v>
      </c>
      <c r="H39" s="35">
        <v>27</v>
      </c>
      <c r="I39" s="36">
        <v>56</v>
      </c>
      <c r="J39" s="36">
        <v>35</v>
      </c>
      <c r="K39" s="36">
        <v>35</v>
      </c>
      <c r="L39" s="74">
        <v>32</v>
      </c>
      <c r="M39" s="36">
        <v>25</v>
      </c>
      <c r="N39" s="36">
        <f t="shared" si="3"/>
        <v>210</v>
      </c>
      <c r="O39" s="37">
        <f t="shared" si="4"/>
        <v>262.5</v>
      </c>
      <c r="P39" s="35">
        <f t="shared" si="5"/>
        <v>43.75</v>
      </c>
      <c r="Q39" s="38" t="s">
        <v>18</v>
      </c>
      <c r="R39" s="3"/>
      <c r="W39" s="5"/>
      <c r="X39" s="5"/>
      <c r="Y39" s="5"/>
      <c r="AD39" s="3"/>
      <c r="AE39" s="3"/>
    </row>
    <row r="40" spans="1:31" ht="29.25" customHeight="1">
      <c r="A40" s="3"/>
      <c r="B40" s="39">
        <v>35</v>
      </c>
      <c r="C40" s="107" t="s">
        <v>7</v>
      </c>
      <c r="D40" s="304" t="s">
        <v>122</v>
      </c>
      <c r="E40" s="297" t="s">
        <v>265</v>
      </c>
      <c r="F40" s="42">
        <f t="shared" si="1"/>
        <v>5</v>
      </c>
      <c r="G40" s="43">
        <f t="shared" si="2"/>
        <v>0</v>
      </c>
      <c r="H40" s="35">
        <v>33</v>
      </c>
      <c r="I40" s="36">
        <v>46</v>
      </c>
      <c r="J40" s="36">
        <v>25</v>
      </c>
      <c r="K40" s="36">
        <v>27</v>
      </c>
      <c r="L40" s="36">
        <v>24</v>
      </c>
      <c r="M40" s="36">
        <v>25</v>
      </c>
      <c r="N40" s="36">
        <f t="shared" si="3"/>
        <v>180</v>
      </c>
      <c r="O40" s="37">
        <f t="shared" si="4"/>
        <v>225</v>
      </c>
      <c r="P40" s="35">
        <f t="shared" si="5"/>
        <v>37.5</v>
      </c>
      <c r="Q40" s="38" t="s">
        <v>18</v>
      </c>
      <c r="R40" s="3"/>
      <c r="W40" s="5"/>
      <c r="AD40" s="3"/>
      <c r="AE40" s="3"/>
    </row>
    <row r="41" spans="1:31" ht="29.25" customHeight="1">
      <c r="A41" s="3"/>
      <c r="B41" s="39">
        <v>36</v>
      </c>
      <c r="C41" s="107" t="s">
        <v>7</v>
      </c>
      <c r="D41" s="304" t="s">
        <v>122</v>
      </c>
      <c r="E41" s="297" t="s">
        <v>264</v>
      </c>
      <c r="F41" s="42">
        <f t="shared" si="1"/>
        <v>4</v>
      </c>
      <c r="G41" s="43">
        <f t="shared" si="2"/>
        <v>1</v>
      </c>
      <c r="H41" s="35">
        <v>36</v>
      </c>
      <c r="I41" s="36">
        <v>48</v>
      </c>
      <c r="J41" s="36" t="s">
        <v>13</v>
      </c>
      <c r="K41" s="36">
        <v>16</v>
      </c>
      <c r="L41" s="36">
        <v>21</v>
      </c>
      <c r="M41" s="36">
        <v>37</v>
      </c>
      <c r="N41" s="36">
        <f t="shared" si="3"/>
        <v>158</v>
      </c>
      <c r="O41" s="37">
        <f t="shared" si="4"/>
        <v>197.5</v>
      </c>
      <c r="P41" s="35">
        <f t="shared" si="5"/>
        <v>32.916666666666664</v>
      </c>
      <c r="Q41" s="38" t="s">
        <v>18</v>
      </c>
      <c r="R41" s="3"/>
      <c r="W41" s="5"/>
      <c r="AD41" s="3"/>
      <c r="AE41" s="3"/>
    </row>
    <row r="42" spans="1:31" ht="29.25" customHeight="1">
      <c r="A42" s="3"/>
      <c r="B42" s="39">
        <v>37</v>
      </c>
      <c r="C42" s="107" t="s">
        <v>7</v>
      </c>
      <c r="D42" s="299" t="s">
        <v>122</v>
      </c>
      <c r="E42" s="297" t="s">
        <v>254</v>
      </c>
      <c r="F42" s="42">
        <f t="shared" si="1"/>
        <v>5</v>
      </c>
      <c r="G42" s="43">
        <f t="shared" si="2"/>
        <v>0</v>
      </c>
      <c r="H42" s="35">
        <v>30</v>
      </c>
      <c r="I42" s="36">
        <v>34</v>
      </c>
      <c r="J42" s="36">
        <v>26</v>
      </c>
      <c r="K42" s="36">
        <v>35</v>
      </c>
      <c r="L42" s="36">
        <v>18</v>
      </c>
      <c r="M42" s="36">
        <v>12</v>
      </c>
      <c r="N42" s="36">
        <f t="shared" si="3"/>
        <v>155</v>
      </c>
      <c r="O42" s="37">
        <f t="shared" si="4"/>
        <v>193.75</v>
      </c>
      <c r="P42" s="35">
        <f t="shared" si="5"/>
        <v>32.291666666666664</v>
      </c>
      <c r="Q42" s="38" t="s">
        <v>18</v>
      </c>
      <c r="R42" s="3"/>
      <c r="S42" s="468" t="s">
        <v>60</v>
      </c>
      <c r="T42" s="468"/>
      <c r="U42" s="468"/>
      <c r="V42" s="468"/>
      <c r="W42" s="79"/>
      <c r="X42" s="79"/>
      <c r="Y42" s="79"/>
      <c r="Z42" s="79"/>
      <c r="AA42" s="79"/>
      <c r="AB42" s="468" t="s">
        <v>61</v>
      </c>
      <c r="AC42" s="468"/>
      <c r="AD42" s="468"/>
      <c r="AE42" s="3"/>
    </row>
    <row r="43" spans="1:31" ht="29.25" customHeight="1">
      <c r="A43" s="3"/>
      <c r="B43" s="39">
        <v>38</v>
      </c>
      <c r="C43" s="107" t="s">
        <v>7</v>
      </c>
      <c r="D43" s="299" t="s">
        <v>122</v>
      </c>
      <c r="E43" s="297" t="s">
        <v>261</v>
      </c>
      <c r="F43" s="42">
        <f t="shared" si="1"/>
        <v>6</v>
      </c>
      <c r="G43" s="43">
        <f t="shared" si="2"/>
        <v>0</v>
      </c>
      <c r="H43" s="35">
        <v>40</v>
      </c>
      <c r="I43" s="36">
        <v>41</v>
      </c>
      <c r="J43" s="36">
        <v>23</v>
      </c>
      <c r="K43" s="36">
        <v>7</v>
      </c>
      <c r="L43" s="36">
        <v>19</v>
      </c>
      <c r="M43" s="36">
        <v>25</v>
      </c>
      <c r="N43" s="36">
        <f t="shared" si="3"/>
        <v>155</v>
      </c>
      <c r="O43" s="37">
        <f t="shared" si="4"/>
        <v>193.75</v>
      </c>
      <c r="P43" s="35">
        <f t="shared" si="5"/>
        <v>32.291666666666664</v>
      </c>
      <c r="Q43" s="38" t="s">
        <v>18</v>
      </c>
      <c r="R43" s="3"/>
      <c r="W43" s="5"/>
      <c r="AD43" s="3"/>
      <c r="AE43" s="3"/>
    </row>
    <row r="44" spans="1:31" ht="29.25" customHeight="1">
      <c r="A44" s="3"/>
      <c r="B44" s="39">
        <v>39</v>
      </c>
      <c r="C44" s="107" t="s">
        <v>7</v>
      </c>
      <c r="D44" s="299" t="s">
        <v>122</v>
      </c>
      <c r="E44" s="317" t="s">
        <v>266</v>
      </c>
      <c r="F44" s="42">
        <f t="shared" si="1"/>
        <v>5</v>
      </c>
      <c r="G44" s="43">
        <f t="shared" si="2"/>
        <v>0</v>
      </c>
      <c r="H44" s="35">
        <v>36</v>
      </c>
      <c r="I44" s="36">
        <v>45</v>
      </c>
      <c r="J44" s="36">
        <v>20</v>
      </c>
      <c r="K44" s="36">
        <v>16</v>
      </c>
      <c r="L44" s="36">
        <v>14</v>
      </c>
      <c r="M44" s="36">
        <v>20</v>
      </c>
      <c r="N44" s="36">
        <f t="shared" si="3"/>
        <v>151</v>
      </c>
      <c r="O44" s="37">
        <f t="shared" si="4"/>
        <v>188.75</v>
      </c>
      <c r="P44" s="35">
        <f t="shared" si="5"/>
        <v>31.458333333333332</v>
      </c>
      <c r="Q44" s="38" t="s">
        <v>18</v>
      </c>
      <c r="R44" s="3"/>
      <c r="W44" s="5"/>
      <c r="AE44" s="3"/>
    </row>
    <row r="45" spans="1:31" ht="29.25" customHeight="1">
      <c r="A45" s="3"/>
      <c r="B45" s="39">
        <v>40</v>
      </c>
      <c r="C45" s="107" t="s">
        <v>7</v>
      </c>
      <c r="D45" s="299" t="s">
        <v>122</v>
      </c>
      <c r="E45" s="297" t="s">
        <v>270</v>
      </c>
      <c r="F45" s="42">
        <f t="shared" si="1"/>
        <v>4</v>
      </c>
      <c r="G45" s="43">
        <f t="shared" si="2"/>
        <v>1</v>
      </c>
      <c r="H45" s="35">
        <v>36</v>
      </c>
      <c r="I45" s="36">
        <v>40</v>
      </c>
      <c r="J45" s="36">
        <v>15</v>
      </c>
      <c r="K45" s="36">
        <v>35</v>
      </c>
      <c r="L45" s="36" t="s">
        <v>13</v>
      </c>
      <c r="M45" s="36">
        <v>25</v>
      </c>
      <c r="N45" s="36">
        <f t="shared" si="3"/>
        <v>151</v>
      </c>
      <c r="O45" s="37">
        <f t="shared" si="4"/>
        <v>188.75</v>
      </c>
      <c r="P45" s="35">
        <f t="shared" si="5"/>
        <v>31.458333333333332</v>
      </c>
      <c r="Q45" s="38" t="s">
        <v>18</v>
      </c>
      <c r="R45" s="3"/>
      <c r="W45" s="5"/>
      <c r="AE45" s="3"/>
    </row>
    <row r="46" spans="1:31" ht="29.25" customHeight="1">
      <c r="A46" s="3"/>
      <c r="B46" s="39">
        <v>41</v>
      </c>
      <c r="C46" s="107" t="s">
        <v>7</v>
      </c>
      <c r="D46" s="304" t="s">
        <v>122</v>
      </c>
      <c r="E46" s="297" t="s">
        <v>251</v>
      </c>
      <c r="F46" s="42">
        <f t="shared" si="1"/>
        <v>5</v>
      </c>
      <c r="G46" s="43">
        <f t="shared" si="2"/>
        <v>0</v>
      </c>
      <c r="H46" s="35">
        <v>35</v>
      </c>
      <c r="I46" s="36">
        <v>45</v>
      </c>
      <c r="J46" s="36">
        <v>20</v>
      </c>
      <c r="K46" s="36">
        <v>13</v>
      </c>
      <c r="L46" s="36">
        <v>17</v>
      </c>
      <c r="M46" s="36">
        <v>17</v>
      </c>
      <c r="N46" s="36">
        <f t="shared" si="3"/>
        <v>147</v>
      </c>
      <c r="O46" s="37">
        <f t="shared" si="4"/>
        <v>183.75</v>
      </c>
      <c r="P46" s="35">
        <f t="shared" si="5"/>
        <v>30.625</v>
      </c>
      <c r="Q46" s="38" t="s">
        <v>18</v>
      </c>
      <c r="R46" s="3"/>
      <c r="W46" s="5"/>
      <c r="AE46" s="3"/>
    </row>
    <row r="47" spans="1:31" ht="29.25" customHeight="1">
      <c r="A47" s="3"/>
      <c r="B47" s="39">
        <v>42</v>
      </c>
      <c r="C47" s="107" t="s">
        <v>7</v>
      </c>
      <c r="D47" s="299" t="s">
        <v>122</v>
      </c>
      <c r="E47" s="297" t="s">
        <v>273</v>
      </c>
      <c r="F47" s="42">
        <f t="shared" si="1"/>
        <v>5</v>
      </c>
      <c r="G47" s="43">
        <f t="shared" si="2"/>
        <v>1</v>
      </c>
      <c r="H47" s="35">
        <v>30</v>
      </c>
      <c r="I47" s="36" t="s">
        <v>13</v>
      </c>
      <c r="J47" s="36">
        <v>25</v>
      </c>
      <c r="K47" s="36">
        <v>20</v>
      </c>
      <c r="L47" s="36">
        <v>17</v>
      </c>
      <c r="M47" s="36">
        <v>20</v>
      </c>
      <c r="N47" s="36">
        <f t="shared" si="3"/>
        <v>112</v>
      </c>
      <c r="O47" s="37">
        <f t="shared" si="4"/>
        <v>140</v>
      </c>
      <c r="P47" s="35">
        <f t="shared" si="5"/>
        <v>23.333333333333332</v>
      </c>
      <c r="Q47" s="38" t="s">
        <v>18</v>
      </c>
      <c r="R47" s="3"/>
      <c r="W47" s="5"/>
      <c r="AE47" s="3"/>
    </row>
    <row r="48" spans="1:31" ht="29.25" customHeight="1">
      <c r="A48" s="3"/>
      <c r="B48" s="39">
        <v>43</v>
      </c>
      <c r="C48" s="107" t="s">
        <v>7</v>
      </c>
      <c r="D48" s="304" t="s">
        <v>122</v>
      </c>
      <c r="E48" s="297" t="s">
        <v>240</v>
      </c>
      <c r="F48" s="42">
        <f t="shared" si="1"/>
        <v>0</v>
      </c>
      <c r="G48" s="43">
        <f t="shared" si="2"/>
        <v>4</v>
      </c>
      <c r="H48" s="35">
        <v>63</v>
      </c>
      <c r="I48" s="36" t="s">
        <v>13</v>
      </c>
      <c r="J48" s="36" t="s">
        <v>13</v>
      </c>
      <c r="K48" s="36">
        <v>48</v>
      </c>
      <c r="L48" s="36" t="s">
        <v>13</v>
      </c>
      <c r="M48" s="36" t="s">
        <v>13</v>
      </c>
      <c r="N48" s="36">
        <f t="shared" si="3"/>
        <v>111</v>
      </c>
      <c r="O48" s="37">
        <f t="shared" si="4"/>
        <v>138.75</v>
      </c>
      <c r="P48" s="35">
        <f t="shared" si="5"/>
        <v>23.125</v>
      </c>
      <c r="Q48" s="38" t="s">
        <v>18</v>
      </c>
      <c r="R48" s="3"/>
      <c r="W48" s="5"/>
      <c r="AE48" s="3"/>
    </row>
    <row r="49" spans="1:31" ht="29.25" customHeight="1" thickBot="1">
      <c r="A49" s="3"/>
      <c r="B49" s="39">
        <v>44</v>
      </c>
      <c r="C49" s="107" t="s">
        <v>7</v>
      </c>
      <c r="D49" s="299" t="s">
        <v>122</v>
      </c>
      <c r="E49" s="297" t="s">
        <v>247</v>
      </c>
      <c r="F49" s="42">
        <f t="shared" si="1"/>
        <v>0</v>
      </c>
      <c r="G49" s="43">
        <f t="shared" si="2"/>
        <v>4</v>
      </c>
      <c r="H49" s="35">
        <v>55</v>
      </c>
      <c r="I49" s="36" t="s">
        <v>13</v>
      </c>
      <c r="J49" s="36" t="s">
        <v>13</v>
      </c>
      <c r="K49" s="36">
        <v>50</v>
      </c>
      <c r="L49" s="36" t="s">
        <v>13</v>
      </c>
      <c r="M49" s="36" t="s">
        <v>13</v>
      </c>
      <c r="N49" s="36">
        <f t="shared" si="3"/>
        <v>105</v>
      </c>
      <c r="O49" s="37">
        <f t="shared" si="4"/>
        <v>131.25</v>
      </c>
      <c r="P49" s="35">
        <f t="shared" si="5"/>
        <v>21.875</v>
      </c>
      <c r="Q49" s="38" t="s">
        <v>18</v>
      </c>
      <c r="R49" s="3"/>
      <c r="W49" s="5"/>
      <c r="AE49" s="3"/>
    </row>
    <row r="50" spans="1:31" ht="29.25" customHeight="1">
      <c r="A50" s="3"/>
      <c r="B50" s="603" t="s">
        <v>56</v>
      </c>
      <c r="C50" s="604"/>
      <c r="D50" s="604"/>
      <c r="E50" s="604"/>
      <c r="F50" s="604"/>
      <c r="G50" s="605"/>
      <c r="H50" s="80">
        <f t="shared" ref="H50:M50" si="8">COUNTIF(H6:H49,"AB")</f>
        <v>0</v>
      </c>
      <c r="I50" s="81">
        <f t="shared" si="8"/>
        <v>3</v>
      </c>
      <c r="J50" s="81">
        <f t="shared" si="8"/>
        <v>4</v>
      </c>
      <c r="K50" s="81">
        <f t="shared" si="8"/>
        <v>1</v>
      </c>
      <c r="L50" s="81">
        <f t="shared" si="8"/>
        <v>5</v>
      </c>
      <c r="M50" s="81">
        <f t="shared" si="8"/>
        <v>2</v>
      </c>
      <c r="N50" s="82"/>
      <c r="O50" s="83"/>
      <c r="P50" s="80"/>
      <c r="Q50" s="84"/>
      <c r="R50" s="3"/>
      <c r="W50" s="5"/>
      <c r="AE50" s="3"/>
    </row>
    <row r="51" spans="1:31" ht="29.25" customHeight="1">
      <c r="A51" s="3"/>
      <c r="B51" s="493" t="s">
        <v>32</v>
      </c>
      <c r="C51" s="494"/>
      <c r="D51" s="494"/>
      <c r="E51" s="494"/>
      <c r="F51" s="494"/>
      <c r="G51" s="495"/>
      <c r="H51" s="85">
        <f t="shared" ref="H51:P51" si="9">AVERAGE(H6:H49)</f>
        <v>49.93181818181818</v>
      </c>
      <c r="I51" s="86">
        <f t="shared" si="9"/>
        <v>54.024390243902438</v>
      </c>
      <c r="J51" s="86">
        <f t="shared" si="9"/>
        <v>33.299999999999997</v>
      </c>
      <c r="K51" s="86">
        <f t="shared" si="9"/>
        <v>40.395348837209305</v>
      </c>
      <c r="L51" s="86">
        <f t="shared" si="9"/>
        <v>34.589743589743591</v>
      </c>
      <c r="M51" s="86">
        <f t="shared" si="9"/>
        <v>50.238095238095241</v>
      </c>
      <c r="N51" s="87">
        <f t="shared" si="9"/>
        <v>248.63636363636363</v>
      </c>
      <c r="O51" s="88">
        <f t="shared" si="9"/>
        <v>310.79545454545456</v>
      </c>
      <c r="P51" s="85">
        <f t="shared" si="9"/>
        <v>51.799242424242422</v>
      </c>
      <c r="Q51" s="89"/>
      <c r="R51" s="3"/>
      <c r="W51" s="5"/>
      <c r="AE51" s="3"/>
    </row>
    <row r="52" spans="1:31" ht="29.25" customHeight="1">
      <c r="A52" s="3"/>
      <c r="B52" s="493" t="s">
        <v>33</v>
      </c>
      <c r="C52" s="494"/>
      <c r="D52" s="494"/>
      <c r="E52" s="494"/>
      <c r="F52" s="494"/>
      <c r="G52" s="495"/>
      <c r="H52" s="85">
        <f t="shared" ref="H52:P52" si="10">MAX(H6:H49)</f>
        <v>81</v>
      </c>
      <c r="I52" s="86">
        <f t="shared" si="10"/>
        <v>73</v>
      </c>
      <c r="J52" s="86">
        <f t="shared" si="10"/>
        <v>60</v>
      </c>
      <c r="K52" s="86">
        <f t="shared" si="10"/>
        <v>63</v>
      </c>
      <c r="L52" s="86">
        <f t="shared" si="10"/>
        <v>61</v>
      </c>
      <c r="M52" s="86">
        <f t="shared" si="10"/>
        <v>82</v>
      </c>
      <c r="N52" s="87">
        <f t="shared" si="10"/>
        <v>397</v>
      </c>
      <c r="O52" s="88">
        <f t="shared" si="10"/>
        <v>496.25</v>
      </c>
      <c r="P52" s="85">
        <f t="shared" si="10"/>
        <v>82.708333333333329</v>
      </c>
      <c r="Q52" s="89"/>
      <c r="R52" s="3"/>
      <c r="W52" s="5"/>
      <c r="X52" s="5"/>
      <c r="Y52" s="5"/>
      <c r="AD52" s="3"/>
      <c r="AE52" s="3"/>
    </row>
    <row r="53" spans="1:31" ht="29.25" customHeight="1">
      <c r="A53" s="75"/>
      <c r="B53" s="493" t="s">
        <v>34</v>
      </c>
      <c r="C53" s="494"/>
      <c r="D53" s="494"/>
      <c r="E53" s="494"/>
      <c r="F53" s="494"/>
      <c r="G53" s="495"/>
      <c r="H53" s="85">
        <f t="shared" ref="H53:P53" si="11">MIN(H6:H49)</f>
        <v>26</v>
      </c>
      <c r="I53" s="86">
        <f t="shared" si="11"/>
        <v>34</v>
      </c>
      <c r="J53" s="86">
        <f t="shared" si="11"/>
        <v>15</v>
      </c>
      <c r="K53" s="86">
        <f t="shared" si="11"/>
        <v>7</v>
      </c>
      <c r="L53" s="86">
        <f t="shared" si="11"/>
        <v>14</v>
      </c>
      <c r="M53" s="86">
        <f t="shared" si="11"/>
        <v>12</v>
      </c>
      <c r="N53" s="87">
        <f t="shared" si="11"/>
        <v>105</v>
      </c>
      <c r="O53" s="88">
        <f t="shared" si="11"/>
        <v>131.25</v>
      </c>
      <c r="P53" s="85">
        <f t="shared" si="11"/>
        <v>21.875</v>
      </c>
      <c r="Q53" s="89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</row>
    <row r="54" spans="1:31" ht="29.25" customHeight="1" thickBot="1">
      <c r="A54" s="75"/>
      <c r="B54" s="496" t="s">
        <v>62</v>
      </c>
      <c r="C54" s="497"/>
      <c r="D54" s="497"/>
      <c r="E54" s="497"/>
      <c r="F54" s="497"/>
      <c r="G54" s="498"/>
      <c r="H54" s="90">
        <f>COUNTIF(H6:H49,"&lt;45")</f>
        <v>15</v>
      </c>
      <c r="I54" s="90">
        <f>COUNTIF(I6:I49,"&lt;45")</f>
        <v>6</v>
      </c>
      <c r="J54" s="91">
        <f>COUNTIF(J6:J49,"&lt;35")</f>
        <v>12</v>
      </c>
      <c r="K54" s="91">
        <f>COUNTIF(K6:K49,"&lt;35")</f>
        <v>10</v>
      </c>
      <c r="L54" s="91">
        <f>COUNTIF(L6:L49,"&lt;35")</f>
        <v>18</v>
      </c>
      <c r="M54" s="91">
        <f>COUNTIF(M6:M49,"&lt;45")</f>
        <v>11</v>
      </c>
      <c r="N54" s="92"/>
      <c r="O54" s="93"/>
      <c r="P54" s="90"/>
      <c r="Q54" s="94"/>
      <c r="R54" s="75"/>
      <c r="S54" s="75"/>
      <c r="T54" s="75"/>
      <c r="U54" s="75"/>
      <c r="V54" s="75"/>
      <c r="W54" s="75"/>
      <c r="X54" s="75"/>
      <c r="Y54" s="75"/>
      <c r="Z54" s="75"/>
      <c r="AA54" s="75"/>
      <c r="AB54" s="75"/>
      <c r="AC54" s="75"/>
      <c r="AD54" s="75"/>
      <c r="AE54" s="75"/>
    </row>
    <row r="55" spans="1:31" ht="29.25" customHeight="1">
      <c r="A55" s="75"/>
      <c r="C55" s="1"/>
      <c r="R55" s="75"/>
      <c r="S55" s="75"/>
      <c r="T55" s="75"/>
      <c r="U55" s="75"/>
      <c r="V55" s="75"/>
      <c r="W55" s="75"/>
      <c r="X55" s="75"/>
      <c r="Y55" s="75"/>
      <c r="Z55" s="75"/>
      <c r="AA55" s="75"/>
      <c r="AB55" s="75"/>
      <c r="AC55" s="75"/>
      <c r="AD55" s="75"/>
      <c r="AE55" s="75"/>
    </row>
    <row r="56" spans="1:31" ht="29.25" customHeight="1">
      <c r="A56" s="75"/>
      <c r="B56" s="458" t="s">
        <v>60</v>
      </c>
      <c r="C56" s="458"/>
      <c r="D56" s="458"/>
      <c r="E56" s="458"/>
      <c r="F56" s="458"/>
      <c r="G56" s="458"/>
      <c r="H56" s="73"/>
      <c r="I56" s="73"/>
      <c r="J56" s="56"/>
      <c r="K56" s="458" t="s">
        <v>61</v>
      </c>
      <c r="L56" s="477"/>
      <c r="M56" s="477"/>
      <c r="N56" s="477"/>
      <c r="O56" s="477"/>
      <c r="P56" s="477"/>
      <c r="Q56" s="97"/>
      <c r="R56" s="75"/>
      <c r="S56" s="75"/>
      <c r="T56" s="75"/>
      <c r="U56" s="75"/>
      <c r="V56" s="75"/>
      <c r="W56" s="75"/>
      <c r="X56" s="75"/>
      <c r="Y56" s="75"/>
      <c r="Z56" s="75"/>
      <c r="AA56" s="75"/>
      <c r="AB56" s="75"/>
      <c r="AC56" s="75"/>
      <c r="AD56" s="75"/>
      <c r="AE56" s="75"/>
    </row>
    <row r="57" spans="1:31" ht="29.25" customHeight="1">
      <c r="A57" s="96"/>
      <c r="B57" s="14"/>
      <c r="C57" s="98"/>
      <c r="D57" s="98"/>
      <c r="E57" s="14"/>
      <c r="F57" s="99"/>
      <c r="G57" s="99"/>
      <c r="H57" s="99"/>
      <c r="I57" s="99"/>
      <c r="J57" s="99"/>
      <c r="K57" s="99"/>
      <c r="L57" s="99"/>
      <c r="M57" s="99"/>
      <c r="N57" s="99"/>
      <c r="O57" s="99"/>
      <c r="P57" s="99"/>
      <c r="Q57" s="99"/>
      <c r="R57" s="96"/>
      <c r="AE57" s="96"/>
    </row>
    <row r="58" spans="1:31" ht="18.75" customHeight="1">
      <c r="B58" s="14"/>
      <c r="C58" s="98"/>
      <c r="D58" s="98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3"/>
      <c r="AE58" s="3"/>
    </row>
    <row r="59" spans="1:31" ht="15.75" customHeight="1">
      <c r="A59" s="5"/>
      <c r="B59" s="14"/>
      <c r="C59" s="98"/>
      <c r="D59" s="98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5"/>
      <c r="AE59" s="5"/>
    </row>
    <row r="60" spans="1:31" ht="15.75" customHeight="1">
      <c r="A60" s="5"/>
      <c r="B60" s="14"/>
      <c r="C60" s="98"/>
      <c r="D60" s="98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5"/>
      <c r="AE60" s="5"/>
    </row>
    <row r="61" spans="1:31" ht="15.75" customHeight="1">
      <c r="A61" s="5"/>
      <c r="B61" s="14"/>
      <c r="C61" s="98"/>
      <c r="D61" s="98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5"/>
      <c r="AE61" s="5"/>
    </row>
    <row r="62" spans="1:31" ht="15.75" customHeight="1">
      <c r="A62" s="5"/>
      <c r="B62" s="14"/>
      <c r="C62" s="98"/>
      <c r="D62" s="98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5"/>
      <c r="AE62" s="5"/>
    </row>
    <row r="63" spans="1:31" ht="15.75" customHeight="1">
      <c r="A63" s="5"/>
      <c r="B63" s="14"/>
      <c r="C63" s="98"/>
      <c r="D63" s="98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5"/>
      <c r="AE63" s="5"/>
    </row>
    <row r="64" spans="1:31" ht="15.75" customHeight="1">
      <c r="A64" s="5"/>
      <c r="B64" s="14"/>
      <c r="C64" s="98"/>
      <c r="D64" s="98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5"/>
      <c r="AE64" s="5"/>
    </row>
    <row r="65" spans="1:31" ht="15.75" customHeight="1">
      <c r="A65" s="5"/>
      <c r="B65" s="14"/>
      <c r="C65" s="98"/>
      <c r="D65" s="98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5"/>
      <c r="AE65" s="5"/>
    </row>
    <row r="66" spans="1:31" ht="15.75" customHeight="1">
      <c r="A66" s="5"/>
      <c r="B66" s="14"/>
      <c r="C66" s="98"/>
      <c r="D66" s="98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5"/>
      <c r="AE66" s="5"/>
    </row>
    <row r="67" spans="1:31" ht="15.75" customHeight="1">
      <c r="A67" s="5"/>
      <c r="B67" s="14"/>
      <c r="C67" s="98"/>
      <c r="D67" s="98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5"/>
      <c r="AE67" s="5"/>
    </row>
    <row r="68" spans="1:31" ht="15.75" customHeight="1">
      <c r="A68" s="5"/>
      <c r="B68" s="14"/>
      <c r="C68" s="98"/>
      <c r="D68" s="98"/>
      <c r="E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5"/>
      <c r="AE68" s="5"/>
    </row>
    <row r="69" spans="1:31" ht="15.75" customHeight="1">
      <c r="A69" s="5"/>
      <c r="B69" s="14"/>
      <c r="C69" s="98"/>
      <c r="D69" s="98"/>
      <c r="E69" s="14"/>
      <c r="F69" s="99"/>
      <c r="G69" s="99"/>
      <c r="H69" s="99"/>
      <c r="I69" s="99"/>
      <c r="J69" s="99"/>
      <c r="K69" s="99"/>
      <c r="L69" s="99"/>
      <c r="M69" s="99"/>
      <c r="N69" s="99"/>
      <c r="O69" s="99"/>
      <c r="P69" s="99"/>
      <c r="Q69" s="99"/>
      <c r="R69" s="5"/>
      <c r="AE69" s="5"/>
    </row>
    <row r="70" spans="1:31" ht="18.75" customHeight="1">
      <c r="B70" s="14"/>
      <c r="C70" s="98"/>
      <c r="D70" s="98"/>
      <c r="E70" s="14"/>
      <c r="F70" s="99"/>
      <c r="G70" s="99"/>
      <c r="H70" s="99"/>
      <c r="I70" s="99"/>
      <c r="J70" s="99"/>
      <c r="K70" s="99"/>
      <c r="L70" s="99"/>
      <c r="M70" s="99"/>
      <c r="N70" s="99"/>
      <c r="O70" s="99"/>
      <c r="P70" s="99"/>
      <c r="Q70" s="99"/>
      <c r="R70" s="3"/>
      <c r="AE70" s="3"/>
    </row>
    <row r="71" spans="1:31" ht="18.75" customHeight="1">
      <c r="B71" s="14"/>
      <c r="C71" s="98"/>
      <c r="D71" s="98"/>
      <c r="E71" s="14"/>
      <c r="F71" s="99"/>
      <c r="G71" s="99"/>
      <c r="H71" s="99"/>
      <c r="I71" s="99"/>
      <c r="J71" s="99"/>
      <c r="K71" s="99"/>
      <c r="L71" s="99"/>
      <c r="M71" s="99"/>
      <c r="N71" s="99"/>
      <c r="O71" s="99"/>
      <c r="P71" s="99"/>
      <c r="Q71" s="99"/>
      <c r="R71" s="3"/>
      <c r="AE71" s="3"/>
    </row>
    <row r="72" spans="1:31" ht="18.75" customHeight="1">
      <c r="B72" s="14"/>
      <c r="C72" s="98"/>
      <c r="D72" s="98"/>
      <c r="E72" s="14"/>
      <c r="F72" s="99"/>
      <c r="G72" s="99"/>
      <c r="H72" s="99"/>
      <c r="I72" s="99"/>
      <c r="J72" s="99"/>
      <c r="K72" s="99"/>
      <c r="L72" s="99"/>
      <c r="M72" s="99"/>
      <c r="N72" s="99"/>
      <c r="O72" s="99"/>
      <c r="P72" s="99"/>
      <c r="Q72" s="99"/>
      <c r="R72" s="3"/>
      <c r="AE72" s="3"/>
    </row>
    <row r="73" spans="1:31" ht="18.75" customHeight="1">
      <c r="B73" s="14"/>
      <c r="C73" s="98"/>
      <c r="D73" s="98"/>
      <c r="E73" s="14"/>
      <c r="F73" s="99"/>
      <c r="G73" s="99"/>
      <c r="H73" s="99"/>
      <c r="I73" s="99"/>
      <c r="J73" s="99"/>
      <c r="K73" s="99"/>
      <c r="L73" s="99"/>
      <c r="M73" s="99"/>
      <c r="N73" s="99"/>
      <c r="O73" s="99"/>
      <c r="P73" s="99"/>
      <c r="Q73" s="99"/>
      <c r="R73" s="3"/>
      <c r="AE73" s="3"/>
    </row>
    <row r="74" spans="1:31" ht="18.75" customHeight="1">
      <c r="B74" s="14"/>
      <c r="C74" s="98"/>
      <c r="D74" s="98"/>
      <c r="E74" s="14"/>
      <c r="F74" s="99"/>
      <c r="G74" s="99"/>
      <c r="H74" s="99"/>
      <c r="I74" s="99"/>
      <c r="J74" s="99"/>
      <c r="K74" s="99"/>
      <c r="L74" s="99"/>
      <c r="M74" s="99"/>
      <c r="N74" s="99"/>
      <c r="O74" s="99"/>
      <c r="P74" s="99"/>
      <c r="Q74" s="99"/>
      <c r="R74" s="3"/>
      <c r="AE74" s="3"/>
    </row>
    <row r="75" spans="1:31" ht="18.75" customHeight="1">
      <c r="B75" s="14"/>
      <c r="C75" s="98"/>
      <c r="D75" s="98"/>
      <c r="E75" s="14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3"/>
      <c r="AE75" s="3"/>
    </row>
    <row r="76" spans="1:31" ht="18.75" customHeight="1">
      <c r="B76" s="14"/>
      <c r="C76" s="98"/>
      <c r="D76" s="98"/>
      <c r="E76" s="14"/>
      <c r="F76" s="99"/>
      <c r="G76" s="99"/>
      <c r="H76" s="99"/>
      <c r="I76" s="99"/>
      <c r="J76" s="99"/>
      <c r="K76" s="99"/>
      <c r="L76" s="99"/>
      <c r="M76" s="99"/>
      <c r="N76" s="99"/>
      <c r="O76" s="99"/>
      <c r="P76" s="99"/>
      <c r="Q76" s="99"/>
      <c r="R76" s="3"/>
      <c r="AE76" s="3"/>
    </row>
    <row r="77" spans="1:31" ht="18.75" customHeight="1">
      <c r="B77" s="14"/>
      <c r="C77" s="98"/>
      <c r="D77" s="98"/>
      <c r="E77" s="14"/>
      <c r="F77" s="99"/>
      <c r="G77" s="99"/>
      <c r="H77" s="99"/>
      <c r="I77" s="99"/>
      <c r="J77" s="99"/>
      <c r="K77" s="99"/>
      <c r="L77" s="99"/>
      <c r="M77" s="99"/>
      <c r="N77" s="99"/>
      <c r="O77" s="99"/>
      <c r="P77" s="99"/>
      <c r="Q77" s="99"/>
      <c r="R77" s="3"/>
      <c r="AE77" s="3"/>
    </row>
    <row r="78" spans="1:31" ht="18.75" customHeight="1">
      <c r="B78" s="14"/>
      <c r="C78" s="98"/>
      <c r="D78" s="98"/>
      <c r="E78" s="14"/>
      <c r="F78" s="99"/>
      <c r="G78" s="99"/>
      <c r="H78" s="99"/>
      <c r="I78" s="99"/>
      <c r="J78" s="99"/>
      <c r="K78" s="99"/>
      <c r="L78" s="99"/>
      <c r="M78" s="99"/>
      <c r="N78" s="99"/>
      <c r="O78" s="99"/>
      <c r="P78" s="99"/>
      <c r="Q78" s="99"/>
      <c r="R78" s="3"/>
      <c r="AE78" s="3"/>
    </row>
    <row r="79" spans="1:31" ht="18.75" customHeight="1">
      <c r="B79" s="14"/>
      <c r="C79" s="98"/>
      <c r="D79" s="98"/>
      <c r="E79" s="14"/>
      <c r="F79" s="99"/>
      <c r="G79" s="99"/>
      <c r="H79" s="99"/>
      <c r="I79" s="99"/>
      <c r="J79" s="99"/>
      <c r="K79" s="99"/>
      <c r="L79" s="99"/>
      <c r="M79" s="99"/>
      <c r="N79" s="99"/>
      <c r="O79" s="99"/>
      <c r="P79" s="99"/>
      <c r="Q79" s="99"/>
      <c r="R79" s="3"/>
      <c r="AE79" s="3"/>
    </row>
    <row r="80" spans="1:31" ht="18.75" customHeight="1">
      <c r="B80" s="14"/>
      <c r="C80" s="98"/>
      <c r="D80" s="98"/>
      <c r="E80" s="14"/>
      <c r="F80" s="99"/>
      <c r="G80" s="99"/>
      <c r="H80" s="99"/>
      <c r="I80" s="99"/>
      <c r="J80" s="99"/>
      <c r="K80" s="99"/>
      <c r="L80" s="99"/>
      <c r="M80" s="99"/>
      <c r="N80" s="99"/>
      <c r="O80" s="99"/>
      <c r="P80" s="99"/>
      <c r="Q80" s="99"/>
      <c r="R80" s="3"/>
      <c r="AE80" s="3"/>
    </row>
    <row r="81" spans="1:31" ht="18.75" customHeight="1">
      <c r="B81" s="14"/>
      <c r="C81" s="98"/>
      <c r="D81" s="98"/>
      <c r="E81" s="14"/>
      <c r="F81" s="99"/>
      <c r="G81" s="99"/>
      <c r="H81" s="99"/>
      <c r="I81" s="99"/>
      <c r="J81" s="99"/>
      <c r="K81" s="99"/>
      <c r="L81" s="99"/>
      <c r="M81" s="99"/>
      <c r="N81" s="99"/>
      <c r="O81" s="99"/>
      <c r="P81" s="99"/>
      <c r="Q81" s="99"/>
      <c r="R81" s="3"/>
      <c r="AE81" s="3"/>
    </row>
    <row r="82" spans="1:31" ht="18.75" customHeight="1">
      <c r="B82" s="14"/>
      <c r="C82" s="98"/>
      <c r="D82" s="98"/>
      <c r="E82" s="14"/>
      <c r="F82" s="99"/>
      <c r="G82" s="99"/>
      <c r="H82" s="99"/>
      <c r="I82" s="14"/>
      <c r="J82" s="99"/>
      <c r="K82" s="99"/>
      <c r="L82" s="99"/>
      <c r="M82" s="99"/>
      <c r="N82" s="99"/>
      <c r="O82" s="99"/>
      <c r="P82" s="99"/>
      <c r="Q82" s="99"/>
      <c r="R82" s="3"/>
      <c r="AE82" s="3"/>
    </row>
    <row r="83" spans="1:31" ht="18.75" customHeight="1">
      <c r="A83" s="99"/>
      <c r="B83" s="14"/>
      <c r="C83" s="98"/>
      <c r="D83" s="98"/>
      <c r="E83" s="14"/>
      <c r="F83" s="99"/>
      <c r="G83" s="99"/>
      <c r="H83" s="99"/>
      <c r="I83" s="99"/>
      <c r="J83" s="99"/>
      <c r="K83" s="99"/>
      <c r="L83" s="99"/>
      <c r="M83" s="99"/>
      <c r="N83" s="99"/>
      <c r="O83" s="99"/>
      <c r="P83" s="99"/>
      <c r="Q83" s="99"/>
      <c r="R83" s="3"/>
      <c r="AE83" s="99"/>
    </row>
    <row r="84" spans="1:31" ht="18.75" customHeight="1">
      <c r="B84" s="14"/>
      <c r="C84" s="98"/>
      <c r="D84" s="98"/>
      <c r="E84" s="14"/>
      <c r="F84" s="99"/>
      <c r="G84" s="99"/>
      <c r="H84" s="99"/>
      <c r="I84" s="99"/>
      <c r="J84" s="99"/>
      <c r="K84" s="99"/>
      <c r="L84" s="99"/>
      <c r="M84" s="99"/>
      <c r="N84" s="99"/>
      <c r="O84" s="99"/>
      <c r="P84" s="99"/>
      <c r="Q84" s="99"/>
      <c r="R84" s="3"/>
      <c r="AE84" s="3"/>
    </row>
    <row r="85" spans="1:31" ht="18.75" customHeight="1">
      <c r="B85" s="14"/>
      <c r="C85" s="98"/>
      <c r="D85" s="98"/>
      <c r="E85" s="14"/>
      <c r="F85" s="99"/>
      <c r="G85" s="99"/>
      <c r="H85" s="99"/>
      <c r="I85" s="99"/>
      <c r="J85" s="99"/>
      <c r="K85" s="99"/>
      <c r="L85" s="99"/>
      <c r="M85" s="99"/>
      <c r="N85" s="99"/>
      <c r="O85" s="99"/>
      <c r="P85" s="99"/>
      <c r="Q85" s="99"/>
      <c r="R85" s="3"/>
      <c r="AE85" s="3"/>
    </row>
    <row r="86" spans="1:31" ht="18.75" customHeight="1">
      <c r="B86" s="14"/>
      <c r="C86" s="98"/>
      <c r="D86" s="98"/>
      <c r="E86" s="14"/>
      <c r="F86" s="99"/>
      <c r="G86" s="99"/>
      <c r="H86" s="99"/>
      <c r="I86" s="99"/>
      <c r="J86" s="99"/>
      <c r="K86" s="99"/>
      <c r="L86" s="99"/>
      <c r="M86" s="99"/>
      <c r="N86" s="99"/>
      <c r="O86" s="99"/>
      <c r="P86" s="99"/>
      <c r="Q86" s="99"/>
      <c r="R86" s="3"/>
      <c r="AE86" s="3"/>
    </row>
    <row r="87" spans="1:31" ht="18.75" customHeight="1">
      <c r="B87" s="14"/>
      <c r="C87" s="98"/>
      <c r="D87" s="98"/>
      <c r="E87" s="14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99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</row>
    <row r="88" spans="1:31" ht="18.75" customHeight="1">
      <c r="B88" s="14"/>
      <c r="C88" s="98"/>
      <c r="D88" s="98"/>
      <c r="E88" s="14"/>
      <c r="F88" s="99"/>
      <c r="G88" s="99"/>
      <c r="H88" s="99"/>
      <c r="I88" s="99"/>
      <c r="J88" s="99"/>
      <c r="K88" s="99"/>
      <c r="L88" s="99"/>
      <c r="M88" s="99"/>
      <c r="N88" s="99"/>
      <c r="O88" s="99"/>
      <c r="P88" s="99"/>
      <c r="Q88" s="99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</row>
    <row r="89" spans="1:31" ht="18.75" customHeight="1">
      <c r="A89" s="3"/>
      <c r="B89" s="14"/>
      <c r="C89" s="98"/>
      <c r="D89" s="98"/>
      <c r="E89" s="14"/>
      <c r="F89" s="99"/>
      <c r="G89" s="99"/>
      <c r="H89" s="99"/>
      <c r="I89" s="99"/>
      <c r="J89" s="99"/>
      <c r="K89" s="99"/>
      <c r="L89" s="99"/>
      <c r="M89" s="99"/>
      <c r="N89" s="99"/>
      <c r="O89" s="99"/>
      <c r="P89" s="99"/>
      <c r="Q89" s="99"/>
      <c r="R89" s="3"/>
      <c r="S89" s="3"/>
      <c r="T89" s="3"/>
      <c r="U89" s="3"/>
      <c r="V89" s="3"/>
      <c r="W89" s="100"/>
      <c r="X89" s="3"/>
      <c r="Y89" s="3"/>
      <c r="Z89" s="3"/>
      <c r="AA89" s="3"/>
      <c r="AB89" s="3"/>
      <c r="AC89" s="3"/>
      <c r="AD89" s="5"/>
      <c r="AE89" s="3"/>
    </row>
    <row r="90" spans="1:31" ht="18.75" customHeight="1">
      <c r="A90" s="3"/>
      <c r="B90" s="14"/>
      <c r="C90" s="98"/>
      <c r="D90" s="98"/>
      <c r="E90" s="14"/>
      <c r="F90" s="99"/>
      <c r="G90" s="99"/>
      <c r="H90" s="99"/>
      <c r="I90" s="99"/>
      <c r="J90" s="99"/>
      <c r="K90" s="99"/>
      <c r="L90" s="99"/>
      <c r="M90" s="99"/>
      <c r="N90" s="99"/>
      <c r="O90" s="99"/>
      <c r="P90" s="99"/>
      <c r="Q90" s="99"/>
      <c r="R90" s="3"/>
      <c r="S90" s="3"/>
      <c r="T90" s="3"/>
      <c r="U90" s="3"/>
      <c r="V90" s="3"/>
      <c r="W90" s="100"/>
      <c r="X90" s="3"/>
      <c r="Y90" s="3"/>
      <c r="Z90" s="3"/>
      <c r="AA90" s="3"/>
      <c r="AB90" s="3"/>
      <c r="AC90" s="3"/>
      <c r="AD90" s="14"/>
      <c r="AE90" s="3"/>
    </row>
    <row r="91" spans="1:31" ht="18.75" customHeight="1">
      <c r="A91" s="3"/>
      <c r="B91" s="14"/>
      <c r="C91" s="98"/>
      <c r="D91" s="98"/>
      <c r="E91" s="14"/>
      <c r="F91" s="99"/>
      <c r="G91" s="99"/>
      <c r="H91" s="99"/>
      <c r="I91" s="99"/>
      <c r="J91" s="99"/>
      <c r="K91" s="99"/>
      <c r="L91" s="99"/>
      <c r="M91" s="99"/>
      <c r="N91" s="99"/>
      <c r="O91" s="99"/>
      <c r="P91" s="99"/>
      <c r="Q91" s="99"/>
      <c r="R91" s="3"/>
      <c r="S91" s="3"/>
      <c r="T91" s="3"/>
      <c r="U91" s="3"/>
      <c r="V91" s="3"/>
      <c r="W91" s="100"/>
      <c r="X91" s="3"/>
      <c r="Y91" s="3"/>
      <c r="Z91" s="3"/>
      <c r="AA91" s="3"/>
      <c r="AB91" s="3"/>
      <c r="AC91" s="3"/>
      <c r="AD91" s="14"/>
      <c r="AE91" s="3"/>
    </row>
    <row r="92" spans="1:31" ht="18.75" customHeight="1">
      <c r="A92" s="3"/>
      <c r="B92" s="14"/>
      <c r="C92" s="98"/>
      <c r="D92" s="98"/>
      <c r="E92" s="14"/>
      <c r="F92" s="99"/>
      <c r="G92" s="99"/>
      <c r="H92" s="99"/>
      <c r="I92" s="99"/>
      <c r="J92" s="99"/>
      <c r="K92" s="99"/>
      <c r="L92" s="99"/>
      <c r="M92" s="99"/>
      <c r="N92" s="99"/>
      <c r="O92" s="99"/>
      <c r="P92" s="99"/>
      <c r="Q92" s="99"/>
      <c r="R92" s="3"/>
      <c r="S92" s="3"/>
      <c r="T92" s="3"/>
      <c r="U92" s="3"/>
      <c r="V92" s="3"/>
      <c r="W92" s="100"/>
      <c r="X92" s="3"/>
      <c r="Y92" s="3"/>
      <c r="Z92" s="3"/>
      <c r="AA92" s="3"/>
      <c r="AB92" s="3"/>
      <c r="AC92" s="3"/>
      <c r="AD92" s="3"/>
      <c r="AE92" s="3"/>
    </row>
    <row r="93" spans="1:31" ht="18.75" customHeight="1">
      <c r="A93" s="3"/>
      <c r="B93" s="14"/>
      <c r="C93" s="98"/>
      <c r="D93" s="98"/>
      <c r="E93" s="14"/>
      <c r="F93" s="99"/>
      <c r="G93" s="99"/>
      <c r="H93" s="99"/>
      <c r="I93" s="99"/>
      <c r="J93" s="99"/>
      <c r="K93" s="99"/>
      <c r="L93" s="99"/>
      <c r="M93" s="99"/>
      <c r="N93" s="99"/>
      <c r="O93" s="99"/>
      <c r="P93" s="99"/>
      <c r="Q93" s="99"/>
      <c r="R93" s="3"/>
      <c r="S93" s="3"/>
      <c r="T93" s="3"/>
      <c r="U93" s="3"/>
      <c r="V93" s="3"/>
      <c r="W93" s="100"/>
      <c r="X93" s="3"/>
      <c r="Y93" s="3"/>
      <c r="Z93" s="3"/>
      <c r="AA93" s="3"/>
      <c r="AB93" s="3"/>
      <c r="AC93" s="3"/>
      <c r="AD93" s="3"/>
      <c r="AE93" s="3"/>
    </row>
    <row r="94" spans="1:31" ht="18.75" customHeight="1">
      <c r="A94" s="3"/>
      <c r="B94" s="14"/>
      <c r="C94" s="98"/>
      <c r="D94" s="98"/>
      <c r="E94" s="14"/>
      <c r="F94" s="99"/>
      <c r="G94" s="99"/>
      <c r="H94" s="99"/>
      <c r="I94" s="99"/>
      <c r="J94" s="99"/>
      <c r="K94" s="99"/>
      <c r="L94" s="99"/>
      <c r="M94" s="99"/>
      <c r="N94" s="99"/>
      <c r="O94" s="99"/>
      <c r="P94" s="99"/>
      <c r="Q94" s="99"/>
      <c r="R94" s="3"/>
      <c r="S94" s="3"/>
      <c r="T94" s="3"/>
      <c r="U94" s="3"/>
      <c r="V94" s="3"/>
      <c r="W94" s="100"/>
      <c r="X94" s="3"/>
      <c r="Y94" s="3"/>
      <c r="Z94" s="3"/>
      <c r="AA94" s="3"/>
      <c r="AB94" s="3"/>
      <c r="AC94" s="3"/>
      <c r="AD94" s="3"/>
      <c r="AE94" s="3"/>
    </row>
    <row r="95" spans="1:31" ht="18.75" customHeight="1">
      <c r="A95" s="3"/>
      <c r="B95" s="14"/>
      <c r="C95" s="98"/>
      <c r="D95" s="98"/>
      <c r="E95" s="14"/>
      <c r="F95" s="99"/>
      <c r="G95" s="99"/>
      <c r="H95" s="99"/>
      <c r="I95" s="99"/>
      <c r="J95" s="99"/>
      <c r="K95" s="99"/>
      <c r="L95" s="99"/>
      <c r="M95" s="99"/>
      <c r="N95" s="99"/>
      <c r="O95" s="99"/>
      <c r="P95" s="99"/>
      <c r="Q95" s="99"/>
      <c r="R95" s="3"/>
      <c r="S95" s="3"/>
      <c r="T95" s="3"/>
      <c r="U95" s="3"/>
      <c r="V95" s="3"/>
      <c r="W95" s="100"/>
      <c r="X95" s="3"/>
      <c r="Y95" s="3"/>
      <c r="Z95" s="3"/>
      <c r="AA95" s="3"/>
      <c r="AB95" s="3"/>
      <c r="AC95" s="3"/>
      <c r="AD95" s="3"/>
      <c r="AE95" s="3"/>
    </row>
    <row r="96" spans="1:31" ht="18.75" customHeight="1">
      <c r="A96" s="3"/>
      <c r="B96" s="14"/>
      <c r="C96" s="98"/>
      <c r="D96" s="98"/>
      <c r="E96" s="14"/>
      <c r="F96" s="99"/>
      <c r="G96" s="99"/>
      <c r="H96" s="99"/>
      <c r="I96" s="99"/>
      <c r="J96" s="99"/>
      <c r="K96" s="99"/>
      <c r="L96" s="99"/>
      <c r="M96" s="99"/>
      <c r="N96" s="99"/>
      <c r="O96" s="99"/>
      <c r="P96" s="99"/>
      <c r="Q96" s="99"/>
      <c r="R96" s="3"/>
      <c r="S96" s="3"/>
      <c r="T96" s="3"/>
      <c r="U96" s="3"/>
      <c r="V96" s="3"/>
      <c r="W96" s="100"/>
      <c r="X96" s="3"/>
      <c r="Y96" s="3"/>
      <c r="Z96" s="3"/>
      <c r="AA96" s="3"/>
      <c r="AB96" s="3"/>
      <c r="AC96" s="3"/>
      <c r="AD96" s="3"/>
      <c r="AE96" s="3"/>
    </row>
    <row r="97" spans="1:31" ht="18.75" customHeight="1">
      <c r="A97" s="3"/>
      <c r="B97" s="14"/>
      <c r="C97" s="98"/>
      <c r="D97" s="98"/>
      <c r="E97" s="14"/>
      <c r="F97" s="99"/>
      <c r="G97" s="99"/>
      <c r="H97" s="99"/>
      <c r="I97" s="99"/>
      <c r="J97" s="99"/>
      <c r="K97" s="99"/>
      <c r="L97" s="99"/>
      <c r="M97" s="99"/>
      <c r="N97" s="99"/>
      <c r="O97" s="99"/>
      <c r="P97" s="99"/>
      <c r="Q97" s="99"/>
      <c r="R97" s="3"/>
      <c r="S97" s="3"/>
      <c r="T97" s="3"/>
      <c r="U97" s="3"/>
      <c r="V97" s="3"/>
      <c r="W97" s="100"/>
      <c r="X97" s="3"/>
      <c r="Y97" s="3"/>
      <c r="Z97" s="3"/>
      <c r="AA97" s="3"/>
      <c r="AB97" s="3"/>
      <c r="AC97" s="3"/>
      <c r="AD97" s="3"/>
      <c r="AE97" s="3"/>
    </row>
    <row r="98" spans="1:31" ht="18.75" customHeight="1">
      <c r="A98" s="3"/>
      <c r="B98" s="14"/>
      <c r="C98" s="98"/>
      <c r="D98" s="98"/>
      <c r="E98" s="14"/>
      <c r="F98" s="99"/>
      <c r="G98" s="99"/>
      <c r="H98" s="99"/>
      <c r="I98" s="99"/>
      <c r="J98" s="99"/>
      <c r="K98" s="99"/>
      <c r="L98" s="99"/>
      <c r="M98" s="99"/>
      <c r="N98" s="99"/>
      <c r="O98" s="99"/>
      <c r="P98" s="99"/>
      <c r="Q98" s="99"/>
      <c r="R98" s="3"/>
      <c r="S98" s="3"/>
      <c r="T98" s="3"/>
      <c r="U98" s="3"/>
      <c r="V98" s="3"/>
      <c r="W98" s="100"/>
      <c r="X98" s="3"/>
      <c r="Y98" s="3"/>
      <c r="Z98" s="3"/>
      <c r="AA98" s="3"/>
      <c r="AB98" s="3"/>
      <c r="AC98" s="3"/>
      <c r="AD98" s="3"/>
      <c r="AE98" s="3"/>
    </row>
    <row r="99" spans="1:31" ht="18.75" customHeight="1">
      <c r="A99" s="3"/>
      <c r="B99" s="14"/>
      <c r="C99" s="98"/>
      <c r="D99" s="98"/>
      <c r="E99" s="14"/>
      <c r="F99" s="99"/>
      <c r="G99" s="99"/>
      <c r="H99" s="99"/>
      <c r="I99" s="99"/>
      <c r="J99" s="99"/>
      <c r="K99" s="99"/>
      <c r="L99" s="99"/>
      <c r="M99" s="99"/>
      <c r="N99" s="99"/>
      <c r="O99" s="99"/>
      <c r="P99" s="99"/>
      <c r="Q99" s="99"/>
      <c r="R99" s="3"/>
      <c r="S99" s="3"/>
      <c r="T99" s="3"/>
      <c r="U99" s="3"/>
      <c r="V99" s="3"/>
      <c r="W99" s="101"/>
      <c r="X99" s="3"/>
      <c r="Y99" s="3"/>
      <c r="Z99" s="3"/>
      <c r="AA99" s="3"/>
      <c r="AB99" s="3"/>
      <c r="AC99" s="3"/>
      <c r="AD99" s="3"/>
      <c r="AE99" s="3"/>
    </row>
    <row r="100" spans="1:31" ht="18.75" customHeight="1">
      <c r="A100" s="3"/>
      <c r="B100" s="14"/>
      <c r="C100" s="98"/>
      <c r="D100" s="98"/>
      <c r="E100" s="14"/>
      <c r="F100" s="99"/>
      <c r="G100" s="99"/>
      <c r="H100" s="99"/>
      <c r="I100" s="99"/>
      <c r="J100" s="99"/>
      <c r="K100" s="99"/>
      <c r="L100" s="99"/>
      <c r="M100" s="99"/>
      <c r="N100" s="99"/>
      <c r="O100" s="99"/>
      <c r="P100" s="99"/>
      <c r="Q100" s="99"/>
      <c r="R100" s="3"/>
      <c r="S100" s="3"/>
      <c r="T100" s="3"/>
      <c r="U100" s="3"/>
      <c r="V100" s="3"/>
      <c r="W100" s="100"/>
      <c r="X100" s="3"/>
      <c r="Y100" s="3"/>
      <c r="Z100" s="3"/>
      <c r="AA100" s="3"/>
      <c r="AB100" s="3"/>
      <c r="AC100" s="3"/>
      <c r="AD100" s="3"/>
      <c r="AE100" s="3"/>
    </row>
    <row r="101" spans="1:31" ht="18.75" customHeight="1">
      <c r="A101" s="3"/>
      <c r="B101" s="14"/>
      <c r="C101" s="98"/>
      <c r="D101" s="98"/>
      <c r="E101" s="14"/>
      <c r="F101" s="99"/>
      <c r="G101" s="99"/>
      <c r="H101" s="99"/>
      <c r="I101" s="99"/>
      <c r="J101" s="99"/>
      <c r="K101" s="99"/>
      <c r="L101" s="99"/>
      <c r="M101" s="99"/>
      <c r="N101" s="99"/>
      <c r="O101" s="99"/>
      <c r="P101" s="99"/>
      <c r="Q101" s="99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</row>
    <row r="102" spans="1:31" ht="18.75" customHeight="1">
      <c r="A102" s="3"/>
      <c r="B102" s="14"/>
      <c r="C102" s="98"/>
      <c r="D102" s="98"/>
      <c r="E102" s="14"/>
      <c r="F102" s="99"/>
      <c r="G102" s="99"/>
      <c r="H102" s="99"/>
      <c r="I102" s="99"/>
      <c r="J102" s="99"/>
      <c r="K102" s="99"/>
      <c r="L102" s="99"/>
      <c r="M102" s="99"/>
      <c r="N102" s="99"/>
      <c r="O102" s="99"/>
      <c r="P102" s="99"/>
      <c r="Q102" s="99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</row>
    <row r="103" spans="1:31" ht="18.75" customHeight="1">
      <c r="A103" s="3"/>
      <c r="B103" s="14"/>
      <c r="C103" s="98"/>
      <c r="D103" s="98"/>
      <c r="E103" s="14"/>
      <c r="F103" s="99"/>
      <c r="G103" s="99"/>
      <c r="H103" s="99"/>
      <c r="I103" s="99"/>
      <c r="J103" s="99"/>
      <c r="K103" s="99"/>
      <c r="L103" s="99"/>
      <c r="M103" s="99"/>
      <c r="N103" s="99"/>
      <c r="O103" s="99"/>
      <c r="P103" s="99"/>
      <c r="Q103" s="99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</row>
    <row r="104" spans="1:31" ht="18.75" customHeight="1">
      <c r="A104" s="3"/>
      <c r="B104" s="14"/>
      <c r="C104" s="98"/>
      <c r="D104" s="98"/>
      <c r="E104" s="14"/>
      <c r="F104" s="99"/>
      <c r="G104" s="99"/>
      <c r="H104" s="99"/>
      <c r="I104" s="99"/>
      <c r="J104" s="99"/>
      <c r="K104" s="99"/>
      <c r="L104" s="99"/>
      <c r="M104" s="99"/>
      <c r="N104" s="99"/>
      <c r="O104" s="99"/>
      <c r="P104" s="99"/>
      <c r="Q104" s="99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</row>
    <row r="105" spans="1:31" ht="18.75" customHeight="1">
      <c r="A105" s="3"/>
      <c r="B105" s="14"/>
      <c r="C105" s="98"/>
      <c r="D105" s="98"/>
      <c r="E105" s="14"/>
      <c r="F105" s="99"/>
      <c r="G105" s="99"/>
      <c r="H105" s="99"/>
      <c r="I105" s="99"/>
      <c r="J105" s="99"/>
      <c r="K105" s="99"/>
      <c r="L105" s="99"/>
      <c r="M105" s="99"/>
      <c r="N105" s="99"/>
      <c r="O105" s="99"/>
      <c r="P105" s="99"/>
      <c r="Q105" s="99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</row>
    <row r="106" spans="1:31" ht="18.75" customHeight="1">
      <c r="A106" s="3"/>
      <c r="B106" s="14"/>
      <c r="C106" s="98"/>
      <c r="D106" s="98"/>
      <c r="E106" s="14"/>
      <c r="F106" s="99"/>
      <c r="G106" s="99"/>
      <c r="H106" s="99"/>
      <c r="I106" s="99"/>
      <c r="J106" s="99"/>
      <c r="K106" s="99"/>
      <c r="L106" s="99"/>
      <c r="M106" s="99"/>
      <c r="N106" s="99"/>
      <c r="O106" s="99"/>
      <c r="P106" s="99"/>
      <c r="Q106" s="99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</row>
    <row r="107" spans="1:31" ht="18.75" customHeight="1">
      <c r="A107" s="3"/>
      <c r="B107" s="14"/>
      <c r="C107" s="98"/>
      <c r="D107" s="98"/>
      <c r="E107" s="14"/>
      <c r="F107" s="99"/>
      <c r="G107" s="99"/>
      <c r="H107" s="99"/>
      <c r="I107" s="99"/>
      <c r="J107" s="99"/>
      <c r="K107" s="99"/>
      <c r="L107" s="99"/>
      <c r="M107" s="99"/>
      <c r="N107" s="99"/>
      <c r="O107" s="99"/>
      <c r="P107" s="99"/>
      <c r="Q107" s="99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</row>
    <row r="108" spans="1:31" ht="18.75" customHeight="1">
      <c r="A108" s="3"/>
      <c r="B108" s="14"/>
      <c r="C108" s="98"/>
      <c r="D108" s="98"/>
      <c r="E108" s="14"/>
      <c r="F108" s="99"/>
      <c r="G108" s="99"/>
      <c r="H108" s="99"/>
      <c r="I108" s="99"/>
      <c r="J108" s="99"/>
      <c r="K108" s="99"/>
      <c r="L108" s="99"/>
      <c r="M108" s="99"/>
      <c r="N108" s="99"/>
      <c r="O108" s="99"/>
      <c r="P108" s="99"/>
      <c r="Q108" s="99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</row>
    <row r="109" spans="1:31" ht="18.75" customHeight="1">
      <c r="A109" s="3"/>
      <c r="B109" s="14"/>
      <c r="C109" s="98"/>
      <c r="D109" s="98"/>
      <c r="E109" s="14"/>
      <c r="F109" s="99"/>
      <c r="G109" s="99"/>
      <c r="H109" s="99"/>
      <c r="I109" s="99"/>
      <c r="J109" s="99"/>
      <c r="K109" s="99"/>
      <c r="L109" s="99"/>
      <c r="M109" s="99"/>
      <c r="N109" s="99"/>
      <c r="O109" s="99"/>
      <c r="P109" s="99"/>
      <c r="Q109" s="99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</row>
    <row r="110" spans="1:31" ht="18.75" customHeight="1">
      <c r="A110" s="3"/>
      <c r="B110" s="14"/>
      <c r="C110" s="98"/>
      <c r="D110" s="98"/>
      <c r="E110" s="14"/>
      <c r="F110" s="99"/>
      <c r="G110" s="99"/>
      <c r="H110" s="99"/>
      <c r="I110" s="99"/>
      <c r="J110" s="99"/>
      <c r="K110" s="99"/>
      <c r="L110" s="99"/>
      <c r="M110" s="99"/>
      <c r="N110" s="99"/>
      <c r="O110" s="99"/>
      <c r="P110" s="99"/>
      <c r="Q110" s="99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</row>
    <row r="111" spans="1:31" ht="18.75" customHeight="1">
      <c r="A111" s="3"/>
      <c r="B111" s="14"/>
      <c r="C111" s="98"/>
      <c r="D111" s="98"/>
      <c r="E111" s="14"/>
      <c r="F111" s="99"/>
      <c r="G111" s="99"/>
      <c r="H111" s="99"/>
      <c r="I111" s="99"/>
      <c r="J111" s="99"/>
      <c r="K111" s="99"/>
      <c r="L111" s="99"/>
      <c r="M111" s="99"/>
      <c r="N111" s="99"/>
      <c r="O111" s="99"/>
      <c r="P111" s="99"/>
      <c r="Q111" s="99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</row>
    <row r="112" spans="1:31" ht="18.75" customHeight="1">
      <c r="A112" s="3"/>
      <c r="B112" s="14"/>
      <c r="C112" s="98"/>
      <c r="D112" s="98"/>
      <c r="E112" s="14"/>
      <c r="F112" s="99"/>
      <c r="G112" s="99"/>
      <c r="H112" s="99"/>
      <c r="I112" s="99"/>
      <c r="J112" s="99"/>
      <c r="K112" s="99"/>
      <c r="L112" s="99"/>
      <c r="M112" s="99"/>
      <c r="N112" s="99"/>
      <c r="O112" s="99"/>
      <c r="P112" s="99"/>
      <c r="Q112" s="99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</row>
    <row r="113" spans="1:31" ht="18.75" customHeight="1">
      <c r="A113" s="3"/>
      <c r="B113" s="14"/>
      <c r="C113" s="98"/>
      <c r="D113" s="98"/>
      <c r="E113" s="14"/>
      <c r="F113" s="99"/>
      <c r="G113" s="99"/>
      <c r="H113" s="99"/>
      <c r="I113" s="99"/>
      <c r="J113" s="99"/>
      <c r="K113" s="99"/>
      <c r="L113" s="99"/>
      <c r="M113" s="99"/>
      <c r="N113" s="99"/>
      <c r="O113" s="99"/>
      <c r="P113" s="99"/>
      <c r="Q113" s="99"/>
      <c r="R113" s="3"/>
      <c r="S113" s="3"/>
      <c r="T113" s="3"/>
      <c r="U113" s="3"/>
      <c r="V113" s="3"/>
      <c r="W113" s="100"/>
      <c r="X113" s="3"/>
      <c r="Y113" s="3"/>
      <c r="Z113" s="3"/>
      <c r="AA113" s="3"/>
      <c r="AB113" s="3"/>
      <c r="AC113" s="3"/>
      <c r="AD113" s="3"/>
      <c r="AE113" s="3"/>
    </row>
    <row r="114" spans="1:31" ht="18.75" customHeight="1">
      <c r="A114" s="3"/>
      <c r="B114" s="14"/>
      <c r="C114" s="98"/>
      <c r="D114" s="98"/>
      <c r="E114" s="14"/>
      <c r="F114" s="99"/>
      <c r="G114" s="99"/>
      <c r="H114" s="99"/>
      <c r="I114" s="99"/>
      <c r="J114" s="99"/>
      <c r="K114" s="99"/>
      <c r="L114" s="99"/>
      <c r="M114" s="99"/>
      <c r="N114" s="99"/>
      <c r="O114" s="99"/>
      <c r="P114" s="99"/>
      <c r="Q114" s="99"/>
      <c r="R114" s="3"/>
      <c r="S114" s="3"/>
      <c r="T114" s="3"/>
      <c r="U114" s="3"/>
      <c r="V114" s="3"/>
      <c r="W114" s="100"/>
      <c r="X114" s="3"/>
      <c r="Y114" s="3"/>
      <c r="Z114" s="3"/>
      <c r="AA114" s="451"/>
      <c r="AB114" s="102"/>
      <c r="AC114" s="56"/>
      <c r="AD114" s="56"/>
      <c r="AE114" s="3"/>
    </row>
    <row r="115" spans="1:31" ht="18.75" customHeight="1">
      <c r="A115" s="3"/>
      <c r="B115" s="14"/>
      <c r="C115" s="98"/>
      <c r="D115" s="98"/>
      <c r="E115" s="14"/>
      <c r="F115" s="99"/>
      <c r="G115" s="99"/>
      <c r="H115" s="99"/>
      <c r="I115" s="99"/>
      <c r="J115" s="99"/>
      <c r="K115" s="99"/>
      <c r="L115" s="99"/>
      <c r="M115" s="99"/>
      <c r="N115" s="99"/>
      <c r="O115" s="99"/>
      <c r="P115" s="99"/>
      <c r="Q115" s="99"/>
      <c r="R115" s="3"/>
      <c r="S115" s="101"/>
      <c r="T115" s="103"/>
      <c r="U115" s="3"/>
      <c r="V115" s="3"/>
      <c r="W115" s="104"/>
      <c r="X115" s="3"/>
      <c r="Y115" s="3"/>
      <c r="Z115" s="3"/>
      <c r="AA115" s="451"/>
      <c r="AB115" s="56"/>
      <c r="AC115" s="56"/>
      <c r="AD115" s="56"/>
      <c r="AE115" s="3"/>
    </row>
    <row r="116" spans="1:31" ht="18.75" customHeight="1">
      <c r="A116" s="3"/>
      <c r="B116" s="14"/>
      <c r="C116" s="98"/>
      <c r="D116" s="98"/>
      <c r="E116" s="14"/>
      <c r="F116" s="99"/>
      <c r="G116" s="99"/>
      <c r="H116" s="99"/>
      <c r="I116" s="99"/>
      <c r="J116" s="99"/>
      <c r="K116" s="99"/>
      <c r="L116" s="99"/>
      <c r="M116" s="99"/>
      <c r="N116" s="99"/>
      <c r="O116" s="99"/>
      <c r="P116" s="99"/>
      <c r="Q116" s="99"/>
      <c r="R116" s="3"/>
      <c r="S116" s="3"/>
      <c r="T116" s="3"/>
      <c r="U116" s="3"/>
      <c r="V116" s="3"/>
      <c r="W116" s="3"/>
      <c r="X116" s="3"/>
      <c r="Y116" s="3"/>
      <c r="Z116" s="3"/>
      <c r="AA116" s="451"/>
      <c r="AB116" s="3"/>
      <c r="AC116" s="3"/>
      <c r="AD116" s="3"/>
      <c r="AE116" s="3"/>
    </row>
    <row r="117" spans="1:31" ht="18.75" customHeight="1">
      <c r="B117" s="14"/>
      <c r="C117" s="98"/>
      <c r="D117" s="98"/>
      <c r="E117" s="14"/>
      <c r="F117" s="99"/>
      <c r="G117" s="99"/>
      <c r="H117" s="99"/>
      <c r="I117" s="99"/>
      <c r="J117" s="99"/>
      <c r="K117" s="99"/>
      <c r="L117" s="99"/>
      <c r="M117" s="99"/>
      <c r="N117" s="99"/>
      <c r="O117" s="99"/>
      <c r="P117" s="99"/>
      <c r="Q117" s="99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</row>
    <row r="118" spans="1:31" ht="18.75" customHeight="1">
      <c r="B118" s="14"/>
      <c r="C118" s="98"/>
      <c r="D118" s="98"/>
      <c r="E118" s="14"/>
      <c r="F118" s="99"/>
      <c r="G118" s="99"/>
      <c r="H118" s="99"/>
      <c r="I118" s="99"/>
      <c r="J118" s="99"/>
      <c r="K118" s="99"/>
      <c r="L118" s="99"/>
      <c r="M118" s="99"/>
      <c r="N118" s="99"/>
      <c r="O118" s="99"/>
      <c r="P118" s="99"/>
      <c r="Q118" s="99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</row>
    <row r="119" spans="1:31" ht="18.75" customHeight="1">
      <c r="B119" s="14"/>
      <c r="C119" s="98"/>
      <c r="D119" s="98"/>
      <c r="E119" s="14"/>
      <c r="F119" s="99"/>
      <c r="G119" s="99"/>
      <c r="H119" s="99"/>
      <c r="I119" s="99"/>
      <c r="J119" s="99"/>
      <c r="K119" s="99"/>
      <c r="L119" s="99"/>
      <c r="M119" s="99"/>
      <c r="N119" s="99"/>
      <c r="O119" s="99"/>
      <c r="P119" s="99"/>
      <c r="Q119" s="99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</row>
    <row r="120" spans="1:31" ht="18.75" customHeight="1">
      <c r="B120" s="14"/>
      <c r="C120" s="98"/>
      <c r="D120" s="98"/>
      <c r="E120" s="14"/>
      <c r="F120" s="99"/>
      <c r="G120" s="99"/>
      <c r="H120" s="99"/>
      <c r="I120" s="99"/>
      <c r="J120" s="99"/>
      <c r="K120" s="99"/>
      <c r="L120" s="99"/>
      <c r="M120" s="99"/>
      <c r="N120" s="99"/>
      <c r="O120" s="99"/>
      <c r="P120" s="99"/>
      <c r="Q120" s="99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</row>
    <row r="121" spans="1:31" ht="18.75" customHeight="1">
      <c r="B121" s="14"/>
      <c r="C121" s="98"/>
      <c r="D121" s="98"/>
      <c r="E121" s="14"/>
      <c r="F121" s="99"/>
      <c r="G121" s="99"/>
      <c r="H121" s="99"/>
      <c r="I121" s="99"/>
      <c r="J121" s="99"/>
      <c r="K121" s="99"/>
      <c r="L121" s="99"/>
      <c r="M121" s="99"/>
      <c r="N121" s="99"/>
      <c r="O121" s="99"/>
      <c r="P121" s="99"/>
      <c r="Q121" s="99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</row>
    <row r="122" spans="1:31" ht="18.75" customHeight="1">
      <c r="B122" s="14"/>
      <c r="C122" s="98"/>
      <c r="D122" s="98"/>
      <c r="E122" s="14"/>
      <c r="F122" s="99"/>
      <c r="G122" s="99"/>
      <c r="H122" s="99"/>
      <c r="I122" s="99"/>
      <c r="J122" s="99"/>
      <c r="K122" s="99"/>
      <c r="L122" s="99"/>
      <c r="M122" s="99"/>
      <c r="N122" s="99"/>
      <c r="O122" s="99"/>
      <c r="P122" s="99"/>
      <c r="Q122" s="99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</row>
    <row r="123" spans="1:31" ht="18.75" customHeight="1">
      <c r="B123" s="14"/>
      <c r="C123" s="98"/>
      <c r="D123" s="98"/>
      <c r="E123" s="14"/>
      <c r="F123" s="99"/>
      <c r="G123" s="99"/>
      <c r="H123" s="99"/>
      <c r="I123" s="99"/>
      <c r="J123" s="99"/>
      <c r="K123" s="99"/>
      <c r="L123" s="99"/>
      <c r="M123" s="99"/>
      <c r="N123" s="99"/>
      <c r="O123" s="99"/>
      <c r="P123" s="99"/>
      <c r="Q123" s="99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</row>
    <row r="124" spans="1:31" ht="18.75" customHeight="1">
      <c r="B124" s="14"/>
      <c r="C124" s="98"/>
      <c r="D124" s="98"/>
      <c r="E124" s="14"/>
      <c r="F124" s="99"/>
      <c r="G124" s="99"/>
      <c r="H124" s="99"/>
      <c r="I124" s="99"/>
      <c r="J124" s="99"/>
      <c r="K124" s="99"/>
      <c r="L124" s="99"/>
      <c r="M124" s="99"/>
      <c r="N124" s="99"/>
      <c r="O124" s="99"/>
      <c r="P124" s="99"/>
      <c r="Q124" s="99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</row>
    <row r="125" spans="1:31" ht="18.75" customHeight="1">
      <c r="B125" s="14"/>
      <c r="C125" s="98"/>
      <c r="D125" s="98"/>
      <c r="E125" s="14"/>
      <c r="F125" s="99"/>
      <c r="G125" s="99"/>
      <c r="H125" s="99"/>
      <c r="I125" s="99"/>
      <c r="J125" s="99"/>
      <c r="K125" s="99"/>
      <c r="L125" s="99"/>
      <c r="M125" s="99"/>
      <c r="N125" s="99"/>
      <c r="O125" s="99"/>
      <c r="P125" s="99"/>
      <c r="Q125" s="99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</row>
    <row r="126" spans="1:31" ht="18.75" customHeight="1">
      <c r="B126" s="14"/>
      <c r="C126" s="98"/>
      <c r="D126" s="98"/>
      <c r="E126" s="14"/>
      <c r="F126" s="99"/>
      <c r="G126" s="99"/>
      <c r="H126" s="99"/>
      <c r="I126" s="99"/>
      <c r="J126" s="99"/>
      <c r="K126" s="99"/>
      <c r="L126" s="99"/>
      <c r="M126" s="99"/>
      <c r="N126" s="99"/>
      <c r="O126" s="99"/>
      <c r="P126" s="99"/>
      <c r="Q126" s="99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</row>
    <row r="127" spans="1:31" ht="18.75" customHeight="1">
      <c r="B127" s="14"/>
      <c r="C127" s="98"/>
      <c r="D127" s="98"/>
      <c r="E127" s="14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</row>
    <row r="128" spans="1:31" ht="18.75" customHeight="1">
      <c r="B128" s="14"/>
      <c r="C128" s="98"/>
      <c r="D128" s="98"/>
      <c r="E128" s="14"/>
      <c r="F128" s="99"/>
      <c r="G128" s="99"/>
      <c r="H128" s="99"/>
      <c r="I128" s="99"/>
      <c r="J128" s="99"/>
      <c r="K128" s="99"/>
      <c r="L128" s="99"/>
      <c r="M128" s="99"/>
      <c r="N128" s="99"/>
      <c r="O128" s="99"/>
      <c r="P128" s="99"/>
      <c r="Q128" s="99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</row>
    <row r="129" spans="2:31" ht="18.75" customHeight="1">
      <c r="B129" s="14"/>
      <c r="C129" s="98"/>
      <c r="D129" s="98"/>
      <c r="E129" s="14"/>
      <c r="F129" s="99"/>
      <c r="G129" s="99"/>
      <c r="H129" s="99"/>
      <c r="I129" s="99"/>
      <c r="J129" s="99"/>
      <c r="K129" s="99"/>
      <c r="L129" s="99"/>
      <c r="M129" s="99"/>
      <c r="N129" s="99"/>
      <c r="O129" s="99"/>
      <c r="P129" s="99"/>
      <c r="Q129" s="99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</row>
    <row r="130" spans="2:31" ht="18.75" customHeight="1">
      <c r="B130" s="14"/>
      <c r="C130" s="98"/>
      <c r="D130" s="98"/>
      <c r="E130" s="14"/>
      <c r="F130" s="99"/>
      <c r="G130" s="99"/>
      <c r="H130" s="99"/>
      <c r="I130" s="99"/>
      <c r="J130" s="99"/>
      <c r="K130" s="99"/>
      <c r="L130" s="99"/>
      <c r="M130" s="99"/>
      <c r="N130" s="99"/>
      <c r="O130" s="99"/>
      <c r="P130" s="99"/>
      <c r="Q130" s="99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</row>
    <row r="131" spans="2:31" ht="18.75" customHeight="1">
      <c r="B131" s="14"/>
      <c r="C131" s="98"/>
      <c r="D131" s="98"/>
      <c r="E131" s="14"/>
      <c r="F131" s="99"/>
      <c r="G131" s="99"/>
      <c r="H131" s="99"/>
      <c r="I131" s="99"/>
      <c r="J131" s="99"/>
      <c r="K131" s="99"/>
      <c r="L131" s="99"/>
      <c r="M131" s="99"/>
      <c r="N131" s="99"/>
      <c r="O131" s="99"/>
      <c r="P131" s="99"/>
      <c r="Q131" s="99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</row>
    <row r="132" spans="2:31" ht="18.75" customHeight="1">
      <c r="B132" s="14"/>
      <c r="C132" s="98"/>
      <c r="D132" s="98"/>
      <c r="E132" s="14"/>
      <c r="F132" s="99"/>
      <c r="G132" s="99"/>
      <c r="H132" s="99"/>
      <c r="I132" s="99"/>
      <c r="J132" s="99"/>
      <c r="K132" s="99"/>
      <c r="L132" s="99"/>
      <c r="M132" s="99"/>
      <c r="N132" s="99"/>
      <c r="O132" s="99"/>
      <c r="P132" s="99"/>
      <c r="Q132" s="99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</row>
    <row r="133" spans="2:31" ht="18.75" customHeight="1">
      <c r="B133" s="14"/>
      <c r="C133" s="98"/>
      <c r="D133" s="98"/>
      <c r="E133" s="14"/>
      <c r="F133" s="99"/>
      <c r="G133" s="99"/>
      <c r="H133" s="99"/>
      <c r="I133" s="99"/>
      <c r="J133" s="99"/>
      <c r="K133" s="99"/>
      <c r="L133" s="99"/>
      <c r="M133" s="99"/>
      <c r="N133" s="99"/>
      <c r="O133" s="99"/>
      <c r="P133" s="99"/>
      <c r="Q133" s="99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</row>
    <row r="134" spans="2:31" ht="18.75" customHeight="1">
      <c r="B134" s="14"/>
      <c r="C134" s="98"/>
      <c r="D134" s="98"/>
      <c r="E134" s="14"/>
      <c r="F134" s="99"/>
      <c r="G134" s="99"/>
      <c r="H134" s="99"/>
      <c r="I134" s="99"/>
      <c r="J134" s="99"/>
      <c r="K134" s="99"/>
      <c r="L134" s="99"/>
      <c r="M134" s="99"/>
      <c r="N134" s="99"/>
      <c r="O134" s="99"/>
      <c r="P134" s="99"/>
      <c r="Q134" s="99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</row>
    <row r="135" spans="2:31" ht="18.75" customHeight="1">
      <c r="B135" s="14"/>
      <c r="C135" s="98"/>
      <c r="D135" s="98"/>
      <c r="E135" s="14"/>
      <c r="F135" s="99"/>
      <c r="G135" s="99"/>
      <c r="H135" s="99"/>
      <c r="I135" s="99"/>
      <c r="J135" s="99"/>
      <c r="K135" s="99"/>
      <c r="L135" s="99"/>
      <c r="M135" s="99"/>
      <c r="N135" s="99"/>
      <c r="O135" s="99"/>
      <c r="P135" s="99"/>
      <c r="Q135" s="99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</row>
    <row r="136" spans="2:31" ht="18.75" customHeight="1">
      <c r="B136" s="14"/>
      <c r="C136" s="98"/>
      <c r="D136" s="98"/>
      <c r="E136" s="14"/>
      <c r="F136" s="99"/>
      <c r="G136" s="99"/>
      <c r="H136" s="99"/>
      <c r="I136" s="99"/>
      <c r="J136" s="99"/>
      <c r="K136" s="99"/>
      <c r="L136" s="99"/>
      <c r="M136" s="99"/>
      <c r="N136" s="99"/>
      <c r="O136" s="99"/>
      <c r="P136" s="99"/>
      <c r="Q136" s="99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</row>
    <row r="137" spans="2:31" ht="18.75" customHeight="1">
      <c r="B137" s="14"/>
      <c r="C137" s="98"/>
      <c r="D137" s="98"/>
      <c r="E137" s="14"/>
      <c r="F137" s="99"/>
      <c r="G137" s="99"/>
      <c r="H137" s="99"/>
      <c r="I137" s="99"/>
      <c r="J137" s="99"/>
      <c r="K137" s="99"/>
      <c r="L137" s="99"/>
      <c r="M137" s="99"/>
      <c r="N137" s="99"/>
      <c r="O137" s="99"/>
      <c r="P137" s="99"/>
      <c r="Q137" s="99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</row>
    <row r="138" spans="2:31" ht="18.75" customHeight="1">
      <c r="B138" s="14"/>
      <c r="C138" s="98"/>
      <c r="D138" s="98"/>
      <c r="E138" s="14"/>
      <c r="F138" s="99"/>
      <c r="G138" s="99"/>
      <c r="H138" s="99"/>
      <c r="I138" s="99"/>
      <c r="J138" s="99"/>
      <c r="K138" s="99"/>
      <c r="L138" s="99"/>
      <c r="M138" s="99"/>
      <c r="N138" s="99"/>
      <c r="O138" s="99"/>
      <c r="P138" s="99"/>
      <c r="Q138" s="99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</row>
    <row r="139" spans="2:31" ht="18.75" customHeight="1">
      <c r="B139" s="14"/>
      <c r="C139" s="98"/>
      <c r="D139" s="98"/>
      <c r="E139" s="14"/>
      <c r="F139" s="99"/>
      <c r="G139" s="99"/>
      <c r="H139" s="99"/>
      <c r="I139" s="99"/>
      <c r="J139" s="99"/>
      <c r="K139" s="99"/>
      <c r="L139" s="99"/>
      <c r="M139" s="99"/>
      <c r="N139" s="99"/>
      <c r="O139" s="99"/>
      <c r="P139" s="99"/>
      <c r="Q139" s="99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</row>
    <row r="140" spans="2:31" ht="18.75" customHeight="1">
      <c r="B140" s="14"/>
      <c r="C140" s="98"/>
      <c r="D140" s="98"/>
      <c r="E140" s="14"/>
      <c r="F140" s="99"/>
      <c r="G140" s="99"/>
      <c r="H140" s="99"/>
      <c r="I140" s="99"/>
      <c r="J140" s="99"/>
      <c r="K140" s="99"/>
      <c r="L140" s="99"/>
      <c r="M140" s="99"/>
      <c r="N140" s="99"/>
      <c r="O140" s="99"/>
      <c r="P140" s="99"/>
      <c r="Q140" s="99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</row>
    <row r="141" spans="2:31" ht="18.75" customHeight="1">
      <c r="B141" s="14"/>
      <c r="C141" s="98"/>
      <c r="D141" s="98"/>
      <c r="E141" s="14"/>
      <c r="F141" s="99"/>
      <c r="G141" s="99"/>
      <c r="H141" s="99"/>
      <c r="I141" s="99"/>
      <c r="J141" s="99"/>
      <c r="K141" s="99"/>
      <c r="L141" s="99"/>
      <c r="M141" s="99"/>
      <c r="N141" s="99"/>
      <c r="O141" s="99"/>
      <c r="P141" s="99"/>
      <c r="Q141" s="99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</row>
    <row r="142" spans="2:31" ht="18.75" customHeight="1">
      <c r="B142" s="14"/>
      <c r="C142" s="98"/>
      <c r="D142" s="98"/>
      <c r="E142" s="14"/>
      <c r="F142" s="99"/>
      <c r="G142" s="99"/>
      <c r="H142" s="99"/>
      <c r="I142" s="99"/>
      <c r="J142" s="99"/>
      <c r="K142" s="99"/>
      <c r="L142" s="99"/>
      <c r="M142" s="99"/>
      <c r="N142" s="99"/>
      <c r="O142" s="99"/>
      <c r="P142" s="99"/>
      <c r="Q142" s="99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</row>
    <row r="143" spans="2:31" ht="18.75" customHeight="1">
      <c r="B143" s="14"/>
      <c r="C143" s="98"/>
      <c r="D143" s="98"/>
      <c r="E143" s="14"/>
      <c r="F143" s="99"/>
      <c r="G143" s="99"/>
      <c r="H143" s="99"/>
      <c r="I143" s="99"/>
      <c r="J143" s="99"/>
      <c r="K143" s="99"/>
      <c r="L143" s="99"/>
      <c r="M143" s="99"/>
      <c r="N143" s="99"/>
      <c r="O143" s="99"/>
      <c r="P143" s="99"/>
      <c r="Q143" s="99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</row>
    <row r="144" spans="2:31" ht="18.75" customHeight="1">
      <c r="B144" s="14"/>
      <c r="C144" s="98"/>
      <c r="D144" s="98"/>
      <c r="E144" s="14"/>
      <c r="F144" s="99"/>
      <c r="G144" s="99"/>
      <c r="H144" s="99"/>
      <c r="I144" s="99"/>
      <c r="J144" s="99"/>
      <c r="K144" s="99"/>
      <c r="L144" s="99"/>
      <c r="M144" s="99"/>
      <c r="N144" s="99"/>
      <c r="O144" s="99"/>
      <c r="P144" s="99"/>
      <c r="Q144" s="99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</row>
    <row r="145" spans="2:31" ht="18.75" customHeight="1">
      <c r="B145" s="14"/>
      <c r="C145" s="98"/>
      <c r="D145" s="98"/>
      <c r="E145" s="14"/>
      <c r="F145" s="99"/>
      <c r="G145" s="99"/>
      <c r="H145" s="99"/>
      <c r="I145" s="99"/>
      <c r="J145" s="99"/>
      <c r="K145" s="99"/>
      <c r="L145" s="99"/>
      <c r="M145" s="99"/>
      <c r="N145" s="99"/>
      <c r="O145" s="99"/>
      <c r="P145" s="99"/>
      <c r="Q145" s="99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</row>
    <row r="146" spans="2:31" ht="18.75" customHeight="1">
      <c r="B146" s="14"/>
      <c r="C146" s="98"/>
      <c r="D146" s="98"/>
      <c r="E146" s="14"/>
      <c r="F146" s="99"/>
      <c r="G146" s="99"/>
      <c r="H146" s="99"/>
      <c r="I146" s="99"/>
      <c r="J146" s="99"/>
      <c r="K146" s="99"/>
      <c r="L146" s="99"/>
      <c r="M146" s="99"/>
      <c r="N146" s="99"/>
      <c r="O146" s="99"/>
      <c r="P146" s="99"/>
      <c r="Q146" s="99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</row>
    <row r="147" spans="2:31" ht="18.75" customHeight="1">
      <c r="B147" s="14"/>
      <c r="C147" s="98"/>
      <c r="D147" s="98"/>
      <c r="E147" s="14"/>
      <c r="F147" s="99"/>
      <c r="G147" s="99"/>
      <c r="H147" s="99"/>
      <c r="I147" s="99"/>
      <c r="J147" s="99"/>
      <c r="K147" s="99"/>
      <c r="L147" s="99"/>
      <c r="M147" s="99"/>
      <c r="N147" s="99"/>
      <c r="O147" s="99"/>
      <c r="P147" s="99"/>
      <c r="Q147" s="99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</row>
    <row r="148" spans="2:31" ht="18.75" customHeight="1">
      <c r="B148" s="14"/>
      <c r="C148" s="98"/>
      <c r="D148" s="98"/>
      <c r="E148" s="14"/>
      <c r="F148" s="99"/>
      <c r="G148" s="99"/>
      <c r="H148" s="99"/>
      <c r="I148" s="99"/>
      <c r="J148" s="99"/>
      <c r="K148" s="99"/>
      <c r="L148" s="99"/>
      <c r="M148" s="99"/>
      <c r="N148" s="99"/>
      <c r="O148" s="99"/>
      <c r="P148" s="99"/>
      <c r="Q148" s="99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</row>
    <row r="149" spans="2:31" ht="18.75" customHeight="1">
      <c r="B149" s="14"/>
      <c r="C149" s="98"/>
      <c r="D149" s="98"/>
      <c r="E149" s="14"/>
      <c r="F149" s="99"/>
      <c r="G149" s="99"/>
      <c r="H149" s="99"/>
      <c r="I149" s="99"/>
      <c r="J149" s="99"/>
      <c r="K149" s="99"/>
      <c r="L149" s="99"/>
      <c r="M149" s="99"/>
      <c r="N149" s="99"/>
      <c r="O149" s="99"/>
      <c r="P149" s="99"/>
      <c r="Q149" s="99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</row>
    <row r="150" spans="2:31" ht="18.75" customHeight="1">
      <c r="B150" s="14"/>
      <c r="C150" s="98"/>
      <c r="D150" s="98"/>
      <c r="E150" s="14"/>
      <c r="F150" s="99"/>
      <c r="G150" s="99"/>
      <c r="H150" s="99"/>
      <c r="I150" s="99"/>
      <c r="J150" s="99"/>
      <c r="K150" s="99"/>
      <c r="L150" s="99"/>
      <c r="M150" s="99"/>
      <c r="N150" s="99"/>
      <c r="O150" s="99"/>
      <c r="P150" s="99"/>
      <c r="Q150" s="99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</row>
    <row r="151" spans="2:31" ht="18.75" customHeight="1">
      <c r="B151" s="14"/>
      <c r="C151" s="98"/>
      <c r="D151" s="98"/>
      <c r="E151" s="14"/>
      <c r="F151" s="99"/>
      <c r="G151" s="99"/>
      <c r="H151" s="99"/>
      <c r="I151" s="99"/>
      <c r="J151" s="99"/>
      <c r="K151" s="99"/>
      <c r="L151" s="99"/>
      <c r="M151" s="99"/>
      <c r="N151" s="99"/>
      <c r="O151" s="99"/>
      <c r="P151" s="99"/>
      <c r="Q151" s="99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</row>
    <row r="152" spans="2:31" ht="18.75" customHeight="1">
      <c r="B152" s="14"/>
      <c r="C152" s="98"/>
      <c r="D152" s="98"/>
      <c r="E152" s="14"/>
      <c r="F152" s="99"/>
      <c r="G152" s="99"/>
      <c r="H152" s="99"/>
      <c r="I152" s="99"/>
      <c r="J152" s="99"/>
      <c r="K152" s="99"/>
      <c r="L152" s="99"/>
      <c r="M152" s="99"/>
      <c r="N152" s="99"/>
      <c r="O152" s="99"/>
      <c r="P152" s="99"/>
      <c r="Q152" s="99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</row>
    <row r="153" spans="2:31" ht="18.75" customHeight="1">
      <c r="B153" s="14"/>
      <c r="C153" s="98"/>
      <c r="D153" s="98"/>
      <c r="E153" s="14"/>
      <c r="F153" s="99"/>
      <c r="G153" s="99"/>
      <c r="H153" s="99"/>
      <c r="I153" s="99"/>
      <c r="J153" s="99"/>
      <c r="K153" s="99"/>
      <c r="L153" s="99"/>
      <c r="M153" s="99"/>
      <c r="N153" s="99"/>
      <c r="O153" s="99"/>
      <c r="P153" s="99"/>
      <c r="Q153" s="99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</row>
    <row r="154" spans="2:31" ht="18.75" customHeight="1">
      <c r="B154" s="14"/>
      <c r="C154" s="98"/>
      <c r="D154" s="98"/>
      <c r="E154" s="14"/>
      <c r="F154" s="99"/>
      <c r="G154" s="99"/>
      <c r="H154" s="99"/>
      <c r="I154" s="99"/>
      <c r="J154" s="99"/>
      <c r="K154" s="99"/>
      <c r="L154" s="99"/>
      <c r="M154" s="99"/>
      <c r="N154" s="99"/>
      <c r="O154" s="99"/>
      <c r="P154" s="99"/>
      <c r="Q154" s="99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</row>
    <row r="155" spans="2:31" ht="18.75" customHeight="1">
      <c r="B155" s="14"/>
      <c r="C155" s="98"/>
      <c r="D155" s="98"/>
      <c r="E155" s="14"/>
      <c r="F155" s="99"/>
      <c r="G155" s="99"/>
      <c r="H155" s="99"/>
      <c r="I155" s="99"/>
      <c r="J155" s="99"/>
      <c r="K155" s="99"/>
      <c r="L155" s="99"/>
      <c r="M155" s="99"/>
      <c r="N155" s="99"/>
      <c r="O155" s="99"/>
      <c r="P155" s="99"/>
      <c r="Q155" s="99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</row>
    <row r="156" spans="2:31" ht="18.75" customHeight="1">
      <c r="B156" s="14"/>
      <c r="C156" s="98"/>
      <c r="D156" s="98"/>
      <c r="E156" s="14"/>
      <c r="F156" s="99"/>
      <c r="G156" s="99"/>
      <c r="H156" s="99"/>
      <c r="I156" s="99"/>
      <c r="J156" s="99"/>
      <c r="K156" s="99"/>
      <c r="L156" s="99"/>
      <c r="M156" s="99"/>
      <c r="N156" s="99"/>
      <c r="O156" s="99"/>
      <c r="P156" s="99"/>
      <c r="Q156" s="99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</row>
    <row r="157" spans="2:31" ht="18.75" customHeight="1">
      <c r="B157" s="14"/>
      <c r="C157" s="98"/>
      <c r="D157" s="98"/>
      <c r="E157" s="14"/>
      <c r="F157" s="99"/>
      <c r="G157" s="99"/>
      <c r="H157" s="99"/>
      <c r="I157" s="99"/>
      <c r="J157" s="99"/>
      <c r="K157" s="99"/>
      <c r="L157" s="99"/>
      <c r="M157" s="99"/>
      <c r="N157" s="99"/>
      <c r="O157" s="99"/>
      <c r="P157" s="99"/>
      <c r="Q157" s="99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</row>
    <row r="158" spans="2:31" ht="18.75" customHeight="1">
      <c r="B158" s="14"/>
      <c r="C158" s="98"/>
      <c r="D158" s="98"/>
      <c r="E158" s="14"/>
      <c r="F158" s="99"/>
      <c r="G158" s="99"/>
      <c r="H158" s="99"/>
      <c r="I158" s="99"/>
      <c r="J158" s="99"/>
      <c r="K158" s="99"/>
      <c r="L158" s="99"/>
      <c r="M158" s="99"/>
      <c r="N158" s="99"/>
      <c r="O158" s="99"/>
      <c r="P158" s="99"/>
      <c r="Q158" s="99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</row>
    <row r="159" spans="2:31" ht="18.75" customHeight="1">
      <c r="B159" s="14"/>
      <c r="C159" s="98"/>
      <c r="D159" s="98"/>
      <c r="E159" s="14"/>
      <c r="F159" s="99"/>
      <c r="G159" s="99"/>
      <c r="H159" s="99"/>
      <c r="I159" s="99"/>
      <c r="J159" s="99"/>
      <c r="K159" s="99"/>
      <c r="L159" s="99"/>
      <c r="M159" s="99"/>
      <c r="N159" s="99"/>
      <c r="O159" s="99"/>
      <c r="P159" s="99"/>
      <c r="Q159" s="99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</row>
    <row r="160" spans="2:31" ht="18.75" customHeight="1">
      <c r="B160" s="14"/>
      <c r="C160" s="98"/>
      <c r="D160" s="98"/>
      <c r="E160" s="14"/>
      <c r="F160" s="99"/>
      <c r="G160" s="99"/>
      <c r="H160" s="99"/>
      <c r="I160" s="99"/>
      <c r="J160" s="99"/>
      <c r="K160" s="99"/>
      <c r="L160" s="99"/>
      <c r="M160" s="99"/>
      <c r="N160" s="99"/>
      <c r="O160" s="99"/>
      <c r="P160" s="99"/>
      <c r="Q160" s="99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</row>
    <row r="161" spans="2:31" ht="18.75" customHeight="1">
      <c r="B161" s="14"/>
      <c r="C161" s="98"/>
      <c r="D161" s="98"/>
      <c r="E161" s="14"/>
      <c r="F161" s="99"/>
      <c r="G161" s="99"/>
      <c r="H161" s="99"/>
      <c r="I161" s="99"/>
      <c r="J161" s="99"/>
      <c r="K161" s="99"/>
      <c r="L161" s="99"/>
      <c r="M161" s="99"/>
      <c r="N161" s="99"/>
      <c r="O161" s="99"/>
      <c r="P161" s="99"/>
      <c r="Q161" s="99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</row>
    <row r="162" spans="2:31" ht="18.75" customHeight="1">
      <c r="B162" s="14"/>
      <c r="C162" s="98"/>
      <c r="D162" s="98"/>
      <c r="E162" s="14"/>
      <c r="F162" s="99"/>
      <c r="G162" s="99"/>
      <c r="H162" s="99"/>
      <c r="I162" s="99"/>
      <c r="J162" s="99"/>
      <c r="K162" s="99"/>
      <c r="L162" s="99"/>
      <c r="M162" s="99"/>
      <c r="N162" s="99"/>
      <c r="O162" s="99"/>
      <c r="P162" s="99"/>
      <c r="Q162" s="99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</row>
    <row r="163" spans="2:31" ht="18.75" customHeight="1">
      <c r="B163" s="14"/>
      <c r="C163" s="98"/>
      <c r="D163" s="98"/>
      <c r="E163" s="14"/>
      <c r="F163" s="99"/>
      <c r="G163" s="99"/>
      <c r="H163" s="99"/>
      <c r="I163" s="99"/>
      <c r="J163" s="99"/>
      <c r="K163" s="99"/>
      <c r="L163" s="99"/>
      <c r="M163" s="99"/>
      <c r="N163" s="99"/>
      <c r="O163" s="99"/>
      <c r="P163" s="99"/>
      <c r="Q163" s="99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</row>
    <row r="164" spans="2:31" ht="18.75" customHeight="1">
      <c r="B164" s="14"/>
      <c r="C164" s="98"/>
      <c r="D164" s="98"/>
      <c r="E164" s="14"/>
      <c r="F164" s="99"/>
      <c r="G164" s="99"/>
      <c r="H164" s="99"/>
      <c r="I164" s="99"/>
      <c r="J164" s="99"/>
      <c r="K164" s="99"/>
      <c r="L164" s="99"/>
      <c r="M164" s="99"/>
      <c r="N164" s="99"/>
      <c r="O164" s="99"/>
      <c r="P164" s="99"/>
      <c r="Q164" s="99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</row>
    <row r="165" spans="2:31" ht="18.75" customHeight="1">
      <c r="B165" s="14"/>
      <c r="C165" s="98"/>
      <c r="D165" s="98"/>
      <c r="E165" s="14"/>
      <c r="F165" s="99"/>
      <c r="G165" s="99"/>
      <c r="H165" s="99"/>
      <c r="I165" s="99"/>
      <c r="J165" s="99"/>
      <c r="K165" s="99"/>
      <c r="L165" s="99"/>
      <c r="M165" s="99"/>
      <c r="N165" s="99"/>
      <c r="O165" s="99"/>
      <c r="P165" s="99"/>
      <c r="Q165" s="99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</row>
    <row r="166" spans="2:31" ht="18.75" customHeight="1">
      <c r="B166" s="14"/>
      <c r="C166" s="98"/>
      <c r="D166" s="98"/>
      <c r="E166" s="14"/>
      <c r="F166" s="99"/>
      <c r="G166" s="99"/>
      <c r="H166" s="99"/>
      <c r="I166" s="99"/>
      <c r="J166" s="99"/>
      <c r="K166" s="99"/>
      <c r="L166" s="99"/>
      <c r="M166" s="99"/>
      <c r="N166" s="99"/>
      <c r="O166" s="99"/>
      <c r="P166" s="99"/>
      <c r="Q166" s="99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</row>
    <row r="167" spans="2:31" ht="18.75" customHeight="1">
      <c r="B167" s="14"/>
      <c r="C167" s="98"/>
      <c r="D167" s="98"/>
      <c r="E167" s="14"/>
      <c r="F167" s="99"/>
      <c r="G167" s="99"/>
      <c r="H167" s="99"/>
      <c r="I167" s="99"/>
      <c r="J167" s="99"/>
      <c r="K167" s="99"/>
      <c r="L167" s="99"/>
      <c r="M167" s="99"/>
      <c r="N167" s="99"/>
      <c r="O167" s="99"/>
      <c r="P167" s="99"/>
      <c r="Q167" s="99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</row>
    <row r="168" spans="2:31" ht="18.75" customHeight="1">
      <c r="B168" s="14"/>
      <c r="C168" s="98"/>
      <c r="D168" s="98"/>
      <c r="E168" s="14"/>
      <c r="F168" s="99"/>
      <c r="G168" s="99"/>
      <c r="H168" s="99"/>
      <c r="I168" s="99"/>
      <c r="J168" s="99"/>
      <c r="K168" s="99"/>
      <c r="L168" s="99"/>
      <c r="M168" s="99"/>
      <c r="N168" s="99"/>
      <c r="O168" s="99"/>
      <c r="P168" s="99"/>
      <c r="Q168" s="99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</row>
    <row r="169" spans="2:31" ht="18.75" customHeight="1">
      <c r="B169" s="14"/>
      <c r="C169" s="98"/>
      <c r="D169" s="98"/>
      <c r="E169" s="14"/>
      <c r="F169" s="99"/>
      <c r="G169" s="99"/>
      <c r="H169" s="99"/>
      <c r="I169" s="99"/>
      <c r="J169" s="99"/>
      <c r="K169" s="99"/>
      <c r="L169" s="99"/>
      <c r="M169" s="99"/>
      <c r="N169" s="99"/>
      <c r="O169" s="99"/>
      <c r="P169" s="99"/>
      <c r="Q169" s="99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</row>
    <row r="170" spans="2:31" ht="18.75" customHeight="1">
      <c r="B170" s="14"/>
      <c r="C170" s="98"/>
      <c r="D170" s="98"/>
      <c r="E170" s="14"/>
      <c r="F170" s="99"/>
      <c r="G170" s="99"/>
      <c r="H170" s="99"/>
      <c r="I170" s="99"/>
      <c r="J170" s="99"/>
      <c r="K170" s="99"/>
      <c r="L170" s="99"/>
      <c r="M170" s="99"/>
      <c r="N170" s="99"/>
      <c r="O170" s="99"/>
      <c r="P170" s="99"/>
      <c r="Q170" s="99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</row>
    <row r="171" spans="2:31" ht="18.75" customHeight="1">
      <c r="B171" s="14"/>
      <c r="C171" s="98"/>
      <c r="D171" s="98"/>
      <c r="E171" s="14"/>
      <c r="F171" s="99"/>
      <c r="G171" s="99"/>
      <c r="H171" s="99"/>
      <c r="I171" s="99"/>
      <c r="J171" s="99"/>
      <c r="K171" s="99"/>
      <c r="L171" s="99"/>
      <c r="M171" s="99"/>
      <c r="N171" s="99"/>
      <c r="O171" s="99"/>
      <c r="P171" s="99"/>
      <c r="Q171" s="99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</row>
    <row r="172" spans="2:31" ht="18.75" customHeight="1">
      <c r="B172" s="14"/>
      <c r="C172" s="98"/>
      <c r="D172" s="98"/>
      <c r="E172" s="14"/>
      <c r="F172" s="99"/>
      <c r="G172" s="99"/>
      <c r="H172" s="99"/>
      <c r="I172" s="99"/>
      <c r="J172" s="99"/>
      <c r="K172" s="99"/>
      <c r="L172" s="99"/>
      <c r="M172" s="99"/>
      <c r="N172" s="99"/>
      <c r="O172" s="99"/>
      <c r="P172" s="99"/>
      <c r="Q172" s="99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</row>
    <row r="173" spans="2:31" ht="18.75" customHeight="1">
      <c r="B173" s="14"/>
      <c r="C173" s="98"/>
      <c r="D173" s="98"/>
      <c r="E173" s="14"/>
      <c r="F173" s="99"/>
      <c r="G173" s="99"/>
      <c r="H173" s="99"/>
      <c r="I173" s="99"/>
      <c r="J173" s="99"/>
      <c r="K173" s="99"/>
      <c r="L173" s="99"/>
      <c r="M173" s="99"/>
      <c r="N173" s="99"/>
      <c r="O173" s="99"/>
      <c r="P173" s="99"/>
      <c r="Q173" s="99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</row>
    <row r="174" spans="2:31" ht="18.75" customHeight="1">
      <c r="B174" s="14"/>
      <c r="C174" s="98"/>
      <c r="D174" s="98"/>
      <c r="E174" s="14"/>
      <c r="F174" s="99"/>
      <c r="G174" s="99"/>
      <c r="H174" s="99"/>
      <c r="I174" s="99"/>
      <c r="J174" s="99"/>
      <c r="K174" s="99"/>
      <c r="L174" s="99"/>
      <c r="M174" s="99"/>
      <c r="N174" s="99"/>
      <c r="O174" s="99"/>
      <c r="P174" s="99"/>
      <c r="Q174" s="99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</row>
    <row r="175" spans="2:31" ht="18.75" customHeight="1">
      <c r="B175" s="14"/>
      <c r="C175" s="98"/>
      <c r="D175" s="98"/>
      <c r="E175" s="14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</row>
    <row r="176" spans="2:31" ht="18.75" customHeight="1">
      <c r="B176" s="14"/>
      <c r="C176" s="98"/>
      <c r="D176" s="98"/>
      <c r="E176" s="14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</row>
    <row r="177" spans="2:31" ht="18.75" customHeight="1">
      <c r="B177" s="14"/>
      <c r="C177" s="98"/>
      <c r="D177" s="98"/>
      <c r="E177" s="14"/>
      <c r="F177" s="99"/>
      <c r="G177" s="99"/>
      <c r="H177" s="99"/>
      <c r="I177" s="99"/>
      <c r="J177" s="99"/>
      <c r="K177" s="99"/>
      <c r="L177" s="99"/>
      <c r="M177" s="99"/>
      <c r="N177" s="99"/>
      <c r="O177" s="99"/>
      <c r="P177" s="99"/>
      <c r="Q177" s="99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</row>
    <row r="178" spans="2:31" ht="18.75" customHeight="1">
      <c r="B178" s="14"/>
      <c r="C178" s="98"/>
      <c r="D178" s="98"/>
      <c r="E178" s="14"/>
      <c r="F178" s="99"/>
      <c r="G178" s="99"/>
      <c r="H178" s="99"/>
      <c r="I178" s="99"/>
      <c r="J178" s="99"/>
      <c r="K178" s="99"/>
      <c r="L178" s="99"/>
      <c r="M178" s="99"/>
      <c r="N178" s="99"/>
      <c r="O178" s="99"/>
      <c r="P178" s="99"/>
      <c r="Q178" s="99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</row>
    <row r="179" spans="2:31" ht="18.75" customHeight="1">
      <c r="B179" s="14"/>
      <c r="C179" s="98"/>
      <c r="D179" s="98"/>
      <c r="E179" s="14"/>
      <c r="F179" s="99"/>
      <c r="G179" s="99"/>
      <c r="H179" s="99"/>
      <c r="I179" s="99"/>
      <c r="J179" s="99"/>
      <c r="K179" s="99"/>
      <c r="L179" s="99"/>
      <c r="M179" s="99"/>
      <c r="N179" s="99"/>
      <c r="O179" s="99"/>
      <c r="P179" s="99"/>
      <c r="Q179" s="99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</row>
    <row r="180" spans="2:31" ht="18.75" customHeight="1">
      <c r="B180" s="14"/>
      <c r="C180" s="98"/>
      <c r="D180" s="98"/>
      <c r="E180" s="14"/>
      <c r="F180" s="99"/>
      <c r="G180" s="99"/>
      <c r="H180" s="99"/>
      <c r="I180" s="99"/>
      <c r="J180" s="99"/>
      <c r="K180" s="99"/>
      <c r="L180" s="99"/>
      <c r="M180" s="99"/>
      <c r="N180" s="99"/>
      <c r="O180" s="99"/>
      <c r="P180" s="99"/>
      <c r="Q180" s="99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</row>
    <row r="181" spans="2:31" ht="18.75" customHeight="1">
      <c r="B181" s="14"/>
      <c r="C181" s="98"/>
      <c r="D181" s="98"/>
      <c r="E181" s="14"/>
      <c r="F181" s="99"/>
      <c r="G181" s="99"/>
      <c r="H181" s="99"/>
      <c r="I181" s="99"/>
      <c r="J181" s="99"/>
      <c r="K181" s="99"/>
      <c r="L181" s="99"/>
      <c r="M181" s="99"/>
      <c r="N181" s="99"/>
      <c r="O181" s="99"/>
      <c r="P181" s="99"/>
      <c r="Q181" s="99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</row>
    <row r="182" spans="2:31" ht="18.75" customHeight="1">
      <c r="B182" s="14"/>
      <c r="C182" s="98"/>
      <c r="D182" s="98"/>
      <c r="E182" s="14"/>
      <c r="F182" s="99"/>
      <c r="G182" s="99"/>
      <c r="H182" s="99"/>
      <c r="I182" s="99"/>
      <c r="J182" s="99"/>
      <c r="K182" s="99"/>
      <c r="L182" s="99"/>
      <c r="M182" s="99"/>
      <c r="N182" s="99"/>
      <c r="O182" s="99"/>
      <c r="P182" s="99"/>
      <c r="Q182" s="99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</row>
    <row r="183" spans="2:31" ht="18.75" customHeight="1">
      <c r="B183" s="14"/>
      <c r="C183" s="98"/>
      <c r="D183" s="98"/>
      <c r="E183" s="14"/>
      <c r="F183" s="99"/>
      <c r="G183" s="99"/>
      <c r="H183" s="99"/>
      <c r="I183" s="99"/>
      <c r="J183" s="99"/>
      <c r="K183" s="99"/>
      <c r="L183" s="99"/>
      <c r="M183" s="99"/>
      <c r="N183" s="99"/>
      <c r="O183" s="99"/>
      <c r="P183" s="99"/>
      <c r="Q183" s="99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</row>
    <row r="184" spans="2:31" ht="18.75" customHeight="1">
      <c r="B184" s="14"/>
      <c r="C184" s="98"/>
      <c r="D184" s="98"/>
      <c r="E184" s="14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</row>
    <row r="185" spans="2:31" ht="18.75" customHeight="1">
      <c r="B185" s="14"/>
      <c r="C185" s="98"/>
      <c r="D185" s="98"/>
      <c r="E185" s="14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</row>
    <row r="186" spans="2:31" ht="18.75" customHeight="1">
      <c r="B186" s="14"/>
      <c r="C186" s="98"/>
      <c r="D186" s="98"/>
      <c r="E186" s="14"/>
      <c r="F186" s="99"/>
      <c r="G186" s="99"/>
      <c r="H186" s="99"/>
      <c r="I186" s="99"/>
      <c r="J186" s="99"/>
      <c r="K186" s="99"/>
      <c r="L186" s="99"/>
      <c r="M186" s="99"/>
      <c r="N186" s="99"/>
      <c r="O186" s="99"/>
      <c r="P186" s="99"/>
      <c r="Q186" s="99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</row>
    <row r="187" spans="2:31" ht="18.75" customHeight="1">
      <c r="B187" s="14"/>
      <c r="C187" s="98"/>
      <c r="D187" s="98"/>
      <c r="E187" s="14"/>
      <c r="F187" s="99"/>
      <c r="G187" s="99"/>
      <c r="H187" s="99"/>
      <c r="I187" s="99"/>
      <c r="J187" s="99"/>
      <c r="K187" s="99"/>
      <c r="L187" s="99"/>
      <c r="M187" s="99"/>
      <c r="N187" s="99"/>
      <c r="O187" s="99"/>
      <c r="P187" s="99"/>
      <c r="Q187" s="99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</row>
    <row r="188" spans="2:31" ht="18.75" customHeight="1">
      <c r="B188" s="14"/>
      <c r="C188" s="98"/>
      <c r="D188" s="98"/>
      <c r="E188" s="14"/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99"/>
      <c r="Q188" s="99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</row>
    <row r="189" spans="2:31" ht="18.75" customHeight="1">
      <c r="B189" s="14"/>
      <c r="C189" s="98"/>
      <c r="D189" s="98"/>
      <c r="E189" s="14"/>
      <c r="F189" s="99"/>
      <c r="G189" s="99"/>
      <c r="H189" s="99"/>
      <c r="I189" s="99"/>
      <c r="J189" s="99"/>
      <c r="K189" s="99"/>
      <c r="L189" s="99"/>
      <c r="M189" s="99"/>
      <c r="N189" s="99"/>
      <c r="O189" s="99"/>
      <c r="P189" s="99"/>
      <c r="Q189" s="99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</row>
    <row r="190" spans="2:31" ht="18.75" customHeight="1">
      <c r="B190" s="14"/>
      <c r="C190" s="98"/>
      <c r="D190" s="98"/>
      <c r="E190" s="14"/>
      <c r="F190" s="99"/>
      <c r="G190" s="99"/>
      <c r="H190" s="99"/>
      <c r="I190" s="99"/>
      <c r="J190" s="99"/>
      <c r="K190" s="99"/>
      <c r="L190" s="99"/>
      <c r="M190" s="99"/>
      <c r="N190" s="99"/>
      <c r="O190" s="99"/>
      <c r="P190" s="99"/>
      <c r="Q190" s="99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</row>
    <row r="191" spans="2:31" ht="18.75" customHeight="1">
      <c r="B191" s="14"/>
      <c r="C191" s="98"/>
      <c r="D191" s="98"/>
      <c r="E191" s="14"/>
      <c r="F191" s="99"/>
      <c r="G191" s="99"/>
      <c r="H191" s="99"/>
      <c r="I191" s="99"/>
      <c r="J191" s="99"/>
      <c r="K191" s="99"/>
      <c r="L191" s="99"/>
      <c r="M191" s="99"/>
      <c r="N191" s="99"/>
      <c r="O191" s="99"/>
      <c r="P191" s="99"/>
      <c r="Q191" s="99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</row>
    <row r="192" spans="2:31" ht="18.75" customHeight="1">
      <c r="B192" s="14"/>
      <c r="C192" s="98"/>
      <c r="D192" s="98"/>
      <c r="E192" s="14"/>
      <c r="F192" s="99"/>
      <c r="G192" s="99"/>
      <c r="H192" s="99"/>
      <c r="I192" s="99"/>
      <c r="J192" s="99"/>
      <c r="K192" s="99"/>
      <c r="L192" s="99"/>
      <c r="M192" s="99"/>
      <c r="N192" s="99"/>
      <c r="O192" s="99"/>
      <c r="P192" s="99"/>
      <c r="Q192" s="99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</row>
    <row r="193" spans="2:31" ht="18.75" customHeight="1">
      <c r="B193" s="14"/>
      <c r="C193" s="98"/>
      <c r="D193" s="98"/>
      <c r="E193" s="14"/>
      <c r="F193" s="99"/>
      <c r="G193" s="99"/>
      <c r="H193" s="99"/>
      <c r="I193" s="99"/>
      <c r="J193" s="99"/>
      <c r="K193" s="99"/>
      <c r="L193" s="99"/>
      <c r="M193" s="99"/>
      <c r="N193" s="99"/>
      <c r="O193" s="99"/>
      <c r="P193" s="99"/>
      <c r="Q193" s="99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</row>
    <row r="194" spans="2:31" ht="18.75" customHeight="1">
      <c r="B194" s="14"/>
      <c r="C194" s="98"/>
      <c r="D194" s="98"/>
      <c r="E194" s="14"/>
      <c r="F194" s="99"/>
      <c r="G194" s="99"/>
      <c r="H194" s="99"/>
      <c r="I194" s="99"/>
      <c r="J194" s="99"/>
      <c r="K194" s="99"/>
      <c r="L194" s="99"/>
      <c r="M194" s="99"/>
      <c r="N194" s="99"/>
      <c r="O194" s="99"/>
      <c r="P194" s="99"/>
      <c r="Q194" s="99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</row>
    <row r="195" spans="2:31" ht="18.75" customHeight="1">
      <c r="B195" s="14"/>
      <c r="C195" s="98"/>
      <c r="D195" s="98"/>
      <c r="E195" s="14"/>
      <c r="F195" s="99"/>
      <c r="G195" s="99"/>
      <c r="H195" s="99"/>
      <c r="I195" s="99"/>
      <c r="J195" s="99"/>
      <c r="K195" s="99"/>
      <c r="L195" s="99"/>
      <c r="M195" s="99"/>
      <c r="N195" s="99"/>
      <c r="O195" s="99"/>
      <c r="P195" s="99"/>
      <c r="Q195" s="99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</row>
    <row r="196" spans="2:31" ht="18.75" customHeight="1">
      <c r="B196" s="14"/>
      <c r="C196" s="98"/>
      <c r="D196" s="98"/>
      <c r="E196" s="14"/>
      <c r="F196" s="99"/>
      <c r="G196" s="99"/>
      <c r="H196" s="99"/>
      <c r="I196" s="99"/>
      <c r="J196" s="99"/>
      <c r="K196" s="99"/>
      <c r="L196" s="99"/>
      <c r="M196" s="99"/>
      <c r="N196" s="99"/>
      <c r="O196" s="99"/>
      <c r="P196" s="99"/>
      <c r="Q196" s="99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</row>
    <row r="197" spans="2:31" ht="18.75" customHeight="1">
      <c r="B197" s="14"/>
      <c r="C197" s="98"/>
      <c r="D197" s="98"/>
      <c r="E197" s="14"/>
      <c r="F197" s="99"/>
      <c r="G197" s="99"/>
      <c r="H197" s="99"/>
      <c r="I197" s="99"/>
      <c r="J197" s="99"/>
      <c r="K197" s="99"/>
      <c r="L197" s="99"/>
      <c r="M197" s="99"/>
      <c r="N197" s="99"/>
      <c r="O197" s="99"/>
      <c r="P197" s="99"/>
      <c r="Q197" s="99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</row>
    <row r="198" spans="2:31" ht="18.75" customHeight="1">
      <c r="B198" s="14"/>
      <c r="C198" s="98"/>
      <c r="D198" s="98"/>
      <c r="E198" s="14"/>
      <c r="F198" s="99"/>
      <c r="G198" s="99"/>
      <c r="H198" s="99"/>
      <c r="I198" s="99"/>
      <c r="J198" s="99"/>
      <c r="K198" s="99"/>
      <c r="L198" s="99"/>
      <c r="M198" s="99"/>
      <c r="N198" s="99"/>
      <c r="O198" s="99"/>
      <c r="P198" s="99"/>
      <c r="Q198" s="99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</row>
    <row r="199" spans="2:31" ht="18.75" customHeight="1">
      <c r="B199" s="14"/>
      <c r="C199" s="98"/>
      <c r="D199" s="98"/>
      <c r="E199" s="14"/>
      <c r="F199" s="99"/>
      <c r="G199" s="99"/>
      <c r="H199" s="99"/>
      <c r="I199" s="99"/>
      <c r="J199" s="99"/>
      <c r="K199" s="99"/>
      <c r="L199" s="99"/>
      <c r="M199" s="99"/>
      <c r="N199" s="99"/>
      <c r="O199" s="99"/>
      <c r="P199" s="99"/>
      <c r="Q199" s="99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</row>
    <row r="200" spans="2:31" ht="18.75" customHeight="1">
      <c r="B200" s="14"/>
      <c r="C200" s="98"/>
      <c r="D200" s="98"/>
      <c r="E200" s="14"/>
      <c r="F200" s="99"/>
      <c r="G200" s="99"/>
      <c r="H200" s="99"/>
      <c r="I200" s="99"/>
      <c r="J200" s="99"/>
      <c r="K200" s="99"/>
      <c r="L200" s="99"/>
      <c r="M200" s="99"/>
      <c r="N200" s="99"/>
      <c r="O200" s="99"/>
      <c r="P200" s="99"/>
      <c r="Q200" s="99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</row>
    <row r="201" spans="2:31" ht="18.75" customHeight="1">
      <c r="B201" s="14"/>
      <c r="C201" s="98"/>
      <c r="D201" s="98"/>
      <c r="E201" s="14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</row>
    <row r="202" spans="2:31" ht="18.75" customHeight="1">
      <c r="B202" s="14"/>
      <c r="C202" s="98"/>
      <c r="D202" s="98"/>
      <c r="E202" s="14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</row>
    <row r="203" spans="2:31" ht="18.75" customHeight="1">
      <c r="B203" s="14"/>
      <c r="C203" s="98"/>
      <c r="D203" s="98"/>
      <c r="E203" s="14"/>
      <c r="F203" s="99"/>
      <c r="G203" s="99"/>
      <c r="H203" s="99"/>
      <c r="I203" s="99"/>
      <c r="J203" s="99"/>
      <c r="K203" s="99"/>
      <c r="L203" s="99"/>
      <c r="M203" s="99"/>
      <c r="N203" s="99"/>
      <c r="O203" s="99"/>
      <c r="P203" s="99"/>
      <c r="Q203" s="99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</row>
    <row r="204" spans="2:31" ht="18.75" customHeight="1">
      <c r="B204" s="14"/>
      <c r="C204" s="98"/>
      <c r="D204" s="98"/>
      <c r="E204" s="14"/>
      <c r="F204" s="99"/>
      <c r="G204" s="99"/>
      <c r="H204" s="99"/>
      <c r="I204" s="99"/>
      <c r="J204" s="99"/>
      <c r="K204" s="99"/>
      <c r="L204" s="99"/>
      <c r="M204" s="99"/>
      <c r="N204" s="99"/>
      <c r="O204" s="99"/>
      <c r="P204" s="99"/>
      <c r="Q204" s="99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</row>
    <row r="205" spans="2:31" ht="18.75" customHeight="1">
      <c r="B205" s="14"/>
      <c r="C205" s="98"/>
      <c r="D205" s="98"/>
      <c r="E205" s="14"/>
      <c r="F205" s="99"/>
      <c r="G205" s="99"/>
      <c r="H205" s="99"/>
      <c r="I205" s="99"/>
      <c r="J205" s="99"/>
      <c r="K205" s="99"/>
      <c r="L205" s="99"/>
      <c r="M205" s="99"/>
      <c r="N205" s="99"/>
      <c r="O205" s="99"/>
      <c r="P205" s="99"/>
      <c r="Q205" s="99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</row>
    <row r="206" spans="2:31" ht="18.75" customHeight="1">
      <c r="B206" s="14"/>
      <c r="C206" s="98"/>
      <c r="D206" s="98"/>
      <c r="E206" s="14"/>
      <c r="F206" s="99"/>
      <c r="G206" s="99"/>
      <c r="H206" s="99"/>
      <c r="I206" s="99"/>
      <c r="J206" s="99"/>
      <c r="K206" s="99"/>
      <c r="L206" s="99"/>
      <c r="M206" s="99"/>
      <c r="N206" s="99"/>
      <c r="O206" s="99"/>
      <c r="P206" s="99"/>
      <c r="Q206" s="99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</row>
    <row r="207" spans="2:31" ht="18.75" customHeight="1">
      <c r="B207" s="14"/>
      <c r="C207" s="98"/>
      <c r="D207" s="98"/>
      <c r="E207" s="14"/>
      <c r="F207" s="99"/>
      <c r="G207" s="99"/>
      <c r="H207" s="99"/>
      <c r="I207" s="99"/>
      <c r="J207" s="99"/>
      <c r="K207" s="99"/>
      <c r="L207" s="99"/>
      <c r="M207" s="99"/>
      <c r="N207" s="99"/>
      <c r="O207" s="99"/>
      <c r="P207" s="99"/>
      <c r="Q207" s="99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</row>
    <row r="208" spans="2:31" ht="18.75" customHeight="1">
      <c r="B208" s="14"/>
      <c r="C208" s="98"/>
      <c r="D208" s="98"/>
      <c r="E208" s="14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</row>
    <row r="209" spans="2:31" ht="18.75" customHeight="1">
      <c r="B209" s="14"/>
      <c r="C209" s="98"/>
      <c r="D209" s="98"/>
      <c r="E209" s="14"/>
      <c r="F209" s="99"/>
      <c r="G209" s="99"/>
      <c r="H209" s="99"/>
      <c r="I209" s="99"/>
      <c r="J209" s="99"/>
      <c r="K209" s="99"/>
      <c r="L209" s="99"/>
      <c r="M209" s="99"/>
      <c r="N209" s="99"/>
      <c r="O209" s="99"/>
      <c r="P209" s="99"/>
      <c r="Q209" s="99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</row>
    <row r="210" spans="2:31" ht="18.75" customHeight="1">
      <c r="B210" s="14"/>
      <c r="C210" s="98"/>
      <c r="D210" s="98"/>
      <c r="E210" s="14"/>
      <c r="F210" s="99"/>
      <c r="G210" s="99"/>
      <c r="H210" s="99"/>
      <c r="I210" s="99"/>
      <c r="J210" s="99"/>
      <c r="K210" s="99"/>
      <c r="L210" s="99"/>
      <c r="M210" s="99"/>
      <c r="N210" s="99"/>
      <c r="O210" s="99"/>
      <c r="P210" s="99"/>
      <c r="Q210" s="99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</row>
    <row r="211" spans="2:31" ht="18.75" customHeight="1">
      <c r="B211" s="14"/>
      <c r="C211" s="98"/>
      <c r="D211" s="98"/>
      <c r="E211" s="14"/>
      <c r="F211" s="99"/>
      <c r="G211" s="99"/>
      <c r="H211" s="99"/>
      <c r="I211" s="99"/>
      <c r="J211" s="99"/>
      <c r="K211" s="99"/>
      <c r="L211" s="99"/>
      <c r="M211" s="99"/>
      <c r="N211" s="99"/>
      <c r="O211" s="99"/>
      <c r="P211" s="99"/>
      <c r="Q211" s="99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</row>
    <row r="212" spans="2:31" ht="18.75" customHeight="1">
      <c r="B212" s="14"/>
      <c r="C212" s="98"/>
      <c r="D212" s="98"/>
      <c r="E212" s="14"/>
      <c r="F212" s="99"/>
      <c r="G212" s="99"/>
      <c r="H212" s="99"/>
      <c r="I212" s="99"/>
      <c r="J212" s="99"/>
      <c r="K212" s="99"/>
      <c r="L212" s="99"/>
      <c r="M212" s="99"/>
      <c r="N212" s="99"/>
      <c r="O212" s="99"/>
      <c r="P212" s="99"/>
      <c r="Q212" s="99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</row>
    <row r="213" spans="2:31" ht="18.75" customHeight="1">
      <c r="B213" s="14"/>
      <c r="C213" s="98"/>
      <c r="D213" s="98"/>
      <c r="E213" s="14"/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99"/>
      <c r="Q213" s="99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</row>
    <row r="214" spans="2:31" ht="18.75" customHeight="1">
      <c r="B214" s="14"/>
      <c r="C214" s="98"/>
      <c r="D214" s="98"/>
      <c r="E214" s="14"/>
      <c r="F214" s="99"/>
      <c r="G214" s="99"/>
      <c r="H214" s="99"/>
      <c r="I214" s="99"/>
      <c r="J214" s="99"/>
      <c r="K214" s="99"/>
      <c r="L214" s="99"/>
      <c r="M214" s="99"/>
      <c r="N214" s="99"/>
      <c r="O214" s="99"/>
      <c r="P214" s="99"/>
      <c r="Q214" s="99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</row>
    <row r="215" spans="2:31" ht="18.75" customHeight="1">
      <c r="B215" s="14"/>
      <c r="C215" s="98"/>
      <c r="D215" s="98"/>
      <c r="E215" s="14"/>
      <c r="F215" s="99"/>
      <c r="G215" s="99"/>
      <c r="H215" s="99"/>
      <c r="I215" s="99"/>
      <c r="J215" s="99"/>
      <c r="K215" s="99"/>
      <c r="L215" s="99"/>
      <c r="M215" s="99"/>
      <c r="N215" s="99"/>
      <c r="O215" s="99"/>
      <c r="P215" s="99"/>
      <c r="Q215" s="99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</row>
    <row r="216" spans="2:31" ht="18.75" customHeight="1">
      <c r="B216" s="14"/>
      <c r="C216" s="98"/>
      <c r="D216" s="98"/>
      <c r="E216" s="14"/>
      <c r="F216" s="99"/>
      <c r="G216" s="99"/>
      <c r="H216" s="99"/>
      <c r="I216" s="99"/>
      <c r="J216" s="99"/>
      <c r="K216" s="99"/>
      <c r="L216" s="99"/>
      <c r="M216" s="99"/>
      <c r="N216" s="99"/>
      <c r="O216" s="99"/>
      <c r="P216" s="99"/>
      <c r="Q216" s="99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</row>
    <row r="217" spans="2:31" ht="18.75" customHeight="1">
      <c r="B217" s="14"/>
      <c r="C217" s="98"/>
      <c r="D217" s="98"/>
      <c r="E217" s="14"/>
      <c r="F217" s="99"/>
      <c r="G217" s="99"/>
      <c r="H217" s="99"/>
      <c r="I217" s="99"/>
      <c r="J217" s="99"/>
      <c r="K217" s="99"/>
      <c r="L217" s="99"/>
      <c r="M217" s="99"/>
      <c r="N217" s="99"/>
      <c r="O217" s="99"/>
      <c r="P217" s="99"/>
      <c r="Q217" s="99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</row>
    <row r="218" spans="2:31" ht="18.75" customHeight="1">
      <c r="B218" s="14"/>
      <c r="C218" s="98"/>
      <c r="D218" s="98"/>
      <c r="E218" s="14"/>
      <c r="F218" s="99"/>
      <c r="G218" s="99"/>
      <c r="H218" s="99"/>
      <c r="I218" s="99"/>
      <c r="J218" s="99"/>
      <c r="K218" s="99"/>
      <c r="L218" s="99"/>
      <c r="M218" s="99"/>
      <c r="N218" s="99"/>
      <c r="O218" s="99"/>
      <c r="P218" s="99"/>
      <c r="Q218" s="99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</row>
    <row r="219" spans="2:31" ht="18.75" customHeight="1">
      <c r="B219" s="14"/>
      <c r="C219" s="98"/>
      <c r="D219" s="98"/>
      <c r="E219" s="14"/>
      <c r="F219" s="99"/>
      <c r="G219" s="99"/>
      <c r="H219" s="99"/>
      <c r="I219" s="99"/>
      <c r="J219" s="99"/>
      <c r="K219" s="99"/>
      <c r="L219" s="99"/>
      <c r="M219" s="99"/>
      <c r="N219" s="99"/>
      <c r="O219" s="99"/>
      <c r="P219" s="99"/>
      <c r="Q219" s="99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</row>
    <row r="220" spans="2:31" ht="18.75" customHeight="1">
      <c r="B220" s="14"/>
      <c r="C220" s="98"/>
      <c r="D220" s="98"/>
      <c r="E220" s="14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</row>
    <row r="221" spans="2:31" ht="18.75" customHeight="1">
      <c r="B221" s="14"/>
      <c r="C221" s="98"/>
      <c r="D221" s="98"/>
      <c r="E221" s="14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</row>
    <row r="222" spans="2:31" ht="18.75" customHeight="1">
      <c r="B222" s="14"/>
      <c r="C222" s="98"/>
      <c r="D222" s="98"/>
      <c r="E222" s="14"/>
      <c r="F222" s="99"/>
      <c r="G222" s="99"/>
      <c r="H222" s="99"/>
      <c r="I222" s="99"/>
      <c r="J222" s="99"/>
      <c r="K222" s="99"/>
      <c r="L222" s="99"/>
      <c r="M222" s="99"/>
      <c r="N222" s="99"/>
      <c r="O222" s="99"/>
      <c r="P222" s="99"/>
      <c r="Q222" s="99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</row>
    <row r="223" spans="2:31" ht="18.75" customHeight="1">
      <c r="B223" s="14"/>
      <c r="C223" s="98"/>
      <c r="D223" s="98"/>
      <c r="E223" s="14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</row>
    <row r="224" spans="2:31" ht="18.75" customHeight="1">
      <c r="B224" s="14"/>
      <c r="C224" s="98"/>
      <c r="D224" s="98"/>
      <c r="E224" s="14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</row>
    <row r="225" spans="2:31" ht="18.75" customHeight="1">
      <c r="B225" s="14"/>
      <c r="C225" s="98"/>
      <c r="D225" s="98"/>
      <c r="E225" s="14"/>
      <c r="F225" s="99"/>
      <c r="G225" s="99"/>
      <c r="H225" s="99"/>
      <c r="I225" s="99"/>
      <c r="J225" s="99"/>
      <c r="K225" s="99"/>
      <c r="L225" s="99"/>
      <c r="M225" s="99"/>
      <c r="N225" s="99"/>
      <c r="O225" s="99"/>
      <c r="P225" s="99"/>
      <c r="Q225" s="99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</row>
    <row r="226" spans="2:31" ht="18.75" customHeight="1">
      <c r="B226" s="14"/>
      <c r="C226" s="98"/>
      <c r="D226" s="98"/>
      <c r="E226" s="14"/>
      <c r="F226" s="99"/>
      <c r="G226" s="99"/>
      <c r="H226" s="99"/>
      <c r="I226" s="99"/>
      <c r="J226" s="99"/>
      <c r="K226" s="99"/>
      <c r="L226" s="99"/>
      <c r="M226" s="99"/>
      <c r="N226" s="99"/>
      <c r="O226" s="99"/>
      <c r="P226" s="99"/>
      <c r="Q226" s="99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</row>
    <row r="227" spans="2:31" ht="18.75" customHeight="1">
      <c r="B227" s="14"/>
      <c r="C227" s="98"/>
      <c r="D227" s="98"/>
      <c r="E227" s="14"/>
      <c r="F227" s="99"/>
      <c r="G227" s="99"/>
      <c r="H227" s="99"/>
      <c r="I227" s="99"/>
      <c r="J227" s="99"/>
      <c r="K227" s="99"/>
      <c r="L227" s="99"/>
      <c r="M227" s="99"/>
      <c r="N227" s="99"/>
      <c r="O227" s="99"/>
      <c r="P227" s="99"/>
      <c r="Q227" s="99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</row>
    <row r="228" spans="2:31" ht="18.75" customHeight="1">
      <c r="B228" s="14"/>
      <c r="C228" s="98"/>
      <c r="D228" s="98"/>
      <c r="E228" s="14"/>
      <c r="F228" s="99"/>
      <c r="G228" s="99"/>
      <c r="H228" s="99"/>
      <c r="I228" s="99"/>
      <c r="J228" s="99"/>
      <c r="K228" s="99"/>
      <c r="L228" s="99"/>
      <c r="M228" s="99"/>
      <c r="N228" s="99"/>
      <c r="O228" s="99"/>
      <c r="P228" s="99"/>
      <c r="Q228" s="99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</row>
    <row r="229" spans="2:31" ht="18.75" customHeight="1">
      <c r="B229" s="14"/>
      <c r="C229" s="98"/>
      <c r="D229" s="98"/>
      <c r="E229" s="14"/>
      <c r="F229" s="99"/>
      <c r="G229" s="99"/>
      <c r="H229" s="99"/>
      <c r="I229" s="99"/>
      <c r="J229" s="99"/>
      <c r="K229" s="99"/>
      <c r="L229" s="99"/>
      <c r="M229" s="99"/>
      <c r="N229" s="99"/>
      <c r="O229" s="99"/>
      <c r="P229" s="99"/>
      <c r="Q229" s="99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</row>
    <row r="230" spans="2:31" ht="18.75" customHeight="1">
      <c r="B230" s="14"/>
      <c r="C230" s="98"/>
      <c r="D230" s="98"/>
      <c r="E230" s="14"/>
      <c r="F230" s="99"/>
      <c r="G230" s="99"/>
      <c r="H230" s="99"/>
      <c r="I230" s="99"/>
      <c r="J230" s="99"/>
      <c r="K230" s="99"/>
      <c r="L230" s="99"/>
      <c r="M230" s="99"/>
      <c r="N230" s="99"/>
      <c r="O230" s="99"/>
      <c r="P230" s="99"/>
      <c r="Q230" s="99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</row>
    <row r="231" spans="2:31" ht="18.75" customHeight="1">
      <c r="B231" s="14"/>
      <c r="C231" s="98"/>
      <c r="D231" s="98"/>
      <c r="E231" s="14"/>
      <c r="F231" s="99"/>
      <c r="G231" s="99"/>
      <c r="H231" s="99"/>
      <c r="I231" s="99"/>
      <c r="J231" s="99"/>
      <c r="K231" s="99"/>
      <c r="L231" s="99"/>
      <c r="M231" s="99"/>
      <c r="N231" s="99"/>
      <c r="O231" s="99"/>
      <c r="P231" s="99"/>
      <c r="Q231" s="99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</row>
    <row r="232" spans="2:31" ht="18.75" customHeight="1">
      <c r="B232" s="14"/>
      <c r="C232" s="98"/>
      <c r="D232" s="98"/>
      <c r="E232" s="14"/>
      <c r="F232" s="99"/>
      <c r="G232" s="99"/>
      <c r="H232" s="99"/>
      <c r="I232" s="99"/>
      <c r="J232" s="99"/>
      <c r="K232" s="99"/>
      <c r="L232" s="99"/>
      <c r="M232" s="99"/>
      <c r="N232" s="99"/>
      <c r="O232" s="99"/>
      <c r="P232" s="99"/>
      <c r="Q232" s="99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</row>
    <row r="233" spans="2:31" ht="18.75" customHeight="1">
      <c r="B233" s="14"/>
      <c r="C233" s="98"/>
      <c r="D233" s="98"/>
      <c r="E233" s="14"/>
      <c r="F233" s="99"/>
      <c r="G233" s="99"/>
      <c r="H233" s="99"/>
      <c r="I233" s="99"/>
      <c r="J233" s="99"/>
      <c r="K233" s="99"/>
      <c r="L233" s="99"/>
      <c r="M233" s="99"/>
      <c r="N233" s="99"/>
      <c r="O233" s="99"/>
      <c r="P233" s="99"/>
      <c r="Q233" s="99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</row>
    <row r="234" spans="2:31" ht="18.75" customHeight="1">
      <c r="B234" s="14"/>
      <c r="C234" s="98"/>
      <c r="D234" s="98"/>
      <c r="E234" s="14"/>
      <c r="F234" s="99"/>
      <c r="G234" s="99"/>
      <c r="H234" s="99"/>
      <c r="I234" s="99"/>
      <c r="J234" s="99"/>
      <c r="K234" s="99"/>
      <c r="L234" s="99"/>
      <c r="M234" s="99"/>
      <c r="N234" s="99"/>
      <c r="O234" s="99"/>
      <c r="P234" s="99"/>
      <c r="Q234" s="99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</row>
    <row r="235" spans="2:31" ht="18.75" customHeight="1">
      <c r="B235" s="14"/>
      <c r="C235" s="98"/>
      <c r="D235" s="98"/>
      <c r="E235" s="14"/>
      <c r="F235" s="99"/>
      <c r="G235" s="99"/>
      <c r="H235" s="99"/>
      <c r="I235" s="99"/>
      <c r="J235" s="99"/>
      <c r="K235" s="99"/>
      <c r="L235" s="99"/>
      <c r="M235" s="99"/>
      <c r="N235" s="99"/>
      <c r="O235" s="99"/>
      <c r="P235" s="99"/>
      <c r="Q235" s="99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</row>
    <row r="236" spans="2:31" ht="18.75" customHeight="1">
      <c r="B236" s="14"/>
      <c r="C236" s="98"/>
      <c r="D236" s="98"/>
      <c r="E236" s="14"/>
      <c r="F236" s="99"/>
      <c r="G236" s="99"/>
      <c r="H236" s="99"/>
      <c r="I236" s="99"/>
      <c r="J236" s="99"/>
      <c r="K236" s="99"/>
      <c r="L236" s="99"/>
      <c r="M236" s="99"/>
      <c r="N236" s="99"/>
      <c r="O236" s="99"/>
      <c r="P236" s="99"/>
      <c r="Q236" s="99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</row>
    <row r="237" spans="2:31" ht="18.75" customHeight="1">
      <c r="B237" s="14"/>
      <c r="C237" s="98"/>
      <c r="D237" s="98"/>
      <c r="E237" s="14"/>
      <c r="F237" s="99"/>
      <c r="G237" s="99"/>
      <c r="H237" s="99"/>
      <c r="I237" s="99"/>
      <c r="J237" s="99"/>
      <c r="K237" s="99"/>
      <c r="L237" s="99"/>
      <c r="M237" s="99"/>
      <c r="N237" s="99"/>
      <c r="O237" s="99"/>
      <c r="P237" s="99"/>
      <c r="Q237" s="99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</row>
    <row r="238" spans="2:31" ht="18.75" customHeight="1">
      <c r="B238" s="14"/>
      <c r="C238" s="98"/>
      <c r="D238" s="98"/>
      <c r="E238" s="14"/>
      <c r="F238" s="99"/>
      <c r="G238" s="99"/>
      <c r="H238" s="99"/>
      <c r="I238" s="99"/>
      <c r="J238" s="99"/>
      <c r="K238" s="99"/>
      <c r="L238" s="99"/>
      <c r="M238" s="99"/>
      <c r="N238" s="99"/>
      <c r="O238" s="99"/>
      <c r="P238" s="99"/>
      <c r="Q238" s="99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</row>
    <row r="239" spans="2:31" ht="18.75" customHeight="1">
      <c r="B239" s="14"/>
      <c r="C239" s="98"/>
      <c r="D239" s="98"/>
      <c r="E239" s="14"/>
      <c r="F239" s="99"/>
      <c r="G239" s="99"/>
      <c r="H239" s="99"/>
      <c r="I239" s="99"/>
      <c r="J239" s="99"/>
      <c r="K239" s="99"/>
      <c r="L239" s="99"/>
      <c r="M239" s="99"/>
      <c r="N239" s="99"/>
      <c r="O239" s="99"/>
      <c r="P239" s="99"/>
      <c r="Q239" s="99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</row>
    <row r="240" spans="2:31" ht="18.75" customHeight="1">
      <c r="B240" s="14"/>
      <c r="C240" s="98"/>
      <c r="D240" s="98"/>
      <c r="E240" s="14"/>
      <c r="F240" s="99"/>
      <c r="G240" s="99"/>
      <c r="H240" s="99"/>
      <c r="I240" s="99"/>
      <c r="J240" s="99"/>
      <c r="K240" s="99"/>
      <c r="L240" s="99"/>
      <c r="M240" s="99"/>
      <c r="N240" s="99"/>
      <c r="O240" s="99"/>
      <c r="P240" s="99"/>
      <c r="Q240" s="99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</row>
    <row r="241" spans="2:31" ht="18.75" customHeight="1">
      <c r="B241" s="14"/>
      <c r="C241" s="98"/>
      <c r="D241" s="98"/>
      <c r="E241" s="14"/>
      <c r="F241" s="99"/>
      <c r="G241" s="99"/>
      <c r="H241" s="99"/>
      <c r="I241" s="99"/>
      <c r="J241" s="99"/>
      <c r="K241" s="99"/>
      <c r="L241" s="99"/>
      <c r="M241" s="99"/>
      <c r="N241" s="99"/>
      <c r="O241" s="99"/>
      <c r="P241" s="99"/>
      <c r="Q241" s="99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</row>
    <row r="242" spans="2:31" ht="18.75" customHeight="1">
      <c r="B242" s="14"/>
      <c r="C242" s="98"/>
      <c r="D242" s="98"/>
      <c r="E242" s="14"/>
      <c r="F242" s="99"/>
      <c r="G242" s="99"/>
      <c r="H242" s="99"/>
      <c r="I242" s="99"/>
      <c r="J242" s="99"/>
      <c r="K242" s="99"/>
      <c r="L242" s="99"/>
      <c r="M242" s="99"/>
      <c r="N242" s="99"/>
      <c r="O242" s="99"/>
      <c r="P242" s="99"/>
      <c r="Q242" s="99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</row>
    <row r="243" spans="2:31" ht="18.75" customHeight="1">
      <c r="B243" s="14"/>
      <c r="C243" s="98"/>
      <c r="D243" s="98"/>
      <c r="E243" s="14"/>
      <c r="F243" s="99"/>
      <c r="G243" s="99"/>
      <c r="H243" s="99"/>
      <c r="I243" s="99"/>
      <c r="J243" s="99"/>
      <c r="K243" s="99"/>
      <c r="L243" s="99"/>
      <c r="M243" s="99"/>
      <c r="N243" s="99"/>
      <c r="O243" s="99"/>
      <c r="P243" s="99"/>
      <c r="Q243" s="99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</row>
    <row r="244" spans="2:31" ht="18.75" customHeight="1">
      <c r="B244" s="14"/>
      <c r="C244" s="98"/>
      <c r="D244" s="98"/>
      <c r="E244" s="14"/>
      <c r="F244" s="99"/>
      <c r="G244" s="99"/>
      <c r="H244" s="99"/>
      <c r="I244" s="99"/>
      <c r="J244" s="99"/>
      <c r="K244" s="99"/>
      <c r="L244" s="99"/>
      <c r="M244" s="99"/>
      <c r="N244" s="99"/>
      <c r="O244" s="99"/>
      <c r="P244" s="99"/>
      <c r="Q244" s="99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</row>
    <row r="245" spans="2:31" ht="18.75" customHeight="1">
      <c r="B245" s="14"/>
      <c r="C245" s="98"/>
      <c r="D245" s="98"/>
      <c r="E245" s="14"/>
      <c r="F245" s="99"/>
      <c r="G245" s="99"/>
      <c r="H245" s="99"/>
      <c r="I245" s="99"/>
      <c r="J245" s="99"/>
      <c r="K245" s="99"/>
      <c r="L245" s="99"/>
      <c r="M245" s="99"/>
      <c r="N245" s="99"/>
      <c r="O245" s="99"/>
      <c r="P245" s="99"/>
      <c r="Q245" s="99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</row>
    <row r="246" spans="2:31" ht="18.75" customHeight="1">
      <c r="B246" s="14"/>
      <c r="C246" s="98"/>
      <c r="D246" s="98"/>
      <c r="E246" s="14"/>
      <c r="F246" s="99"/>
      <c r="G246" s="99"/>
      <c r="H246" s="99"/>
      <c r="I246" s="99"/>
      <c r="J246" s="99"/>
      <c r="K246" s="99"/>
      <c r="L246" s="99"/>
      <c r="M246" s="99"/>
      <c r="N246" s="99"/>
      <c r="O246" s="99"/>
      <c r="P246" s="99"/>
      <c r="Q246" s="99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</row>
    <row r="247" spans="2:31" ht="18.75" customHeight="1">
      <c r="B247" s="14"/>
      <c r="C247" s="98"/>
      <c r="D247" s="98"/>
      <c r="E247" s="14"/>
      <c r="F247" s="99"/>
      <c r="G247" s="99"/>
      <c r="H247" s="99"/>
      <c r="I247" s="99"/>
      <c r="J247" s="99"/>
      <c r="K247" s="99"/>
      <c r="L247" s="99"/>
      <c r="M247" s="99"/>
      <c r="N247" s="99"/>
      <c r="O247" s="99"/>
      <c r="P247" s="99"/>
      <c r="Q247" s="99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</row>
    <row r="248" spans="2:31" ht="18.75" customHeight="1">
      <c r="B248" s="14"/>
      <c r="C248" s="98"/>
      <c r="D248" s="98"/>
      <c r="E248" s="14"/>
      <c r="F248" s="99"/>
      <c r="G248" s="99"/>
      <c r="H248" s="99"/>
      <c r="I248" s="99"/>
      <c r="J248" s="99"/>
      <c r="K248" s="99"/>
      <c r="L248" s="99"/>
      <c r="M248" s="99"/>
      <c r="N248" s="99"/>
      <c r="O248" s="99"/>
      <c r="P248" s="99"/>
      <c r="Q248" s="99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</row>
    <row r="249" spans="2:31" ht="18.75" customHeight="1">
      <c r="B249" s="14"/>
      <c r="C249" s="98"/>
      <c r="D249" s="98"/>
      <c r="E249" s="14"/>
      <c r="F249" s="99"/>
      <c r="G249" s="99"/>
      <c r="H249" s="99"/>
      <c r="I249" s="99"/>
      <c r="J249" s="99"/>
      <c r="K249" s="99"/>
      <c r="L249" s="99"/>
      <c r="M249" s="99"/>
      <c r="N249" s="99"/>
      <c r="O249" s="99"/>
      <c r="P249" s="99"/>
      <c r="Q249" s="99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</row>
    <row r="250" spans="2:31" ht="18.75" customHeight="1">
      <c r="B250" s="14"/>
      <c r="C250" s="98"/>
      <c r="D250" s="98"/>
      <c r="E250" s="14"/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/>
      <c r="Q250" s="99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</row>
    <row r="251" spans="2:31" ht="18.75" customHeight="1">
      <c r="B251" s="14"/>
      <c r="C251" s="98"/>
      <c r="D251" s="98"/>
      <c r="E251" s="14"/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/>
      <c r="Q251" s="99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</row>
    <row r="252" spans="2:31" ht="18.75" customHeight="1">
      <c r="B252" s="14"/>
      <c r="C252" s="98"/>
      <c r="D252" s="98"/>
      <c r="E252" s="14"/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/>
      <c r="Q252" s="99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</row>
    <row r="253" spans="2:31" ht="18.75" customHeight="1">
      <c r="B253" s="14"/>
      <c r="C253" s="98"/>
      <c r="D253" s="98"/>
      <c r="E253" s="14"/>
      <c r="F253" s="99"/>
      <c r="G253" s="99"/>
      <c r="H253" s="99"/>
      <c r="I253" s="99"/>
      <c r="J253" s="99"/>
      <c r="K253" s="99"/>
      <c r="L253" s="99"/>
      <c r="M253" s="99"/>
      <c r="N253" s="99"/>
      <c r="O253" s="99"/>
      <c r="P253" s="99"/>
      <c r="Q253" s="99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</row>
    <row r="254" spans="2:31" ht="18.75" customHeight="1">
      <c r="B254" s="14"/>
      <c r="C254" s="98"/>
      <c r="D254" s="98"/>
      <c r="E254" s="14"/>
      <c r="F254" s="99"/>
      <c r="G254" s="99"/>
      <c r="H254" s="99"/>
      <c r="I254" s="99"/>
      <c r="J254" s="99"/>
      <c r="K254" s="99"/>
      <c r="L254" s="99"/>
      <c r="M254" s="99"/>
      <c r="N254" s="99"/>
      <c r="O254" s="99"/>
      <c r="P254" s="99"/>
      <c r="Q254" s="99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</row>
    <row r="255" spans="2:31" ht="18.75" customHeight="1">
      <c r="B255" s="14"/>
      <c r="C255" s="98"/>
      <c r="D255" s="98"/>
      <c r="E255" s="14"/>
      <c r="F255" s="99"/>
      <c r="G255" s="99"/>
      <c r="H255" s="99"/>
      <c r="I255" s="99"/>
      <c r="J255" s="99"/>
      <c r="K255" s="99"/>
      <c r="L255" s="99"/>
      <c r="M255" s="99"/>
      <c r="N255" s="99"/>
      <c r="O255" s="99"/>
      <c r="P255" s="99"/>
      <c r="Q255" s="99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</row>
    <row r="256" spans="2:31" ht="18.75" customHeight="1">
      <c r="B256" s="14"/>
      <c r="C256" s="98"/>
      <c r="D256" s="98"/>
      <c r="E256" s="14"/>
      <c r="F256" s="99"/>
      <c r="G256" s="99"/>
      <c r="H256" s="99"/>
      <c r="I256" s="99"/>
      <c r="J256" s="99"/>
      <c r="K256" s="99"/>
      <c r="L256" s="99"/>
      <c r="M256" s="99"/>
      <c r="N256" s="99"/>
      <c r="O256" s="99"/>
      <c r="P256" s="99"/>
      <c r="Q256" s="99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</row>
    <row r="257" spans="2:31" ht="18.75" customHeight="1">
      <c r="B257" s="14"/>
      <c r="C257" s="98"/>
      <c r="D257" s="98"/>
      <c r="E257" s="14"/>
      <c r="F257" s="99"/>
      <c r="G257" s="99"/>
      <c r="H257" s="99"/>
      <c r="I257" s="99"/>
      <c r="J257" s="99"/>
      <c r="K257" s="99"/>
      <c r="L257" s="99"/>
      <c r="M257" s="99"/>
      <c r="N257" s="99"/>
      <c r="O257" s="99"/>
      <c r="P257" s="99"/>
      <c r="Q257" s="99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</row>
    <row r="258" spans="2:31" ht="18.75" customHeight="1">
      <c r="B258" s="14"/>
      <c r="C258" s="98"/>
      <c r="D258" s="98"/>
      <c r="E258" s="14"/>
      <c r="F258" s="99"/>
      <c r="G258" s="99"/>
      <c r="H258" s="99"/>
      <c r="I258" s="99"/>
      <c r="J258" s="99"/>
      <c r="K258" s="99"/>
      <c r="L258" s="99"/>
      <c r="M258" s="99"/>
      <c r="N258" s="99"/>
      <c r="O258" s="99"/>
      <c r="P258" s="99"/>
      <c r="Q258" s="99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</row>
    <row r="259" spans="2:31" ht="18.75" customHeight="1">
      <c r="B259" s="14"/>
      <c r="C259" s="98"/>
      <c r="D259" s="98"/>
      <c r="E259" s="14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</row>
    <row r="260" spans="2:31" ht="18.75" customHeight="1">
      <c r="B260" s="14"/>
      <c r="C260" s="98"/>
      <c r="D260" s="98"/>
      <c r="E260" s="14"/>
      <c r="F260" s="99"/>
      <c r="G260" s="99"/>
      <c r="H260" s="99"/>
      <c r="I260" s="99"/>
      <c r="J260" s="99"/>
      <c r="K260" s="99"/>
      <c r="L260" s="99"/>
      <c r="M260" s="99"/>
      <c r="N260" s="99"/>
      <c r="O260" s="99"/>
      <c r="P260" s="99"/>
      <c r="Q260" s="99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</row>
    <row r="261" spans="2:31" ht="18.75" customHeight="1">
      <c r="B261" s="14"/>
      <c r="C261" s="98"/>
      <c r="D261" s="98"/>
      <c r="E261" s="14"/>
      <c r="F261" s="99"/>
      <c r="G261" s="99"/>
      <c r="H261" s="99"/>
      <c r="I261" s="99"/>
      <c r="J261" s="99"/>
      <c r="K261" s="99"/>
      <c r="L261" s="99"/>
      <c r="M261" s="99"/>
      <c r="N261" s="99"/>
      <c r="O261" s="99"/>
      <c r="P261" s="99"/>
      <c r="Q261" s="99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</row>
    <row r="262" spans="2:31" ht="18.75" customHeight="1">
      <c r="B262" s="14"/>
      <c r="C262" s="98"/>
      <c r="D262" s="98"/>
      <c r="E262" s="14"/>
      <c r="F262" s="99"/>
      <c r="G262" s="99"/>
      <c r="H262" s="99"/>
      <c r="I262" s="99"/>
      <c r="J262" s="99"/>
      <c r="K262" s="99"/>
      <c r="L262" s="99"/>
      <c r="M262" s="99"/>
      <c r="N262" s="99"/>
      <c r="O262" s="99"/>
      <c r="P262" s="99"/>
      <c r="Q262" s="99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</row>
    <row r="263" spans="2:31" ht="18.75" customHeight="1">
      <c r="B263" s="14"/>
      <c r="C263" s="98"/>
      <c r="D263" s="98"/>
      <c r="E263" s="14"/>
      <c r="F263" s="99"/>
      <c r="G263" s="99"/>
      <c r="H263" s="99"/>
      <c r="I263" s="99"/>
      <c r="J263" s="99"/>
      <c r="K263" s="99"/>
      <c r="L263" s="99"/>
      <c r="M263" s="99"/>
      <c r="N263" s="99"/>
      <c r="O263" s="99"/>
      <c r="P263" s="99"/>
      <c r="Q263" s="99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</row>
    <row r="264" spans="2:31" ht="18.75" customHeight="1">
      <c r="B264" s="14"/>
      <c r="C264" s="98"/>
      <c r="D264" s="98"/>
      <c r="E264" s="14"/>
      <c r="F264" s="99"/>
      <c r="G264" s="99"/>
      <c r="H264" s="99"/>
      <c r="I264" s="99"/>
      <c r="J264" s="99"/>
      <c r="K264" s="99"/>
      <c r="L264" s="99"/>
      <c r="M264" s="99"/>
      <c r="N264" s="99"/>
      <c r="O264" s="99"/>
      <c r="P264" s="99"/>
      <c r="Q264" s="99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</row>
    <row r="265" spans="2:31" ht="18.75" customHeight="1">
      <c r="B265" s="14"/>
      <c r="C265" s="98"/>
      <c r="D265" s="98"/>
      <c r="E265" s="14"/>
      <c r="F265" s="99"/>
      <c r="G265" s="99"/>
      <c r="H265" s="99"/>
      <c r="I265" s="99"/>
      <c r="J265" s="99"/>
      <c r="K265" s="99"/>
      <c r="L265" s="99"/>
      <c r="M265" s="99"/>
      <c r="N265" s="99"/>
      <c r="O265" s="99"/>
      <c r="P265" s="99"/>
      <c r="Q265" s="99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</row>
    <row r="266" spans="2:31" ht="18.75" customHeight="1">
      <c r="B266" s="14"/>
      <c r="C266" s="98"/>
      <c r="D266" s="98"/>
      <c r="E266" s="14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</row>
    <row r="267" spans="2:31" ht="18.75" customHeight="1">
      <c r="B267" s="14"/>
      <c r="C267" s="98"/>
      <c r="D267" s="98"/>
      <c r="E267" s="14"/>
      <c r="F267" s="99"/>
      <c r="G267" s="99"/>
      <c r="H267" s="99"/>
      <c r="I267" s="99"/>
      <c r="J267" s="99"/>
      <c r="K267" s="99"/>
      <c r="L267" s="99"/>
      <c r="M267" s="99"/>
      <c r="N267" s="99"/>
      <c r="O267" s="99"/>
      <c r="P267" s="99"/>
      <c r="Q267" s="99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</row>
    <row r="268" spans="2:31" ht="18.75" customHeight="1">
      <c r="B268" s="14"/>
      <c r="C268" s="98"/>
      <c r="D268" s="98"/>
      <c r="E268" s="14"/>
      <c r="F268" s="99"/>
      <c r="G268" s="99"/>
      <c r="H268" s="99"/>
      <c r="I268" s="99"/>
      <c r="J268" s="99"/>
      <c r="K268" s="99"/>
      <c r="L268" s="99"/>
      <c r="M268" s="99"/>
      <c r="N268" s="99"/>
      <c r="O268" s="99"/>
      <c r="P268" s="99"/>
      <c r="Q268" s="99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</row>
    <row r="269" spans="2:31" ht="18.75" customHeight="1">
      <c r="B269" s="14"/>
      <c r="C269" s="98"/>
      <c r="D269" s="98"/>
      <c r="E269" s="14"/>
      <c r="F269" s="99"/>
      <c r="G269" s="99"/>
      <c r="H269" s="99"/>
      <c r="I269" s="99"/>
      <c r="J269" s="99"/>
      <c r="K269" s="99"/>
      <c r="L269" s="99"/>
      <c r="M269" s="99"/>
      <c r="N269" s="99"/>
      <c r="O269" s="99"/>
      <c r="P269" s="99"/>
      <c r="Q269" s="99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</row>
    <row r="270" spans="2:31" ht="18.75" customHeight="1">
      <c r="B270" s="14"/>
      <c r="C270" s="98"/>
      <c r="D270" s="98"/>
      <c r="E270" s="14"/>
      <c r="F270" s="99"/>
      <c r="G270" s="99"/>
      <c r="H270" s="99"/>
      <c r="I270" s="99"/>
      <c r="J270" s="99"/>
      <c r="K270" s="99"/>
      <c r="L270" s="99"/>
      <c r="M270" s="99"/>
      <c r="N270" s="99"/>
      <c r="O270" s="99"/>
      <c r="P270" s="99"/>
      <c r="Q270" s="99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</row>
    <row r="271" spans="2:31" ht="18.75" customHeight="1">
      <c r="B271" s="14"/>
      <c r="C271" s="98"/>
      <c r="D271" s="98"/>
      <c r="E271" s="14"/>
      <c r="F271" s="99"/>
      <c r="G271" s="99"/>
      <c r="H271" s="99"/>
      <c r="I271" s="99"/>
      <c r="J271" s="99"/>
      <c r="K271" s="99"/>
      <c r="L271" s="99"/>
      <c r="M271" s="99"/>
      <c r="N271" s="99"/>
      <c r="O271" s="99"/>
      <c r="P271" s="99"/>
      <c r="Q271" s="99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</row>
    <row r="272" spans="2:31" ht="18.75" customHeight="1">
      <c r="B272" s="14"/>
      <c r="C272" s="98"/>
      <c r="D272" s="98"/>
      <c r="E272" s="14"/>
      <c r="F272" s="99"/>
      <c r="G272" s="99"/>
      <c r="H272" s="99"/>
      <c r="I272" s="99"/>
      <c r="J272" s="99"/>
      <c r="K272" s="99"/>
      <c r="L272" s="99"/>
      <c r="M272" s="99"/>
      <c r="N272" s="99"/>
      <c r="O272" s="99"/>
      <c r="P272" s="99"/>
      <c r="Q272" s="99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</row>
    <row r="273" spans="2:31" ht="18.75" customHeight="1">
      <c r="B273" s="14"/>
      <c r="C273" s="98"/>
      <c r="D273" s="98"/>
      <c r="E273" s="14"/>
      <c r="F273" s="99"/>
      <c r="G273" s="99"/>
      <c r="H273" s="99"/>
      <c r="I273" s="99"/>
      <c r="J273" s="99"/>
      <c r="K273" s="99"/>
      <c r="L273" s="99"/>
      <c r="M273" s="99"/>
      <c r="N273" s="99"/>
      <c r="O273" s="99"/>
      <c r="P273" s="99"/>
      <c r="Q273" s="99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</row>
    <row r="274" spans="2:31" ht="18.75" customHeight="1">
      <c r="B274" s="14"/>
      <c r="C274" s="98"/>
      <c r="D274" s="98"/>
      <c r="E274" s="14"/>
      <c r="F274" s="99"/>
      <c r="G274" s="99"/>
      <c r="H274" s="99"/>
      <c r="I274" s="99"/>
      <c r="J274" s="99"/>
      <c r="K274" s="99"/>
      <c r="L274" s="99"/>
      <c r="M274" s="99"/>
      <c r="N274" s="99"/>
      <c r="O274" s="99"/>
      <c r="P274" s="99"/>
      <c r="Q274" s="99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</row>
    <row r="275" spans="2:31" ht="18.75" customHeight="1">
      <c r="B275" s="14"/>
      <c r="C275" s="98"/>
      <c r="D275" s="98"/>
      <c r="E275" s="14"/>
      <c r="F275" s="99"/>
      <c r="G275" s="99"/>
      <c r="H275" s="99"/>
      <c r="I275" s="99"/>
      <c r="J275" s="99"/>
      <c r="K275" s="99"/>
      <c r="L275" s="99"/>
      <c r="M275" s="99"/>
      <c r="N275" s="99"/>
      <c r="O275" s="99"/>
      <c r="P275" s="99"/>
      <c r="Q275" s="99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</row>
    <row r="276" spans="2:31" ht="18.75" customHeight="1">
      <c r="B276" s="14"/>
      <c r="C276" s="98"/>
      <c r="D276" s="98"/>
      <c r="E276" s="14"/>
      <c r="F276" s="99"/>
      <c r="G276" s="99"/>
      <c r="H276" s="99"/>
      <c r="I276" s="99"/>
      <c r="J276" s="99"/>
      <c r="K276" s="99"/>
      <c r="L276" s="99"/>
      <c r="M276" s="99"/>
      <c r="N276" s="99"/>
      <c r="O276" s="99"/>
      <c r="P276" s="99"/>
      <c r="Q276" s="99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</row>
    <row r="277" spans="2:31" ht="18.75" customHeight="1">
      <c r="B277" s="14"/>
      <c r="C277" s="98"/>
      <c r="D277" s="98"/>
      <c r="E277" s="14"/>
      <c r="F277" s="99"/>
      <c r="G277" s="99"/>
      <c r="H277" s="99"/>
      <c r="I277" s="99"/>
      <c r="J277" s="99"/>
      <c r="K277" s="99"/>
      <c r="L277" s="99"/>
      <c r="M277" s="99"/>
      <c r="N277" s="99"/>
      <c r="O277" s="99"/>
      <c r="P277" s="99"/>
      <c r="Q277" s="99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</row>
    <row r="278" spans="2:31" ht="18.75" customHeight="1">
      <c r="B278" s="14"/>
      <c r="C278" s="98"/>
      <c r="D278" s="98"/>
      <c r="E278" s="14"/>
      <c r="F278" s="99"/>
      <c r="G278" s="99"/>
      <c r="H278" s="99"/>
      <c r="I278" s="99"/>
      <c r="J278" s="99"/>
      <c r="K278" s="99"/>
      <c r="L278" s="99"/>
      <c r="M278" s="99"/>
      <c r="N278" s="99"/>
      <c r="O278" s="99"/>
      <c r="P278" s="99"/>
      <c r="Q278" s="99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</row>
    <row r="279" spans="2:31" ht="18.75" customHeight="1">
      <c r="B279" s="14"/>
      <c r="C279" s="98"/>
      <c r="D279" s="98"/>
      <c r="E279" s="14"/>
      <c r="F279" s="99"/>
      <c r="G279" s="99"/>
      <c r="H279" s="99"/>
      <c r="I279" s="99"/>
      <c r="J279" s="99"/>
      <c r="K279" s="99"/>
      <c r="L279" s="99"/>
      <c r="M279" s="99"/>
      <c r="N279" s="99"/>
      <c r="O279" s="99"/>
      <c r="P279" s="99"/>
      <c r="Q279" s="99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</row>
    <row r="280" spans="2:31" ht="18.75" customHeight="1">
      <c r="B280" s="14"/>
      <c r="C280" s="98"/>
      <c r="D280" s="98"/>
      <c r="E280" s="14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</row>
    <row r="281" spans="2:31" ht="18.75" customHeight="1">
      <c r="B281" s="14"/>
      <c r="C281" s="98"/>
      <c r="D281" s="98"/>
      <c r="E281" s="14"/>
      <c r="F281" s="99"/>
      <c r="G281" s="99"/>
      <c r="H281" s="99"/>
      <c r="I281" s="99"/>
      <c r="J281" s="99"/>
      <c r="K281" s="99"/>
      <c r="L281" s="99"/>
      <c r="M281" s="99"/>
      <c r="N281" s="99"/>
      <c r="O281" s="99"/>
      <c r="P281" s="99"/>
      <c r="Q281" s="99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</row>
    <row r="282" spans="2:31" ht="18.75" customHeight="1">
      <c r="B282" s="14"/>
      <c r="C282" s="98"/>
      <c r="D282" s="98"/>
      <c r="E282" s="14"/>
      <c r="F282" s="99"/>
      <c r="G282" s="99"/>
      <c r="H282" s="99"/>
      <c r="I282" s="99"/>
      <c r="J282" s="99"/>
      <c r="K282" s="99"/>
      <c r="L282" s="99"/>
      <c r="M282" s="99"/>
      <c r="N282" s="99"/>
      <c r="O282" s="99"/>
      <c r="P282" s="99"/>
      <c r="Q282" s="99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</row>
    <row r="283" spans="2:31" ht="18.75" customHeight="1">
      <c r="B283" s="14"/>
      <c r="C283" s="98"/>
      <c r="D283" s="98"/>
      <c r="E283" s="14"/>
      <c r="F283" s="99"/>
      <c r="G283" s="99"/>
      <c r="H283" s="99"/>
      <c r="I283" s="99"/>
      <c r="J283" s="99"/>
      <c r="K283" s="99"/>
      <c r="L283" s="99"/>
      <c r="M283" s="99"/>
      <c r="N283" s="99"/>
      <c r="O283" s="99"/>
      <c r="P283" s="99"/>
      <c r="Q283" s="99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</row>
    <row r="284" spans="2:31" ht="18.75" customHeight="1">
      <c r="B284" s="14"/>
      <c r="C284" s="98"/>
      <c r="D284" s="98"/>
      <c r="E284" s="14"/>
      <c r="F284" s="99"/>
      <c r="G284" s="99"/>
      <c r="H284" s="99"/>
      <c r="I284" s="99"/>
      <c r="J284" s="99"/>
      <c r="K284" s="99"/>
      <c r="L284" s="99"/>
      <c r="M284" s="99"/>
      <c r="N284" s="99"/>
      <c r="O284" s="99"/>
      <c r="P284" s="99"/>
      <c r="Q284" s="99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</row>
    <row r="285" spans="2:31" ht="18.75" customHeight="1">
      <c r="B285" s="14"/>
      <c r="C285" s="98"/>
      <c r="D285" s="98"/>
      <c r="E285" s="14"/>
      <c r="F285" s="99"/>
      <c r="G285" s="99"/>
      <c r="H285" s="99"/>
      <c r="I285" s="99"/>
      <c r="J285" s="99"/>
      <c r="K285" s="99"/>
      <c r="L285" s="99"/>
      <c r="M285" s="99"/>
      <c r="N285" s="99"/>
      <c r="O285" s="99"/>
      <c r="P285" s="99"/>
      <c r="Q285" s="99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</row>
    <row r="286" spans="2:31" ht="18.75" customHeight="1">
      <c r="B286" s="14"/>
      <c r="C286" s="98"/>
      <c r="D286" s="98"/>
      <c r="E286" s="14"/>
      <c r="F286" s="99"/>
      <c r="G286" s="99"/>
      <c r="H286" s="99"/>
      <c r="I286" s="99"/>
      <c r="J286" s="99"/>
      <c r="K286" s="99"/>
      <c r="L286" s="99"/>
      <c r="M286" s="99"/>
      <c r="N286" s="99"/>
      <c r="O286" s="99"/>
      <c r="P286" s="99"/>
      <c r="Q286" s="99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</row>
    <row r="287" spans="2:31" ht="18.75" customHeight="1">
      <c r="B287" s="14"/>
      <c r="C287" s="98"/>
      <c r="D287" s="98"/>
      <c r="E287" s="14"/>
      <c r="F287" s="99"/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</row>
    <row r="288" spans="2:31" ht="18.75" customHeight="1">
      <c r="B288" s="14"/>
      <c r="C288" s="98"/>
      <c r="D288" s="98"/>
      <c r="E288" s="14"/>
      <c r="F288" s="99"/>
      <c r="G288" s="99"/>
      <c r="H288" s="99"/>
      <c r="I288" s="99"/>
      <c r="J288" s="99"/>
      <c r="K288" s="99"/>
      <c r="L288" s="99"/>
      <c r="M288" s="99"/>
      <c r="N288" s="99"/>
      <c r="O288" s="99"/>
      <c r="P288" s="99"/>
      <c r="Q288" s="99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</row>
    <row r="289" spans="2:31" ht="18.75" customHeight="1">
      <c r="B289" s="14"/>
      <c r="C289" s="98"/>
      <c r="D289" s="98"/>
      <c r="E289" s="14"/>
      <c r="F289" s="99"/>
      <c r="G289" s="99"/>
      <c r="H289" s="99"/>
      <c r="I289" s="99"/>
      <c r="J289" s="99"/>
      <c r="K289" s="99"/>
      <c r="L289" s="99"/>
      <c r="M289" s="99"/>
      <c r="N289" s="99"/>
      <c r="O289" s="99"/>
      <c r="P289" s="99"/>
      <c r="Q289" s="99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</row>
    <row r="290" spans="2:31" ht="18.75" customHeight="1">
      <c r="B290" s="14"/>
      <c r="C290" s="98"/>
      <c r="D290" s="98"/>
      <c r="E290" s="14"/>
      <c r="F290" s="99"/>
      <c r="G290" s="99"/>
      <c r="H290" s="99"/>
      <c r="I290" s="99"/>
      <c r="J290" s="99"/>
      <c r="K290" s="99"/>
      <c r="L290" s="99"/>
      <c r="M290" s="99"/>
      <c r="N290" s="99"/>
      <c r="O290" s="99"/>
      <c r="P290" s="99"/>
      <c r="Q290" s="99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</row>
    <row r="291" spans="2:31" ht="18.75" customHeight="1">
      <c r="B291" s="14"/>
      <c r="C291" s="98"/>
      <c r="D291" s="98"/>
      <c r="E291" s="14"/>
      <c r="F291" s="99"/>
      <c r="G291" s="99"/>
      <c r="H291" s="99"/>
      <c r="I291" s="99"/>
      <c r="J291" s="99"/>
      <c r="K291" s="99"/>
      <c r="L291" s="99"/>
      <c r="M291" s="99"/>
      <c r="N291" s="99"/>
      <c r="O291" s="99"/>
      <c r="P291" s="99"/>
      <c r="Q291" s="99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</row>
    <row r="292" spans="2:31" ht="18.75" customHeight="1">
      <c r="B292" s="14"/>
      <c r="C292" s="98"/>
      <c r="D292" s="98"/>
      <c r="E292" s="14"/>
      <c r="F292" s="99"/>
      <c r="G292" s="99"/>
      <c r="H292" s="99"/>
      <c r="I292" s="99"/>
      <c r="J292" s="99"/>
      <c r="K292" s="99"/>
      <c r="L292" s="99"/>
      <c r="M292" s="99"/>
      <c r="N292" s="99"/>
      <c r="O292" s="99"/>
      <c r="P292" s="99"/>
      <c r="Q292" s="99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</row>
    <row r="293" spans="2:31" ht="18.75" customHeight="1">
      <c r="B293" s="14"/>
      <c r="C293" s="98"/>
      <c r="D293" s="98"/>
      <c r="E293" s="14"/>
      <c r="F293" s="99"/>
      <c r="G293" s="99"/>
      <c r="H293" s="99"/>
      <c r="I293" s="99"/>
      <c r="J293" s="99"/>
      <c r="K293" s="99"/>
      <c r="L293" s="99"/>
      <c r="M293" s="99"/>
      <c r="N293" s="99"/>
      <c r="O293" s="99"/>
      <c r="P293" s="99"/>
      <c r="Q293" s="99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</row>
    <row r="294" spans="2:31" ht="18.75" customHeight="1">
      <c r="B294" s="14"/>
      <c r="C294" s="98"/>
      <c r="D294" s="98"/>
      <c r="E294" s="14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</row>
    <row r="295" spans="2:31" ht="18.75" customHeight="1">
      <c r="B295" s="14"/>
      <c r="C295" s="98"/>
      <c r="D295" s="98"/>
      <c r="E295" s="14"/>
      <c r="F295" s="99"/>
      <c r="G295" s="99"/>
      <c r="H295" s="99"/>
      <c r="I295" s="99"/>
      <c r="J295" s="99"/>
      <c r="K295" s="99"/>
      <c r="L295" s="99"/>
      <c r="M295" s="99"/>
      <c r="N295" s="99"/>
      <c r="O295" s="99"/>
      <c r="P295" s="99"/>
      <c r="Q295" s="99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</row>
    <row r="296" spans="2:31" ht="18.75" customHeight="1">
      <c r="B296" s="14"/>
      <c r="C296" s="98"/>
      <c r="D296" s="98"/>
      <c r="E296" s="14"/>
      <c r="F296" s="99"/>
      <c r="G296" s="99"/>
      <c r="H296" s="99"/>
      <c r="I296" s="99"/>
      <c r="J296" s="99"/>
      <c r="K296" s="99"/>
      <c r="L296" s="99"/>
      <c r="M296" s="99"/>
      <c r="N296" s="99"/>
      <c r="O296" s="99"/>
      <c r="P296" s="99"/>
      <c r="Q296" s="99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</row>
    <row r="297" spans="2:31" ht="18.75" customHeight="1">
      <c r="B297" s="14"/>
      <c r="C297" s="98"/>
      <c r="D297" s="98"/>
      <c r="E297" s="14"/>
      <c r="F297" s="99"/>
      <c r="G297" s="99"/>
      <c r="H297" s="99"/>
      <c r="I297" s="99"/>
      <c r="J297" s="99"/>
      <c r="K297" s="99"/>
      <c r="L297" s="99"/>
      <c r="M297" s="99"/>
      <c r="N297" s="99"/>
      <c r="O297" s="99"/>
      <c r="P297" s="99"/>
      <c r="Q297" s="99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</row>
    <row r="298" spans="2:31" ht="18.75" customHeight="1">
      <c r="B298" s="14"/>
      <c r="C298" s="98"/>
      <c r="D298" s="98"/>
      <c r="E298" s="14"/>
      <c r="F298" s="99"/>
      <c r="G298" s="99"/>
      <c r="H298" s="99"/>
      <c r="I298" s="99"/>
      <c r="J298" s="99"/>
      <c r="K298" s="99"/>
      <c r="L298" s="99"/>
      <c r="M298" s="99"/>
      <c r="N298" s="99"/>
      <c r="O298" s="99"/>
      <c r="P298" s="99"/>
      <c r="Q298" s="99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</row>
    <row r="299" spans="2:31" ht="18.75" customHeight="1">
      <c r="B299" s="14"/>
      <c r="C299" s="98"/>
      <c r="D299" s="98"/>
      <c r="E299" s="14"/>
      <c r="F299" s="99"/>
      <c r="G299" s="99"/>
      <c r="H299" s="99"/>
      <c r="I299" s="99"/>
      <c r="J299" s="99"/>
      <c r="K299" s="99"/>
      <c r="L299" s="99"/>
      <c r="M299" s="99"/>
      <c r="N299" s="99"/>
      <c r="O299" s="99"/>
      <c r="P299" s="99"/>
      <c r="Q299" s="99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</row>
    <row r="300" spans="2:31" ht="18.75" customHeight="1">
      <c r="B300" s="14"/>
      <c r="C300" s="98"/>
      <c r="D300" s="98"/>
      <c r="E300" s="14"/>
      <c r="F300" s="99"/>
      <c r="G300" s="99"/>
      <c r="H300" s="99"/>
      <c r="I300" s="99"/>
      <c r="J300" s="99"/>
      <c r="K300" s="99"/>
      <c r="L300" s="99"/>
      <c r="M300" s="99"/>
      <c r="N300" s="99"/>
      <c r="O300" s="99"/>
      <c r="P300" s="99"/>
      <c r="Q300" s="99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</row>
    <row r="301" spans="2:31" ht="18.75" customHeight="1">
      <c r="B301" s="14"/>
      <c r="C301" s="98"/>
      <c r="D301" s="98"/>
      <c r="E301" s="14"/>
      <c r="F301" s="99"/>
      <c r="G301" s="99"/>
      <c r="H301" s="99"/>
      <c r="I301" s="99"/>
      <c r="J301" s="99"/>
      <c r="K301" s="99"/>
      <c r="L301" s="99"/>
      <c r="M301" s="99"/>
      <c r="N301" s="99"/>
      <c r="O301" s="99"/>
      <c r="P301" s="99"/>
      <c r="Q301" s="99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</row>
    <row r="302" spans="2:31" ht="18.75" customHeight="1">
      <c r="B302" s="14"/>
      <c r="C302" s="98"/>
      <c r="D302" s="98"/>
      <c r="E302" s="14"/>
      <c r="F302" s="99"/>
      <c r="G302" s="99"/>
      <c r="H302" s="99"/>
      <c r="I302" s="99"/>
      <c r="J302" s="99"/>
      <c r="K302" s="99"/>
      <c r="L302" s="99"/>
      <c r="M302" s="99"/>
      <c r="N302" s="99"/>
      <c r="O302" s="99"/>
      <c r="P302" s="99"/>
      <c r="Q302" s="99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</row>
    <row r="303" spans="2:31" ht="18.75" customHeight="1">
      <c r="B303" s="14"/>
      <c r="C303" s="98"/>
      <c r="D303" s="98"/>
      <c r="E303" s="14"/>
      <c r="F303" s="99"/>
      <c r="G303" s="99"/>
      <c r="H303" s="99"/>
      <c r="I303" s="99"/>
      <c r="J303" s="99"/>
      <c r="K303" s="99"/>
      <c r="L303" s="99"/>
      <c r="M303" s="99"/>
      <c r="N303" s="99"/>
      <c r="O303" s="99"/>
      <c r="P303" s="99"/>
      <c r="Q303" s="99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</row>
    <row r="304" spans="2:31" ht="18.75" customHeight="1">
      <c r="B304" s="14"/>
      <c r="C304" s="98"/>
      <c r="D304" s="98"/>
      <c r="E304" s="14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</row>
    <row r="305" spans="2:31" ht="18.75" customHeight="1">
      <c r="B305" s="14"/>
      <c r="C305" s="98"/>
      <c r="D305" s="98"/>
      <c r="E305" s="14"/>
      <c r="F305" s="99"/>
      <c r="G305" s="99"/>
      <c r="H305" s="99"/>
      <c r="I305" s="99"/>
      <c r="J305" s="99"/>
      <c r="K305" s="99"/>
      <c r="L305" s="99"/>
      <c r="M305" s="99"/>
      <c r="N305" s="99"/>
      <c r="O305" s="99"/>
      <c r="P305" s="99"/>
      <c r="Q305" s="99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</row>
    <row r="306" spans="2:31" ht="18.75" customHeight="1">
      <c r="B306" s="14"/>
      <c r="C306" s="98"/>
      <c r="D306" s="98"/>
      <c r="E306" s="14"/>
      <c r="F306" s="99"/>
      <c r="G306" s="99"/>
      <c r="H306" s="99"/>
      <c r="I306" s="99"/>
      <c r="J306" s="99"/>
      <c r="K306" s="99"/>
      <c r="L306" s="99"/>
      <c r="M306" s="99"/>
      <c r="N306" s="99"/>
      <c r="O306" s="99"/>
      <c r="P306" s="99"/>
      <c r="Q306" s="99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</row>
    <row r="307" spans="2:31" ht="18.75" customHeight="1">
      <c r="B307" s="14"/>
      <c r="C307" s="98"/>
      <c r="D307" s="98"/>
      <c r="E307" s="14"/>
      <c r="F307" s="99"/>
      <c r="G307" s="99"/>
      <c r="H307" s="99"/>
      <c r="I307" s="99"/>
      <c r="J307" s="99"/>
      <c r="K307" s="99"/>
      <c r="L307" s="99"/>
      <c r="M307" s="99"/>
      <c r="N307" s="99"/>
      <c r="O307" s="99"/>
      <c r="P307" s="99"/>
      <c r="Q307" s="99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</row>
    <row r="308" spans="2:31" ht="18.75" customHeight="1">
      <c r="B308" s="14"/>
      <c r="C308" s="98"/>
      <c r="D308" s="98"/>
      <c r="E308" s="14"/>
      <c r="F308" s="99"/>
      <c r="G308" s="99"/>
      <c r="H308" s="99"/>
      <c r="I308" s="99"/>
      <c r="J308" s="99"/>
      <c r="K308" s="99"/>
      <c r="L308" s="99"/>
      <c r="M308" s="99"/>
      <c r="N308" s="99"/>
      <c r="O308" s="99"/>
      <c r="P308" s="99"/>
      <c r="Q308" s="99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</row>
    <row r="309" spans="2:31" ht="18.75" customHeight="1">
      <c r="B309" s="14"/>
      <c r="C309" s="98"/>
      <c r="D309" s="98"/>
      <c r="E309" s="14"/>
      <c r="F309" s="99"/>
      <c r="G309" s="99"/>
      <c r="H309" s="99"/>
      <c r="I309" s="99"/>
      <c r="J309" s="99"/>
      <c r="K309" s="99"/>
      <c r="L309" s="99"/>
      <c r="M309" s="99"/>
      <c r="N309" s="99"/>
      <c r="O309" s="99"/>
      <c r="P309" s="99"/>
      <c r="Q309" s="99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</row>
    <row r="310" spans="2:31" ht="18.75" customHeight="1">
      <c r="B310" s="14"/>
      <c r="C310" s="98"/>
      <c r="D310" s="98"/>
      <c r="E310" s="14"/>
      <c r="F310" s="99"/>
      <c r="G310" s="99"/>
      <c r="H310" s="99"/>
      <c r="I310" s="99"/>
      <c r="J310" s="99"/>
      <c r="K310" s="99"/>
      <c r="L310" s="99"/>
      <c r="M310" s="99"/>
      <c r="N310" s="99"/>
      <c r="O310" s="99"/>
      <c r="P310" s="99"/>
      <c r="Q310" s="99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</row>
    <row r="311" spans="2:31" ht="18.75" customHeight="1">
      <c r="B311" s="14"/>
      <c r="C311" s="98"/>
      <c r="D311" s="98"/>
      <c r="E311" s="14"/>
      <c r="F311" s="99"/>
      <c r="G311" s="99"/>
      <c r="H311" s="99"/>
      <c r="I311" s="99"/>
      <c r="J311" s="99"/>
      <c r="K311" s="99"/>
      <c r="L311" s="99"/>
      <c r="M311" s="99"/>
      <c r="N311" s="99"/>
      <c r="O311" s="99"/>
      <c r="P311" s="99"/>
      <c r="Q311" s="99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</row>
    <row r="312" spans="2:31" ht="18.75" customHeight="1">
      <c r="B312" s="14"/>
      <c r="C312" s="98"/>
      <c r="D312" s="98"/>
      <c r="E312" s="14"/>
      <c r="F312" s="99"/>
      <c r="G312" s="99"/>
      <c r="H312" s="99"/>
      <c r="I312" s="99"/>
      <c r="J312" s="99"/>
      <c r="K312" s="99"/>
      <c r="L312" s="99"/>
      <c r="M312" s="99"/>
      <c r="N312" s="99"/>
      <c r="O312" s="99"/>
      <c r="P312" s="99"/>
      <c r="Q312" s="99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</row>
    <row r="313" spans="2:31" ht="18.75" customHeight="1">
      <c r="B313" s="14"/>
      <c r="C313" s="98"/>
      <c r="D313" s="98"/>
      <c r="E313" s="14"/>
      <c r="F313" s="99"/>
      <c r="G313" s="99"/>
      <c r="H313" s="99"/>
      <c r="I313" s="99"/>
      <c r="J313" s="99"/>
      <c r="K313" s="99"/>
      <c r="L313" s="99"/>
      <c r="M313" s="99"/>
      <c r="N313" s="99"/>
      <c r="O313" s="99"/>
      <c r="P313" s="99"/>
      <c r="Q313" s="99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</row>
    <row r="314" spans="2:31" ht="18.75" customHeight="1">
      <c r="B314" s="14"/>
      <c r="C314" s="98"/>
      <c r="D314" s="98"/>
      <c r="E314" s="14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</row>
    <row r="315" spans="2:31" ht="18.75" customHeight="1">
      <c r="B315" s="14"/>
      <c r="C315" s="98"/>
      <c r="D315" s="98"/>
      <c r="E315" s="14"/>
      <c r="F315" s="99"/>
      <c r="G315" s="99"/>
      <c r="H315" s="99"/>
      <c r="I315" s="99"/>
      <c r="J315" s="99"/>
      <c r="K315" s="99"/>
      <c r="L315" s="99"/>
      <c r="M315" s="99"/>
      <c r="N315" s="99"/>
      <c r="O315" s="99"/>
      <c r="P315" s="99"/>
      <c r="Q315" s="99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</row>
    <row r="316" spans="2:31" ht="18.75" customHeight="1">
      <c r="B316" s="14"/>
      <c r="C316" s="98"/>
      <c r="D316" s="98"/>
      <c r="E316" s="14"/>
      <c r="F316" s="99"/>
      <c r="G316" s="99"/>
      <c r="H316" s="99"/>
      <c r="I316" s="99"/>
      <c r="J316" s="99"/>
      <c r="K316" s="99"/>
      <c r="L316" s="99"/>
      <c r="M316" s="99"/>
      <c r="N316" s="99"/>
      <c r="O316" s="99"/>
      <c r="P316" s="99"/>
      <c r="Q316" s="99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</row>
    <row r="317" spans="2:31" ht="18.75" customHeight="1">
      <c r="B317" s="14"/>
      <c r="C317" s="98"/>
      <c r="D317" s="98"/>
      <c r="E317" s="14"/>
      <c r="F317" s="99"/>
      <c r="G317" s="99"/>
      <c r="H317" s="99"/>
      <c r="I317" s="99"/>
      <c r="J317" s="99"/>
      <c r="K317" s="99"/>
      <c r="L317" s="99"/>
      <c r="M317" s="99"/>
      <c r="N317" s="99"/>
      <c r="O317" s="99"/>
      <c r="P317" s="99"/>
      <c r="Q317" s="99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</row>
    <row r="318" spans="2:31" ht="18.75" customHeight="1">
      <c r="B318" s="14"/>
      <c r="C318" s="98"/>
      <c r="D318" s="98"/>
      <c r="E318" s="14"/>
      <c r="F318" s="99"/>
      <c r="G318" s="99"/>
      <c r="H318" s="99"/>
      <c r="I318" s="99"/>
      <c r="J318" s="99"/>
      <c r="K318" s="99"/>
      <c r="L318" s="99"/>
      <c r="M318" s="99"/>
      <c r="N318" s="99"/>
      <c r="O318" s="99"/>
      <c r="P318" s="99"/>
      <c r="Q318" s="99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</row>
    <row r="319" spans="2:31" ht="18.75" customHeight="1">
      <c r="B319" s="14"/>
      <c r="C319" s="98"/>
      <c r="D319" s="98"/>
      <c r="E319" s="14"/>
      <c r="F319" s="99"/>
      <c r="G319" s="99"/>
      <c r="H319" s="99"/>
      <c r="I319" s="99"/>
      <c r="J319" s="99"/>
      <c r="K319" s="99"/>
      <c r="L319" s="99"/>
      <c r="M319" s="99"/>
      <c r="N319" s="99"/>
      <c r="O319" s="99"/>
      <c r="P319" s="99"/>
      <c r="Q319" s="99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</row>
    <row r="320" spans="2:31" ht="18.75" customHeight="1">
      <c r="B320" s="14"/>
      <c r="C320" s="98"/>
      <c r="D320" s="98"/>
      <c r="E320" s="14"/>
      <c r="F320" s="99"/>
      <c r="G320" s="99"/>
      <c r="H320" s="99"/>
      <c r="I320" s="99"/>
      <c r="J320" s="99"/>
      <c r="K320" s="99"/>
      <c r="L320" s="99"/>
      <c r="M320" s="99"/>
      <c r="N320" s="99"/>
      <c r="O320" s="99"/>
      <c r="P320" s="99"/>
      <c r="Q320" s="99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</row>
    <row r="321" spans="2:31" ht="18.75" customHeight="1">
      <c r="B321" s="14"/>
      <c r="C321" s="98"/>
      <c r="D321" s="98"/>
      <c r="E321" s="14"/>
      <c r="F321" s="99"/>
      <c r="G321" s="99"/>
      <c r="H321" s="99"/>
      <c r="I321" s="99"/>
      <c r="J321" s="99"/>
      <c r="K321" s="99"/>
      <c r="L321" s="99"/>
      <c r="M321" s="99"/>
      <c r="N321" s="99"/>
      <c r="O321" s="99"/>
      <c r="P321" s="99"/>
      <c r="Q321" s="99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</row>
    <row r="322" spans="2:31" ht="18.75" customHeight="1">
      <c r="B322" s="14"/>
      <c r="C322" s="98"/>
      <c r="D322" s="98"/>
      <c r="E322" s="14"/>
      <c r="F322" s="99"/>
      <c r="G322" s="99"/>
      <c r="H322" s="99"/>
      <c r="I322" s="99"/>
      <c r="J322" s="99"/>
      <c r="K322" s="99"/>
      <c r="L322" s="99"/>
      <c r="M322" s="99"/>
      <c r="N322" s="99"/>
      <c r="O322" s="99"/>
      <c r="P322" s="99"/>
      <c r="Q322" s="99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</row>
    <row r="323" spans="2:31" ht="18.75" customHeight="1">
      <c r="B323" s="14"/>
      <c r="C323" s="98"/>
      <c r="D323" s="98"/>
      <c r="E323" s="14"/>
      <c r="F323" s="99"/>
      <c r="G323" s="99"/>
      <c r="H323" s="99"/>
      <c r="I323" s="99"/>
      <c r="J323" s="99"/>
      <c r="K323" s="99"/>
      <c r="L323" s="99"/>
      <c r="M323" s="99"/>
      <c r="N323" s="99"/>
      <c r="O323" s="99"/>
      <c r="P323" s="99"/>
      <c r="Q323" s="99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</row>
    <row r="324" spans="2:31" ht="18.75" customHeight="1">
      <c r="B324" s="14"/>
      <c r="C324" s="98"/>
      <c r="D324" s="98"/>
      <c r="E324" s="14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</row>
    <row r="325" spans="2:31" ht="18.75" customHeight="1">
      <c r="B325" s="14"/>
      <c r="C325" s="98"/>
      <c r="D325" s="98"/>
      <c r="E325" s="14"/>
      <c r="F325" s="99"/>
      <c r="G325" s="99"/>
      <c r="H325" s="99"/>
      <c r="I325" s="99"/>
      <c r="J325" s="99"/>
      <c r="K325" s="99"/>
      <c r="L325" s="99"/>
      <c r="M325" s="99"/>
      <c r="N325" s="99"/>
      <c r="O325" s="99"/>
      <c r="P325" s="99"/>
      <c r="Q325" s="99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</row>
    <row r="326" spans="2:31" ht="18.75" customHeight="1">
      <c r="B326" s="14"/>
      <c r="C326" s="98"/>
      <c r="D326" s="98"/>
      <c r="E326" s="14"/>
      <c r="F326" s="99"/>
      <c r="G326" s="99"/>
      <c r="H326" s="99"/>
      <c r="I326" s="99"/>
      <c r="J326" s="99"/>
      <c r="K326" s="99"/>
      <c r="L326" s="99"/>
      <c r="M326" s="99"/>
      <c r="N326" s="99"/>
      <c r="O326" s="99"/>
      <c r="P326" s="99"/>
      <c r="Q326" s="99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</row>
    <row r="327" spans="2:31" ht="18.75" customHeight="1">
      <c r="B327" s="14"/>
      <c r="C327" s="98"/>
      <c r="D327" s="98"/>
      <c r="E327" s="14"/>
      <c r="F327" s="99"/>
      <c r="G327" s="99"/>
      <c r="H327" s="99"/>
      <c r="I327" s="99"/>
      <c r="J327" s="99"/>
      <c r="K327" s="99"/>
      <c r="L327" s="99"/>
      <c r="M327" s="99"/>
      <c r="N327" s="99"/>
      <c r="O327" s="99"/>
      <c r="P327" s="99"/>
      <c r="Q327" s="99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</row>
    <row r="328" spans="2:31" ht="18.75" customHeight="1">
      <c r="B328" s="14"/>
      <c r="C328" s="98"/>
      <c r="D328" s="98"/>
      <c r="E328" s="14"/>
      <c r="F328" s="99"/>
      <c r="G328" s="99"/>
      <c r="H328" s="99"/>
      <c r="I328" s="99"/>
      <c r="J328" s="99"/>
      <c r="K328" s="99"/>
      <c r="L328" s="99"/>
      <c r="M328" s="99"/>
      <c r="N328" s="99"/>
      <c r="O328" s="99"/>
      <c r="P328" s="99"/>
      <c r="Q328" s="99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</row>
    <row r="329" spans="2:31" ht="18.75" customHeight="1">
      <c r="B329" s="14"/>
      <c r="C329" s="98"/>
      <c r="D329" s="98"/>
      <c r="E329" s="14"/>
      <c r="F329" s="99"/>
      <c r="G329" s="99"/>
      <c r="H329" s="99"/>
      <c r="I329" s="99"/>
      <c r="J329" s="99"/>
      <c r="K329" s="99"/>
      <c r="L329" s="99"/>
      <c r="M329" s="99"/>
      <c r="N329" s="99"/>
      <c r="O329" s="99"/>
      <c r="P329" s="99"/>
      <c r="Q329" s="99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</row>
    <row r="330" spans="2:31" ht="18.75" customHeight="1">
      <c r="B330" s="14"/>
      <c r="C330" s="98"/>
      <c r="D330" s="98"/>
      <c r="E330" s="14"/>
      <c r="F330" s="99"/>
      <c r="G330" s="99"/>
      <c r="H330" s="99"/>
      <c r="I330" s="99"/>
      <c r="J330" s="99"/>
      <c r="K330" s="99"/>
      <c r="L330" s="99"/>
      <c r="M330" s="99"/>
      <c r="N330" s="99"/>
      <c r="O330" s="99"/>
      <c r="P330" s="99"/>
      <c r="Q330" s="99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</row>
    <row r="331" spans="2:31" ht="18.75" customHeight="1">
      <c r="B331" s="14"/>
      <c r="C331" s="98"/>
      <c r="D331" s="98"/>
      <c r="E331" s="14"/>
      <c r="F331" s="99"/>
      <c r="G331" s="99"/>
      <c r="H331" s="99"/>
      <c r="I331" s="99"/>
      <c r="J331" s="99"/>
      <c r="K331" s="99"/>
      <c r="L331" s="99"/>
      <c r="M331" s="99"/>
      <c r="N331" s="99"/>
      <c r="O331" s="99"/>
      <c r="P331" s="99"/>
      <c r="Q331" s="99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</row>
    <row r="332" spans="2:31" ht="18.75" customHeight="1">
      <c r="B332" s="14"/>
      <c r="C332" s="98"/>
      <c r="D332" s="98"/>
      <c r="E332" s="14"/>
      <c r="F332" s="99"/>
      <c r="G332" s="99"/>
      <c r="H332" s="99"/>
      <c r="I332" s="99"/>
      <c r="J332" s="99"/>
      <c r="K332" s="99"/>
      <c r="L332" s="99"/>
      <c r="M332" s="99"/>
      <c r="N332" s="99"/>
      <c r="O332" s="99"/>
      <c r="P332" s="99"/>
      <c r="Q332" s="99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</row>
    <row r="333" spans="2:31" ht="18.75" customHeight="1">
      <c r="B333" s="14"/>
      <c r="C333" s="98"/>
      <c r="D333" s="98"/>
      <c r="E333" s="14"/>
      <c r="F333" s="99"/>
      <c r="G333" s="99"/>
      <c r="H333" s="99"/>
      <c r="I333" s="99"/>
      <c r="J333" s="99"/>
      <c r="K333" s="99"/>
      <c r="L333" s="99"/>
      <c r="M333" s="99"/>
      <c r="N333" s="99"/>
      <c r="O333" s="99"/>
      <c r="P333" s="99"/>
      <c r="Q333" s="99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</row>
    <row r="334" spans="2:31" ht="18.75" customHeight="1">
      <c r="B334" s="14"/>
      <c r="C334" s="98"/>
      <c r="D334" s="98"/>
      <c r="E334" s="14"/>
      <c r="F334" s="99"/>
      <c r="G334" s="99"/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</row>
    <row r="335" spans="2:31" ht="18.75" customHeight="1">
      <c r="B335" s="14"/>
      <c r="C335" s="98"/>
      <c r="D335" s="98"/>
      <c r="E335" s="14"/>
      <c r="F335" s="99"/>
      <c r="G335" s="99"/>
      <c r="H335" s="99"/>
      <c r="I335" s="99"/>
      <c r="J335" s="99"/>
      <c r="K335" s="99"/>
      <c r="L335" s="99"/>
      <c r="M335" s="99"/>
      <c r="N335" s="99"/>
      <c r="O335" s="99"/>
      <c r="P335" s="99"/>
      <c r="Q335" s="99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</row>
    <row r="336" spans="2:31" ht="18.75" customHeight="1">
      <c r="B336" s="14"/>
      <c r="C336" s="98"/>
      <c r="D336" s="98"/>
      <c r="E336" s="14"/>
      <c r="F336" s="99"/>
      <c r="G336" s="99"/>
      <c r="H336" s="99"/>
      <c r="I336" s="99"/>
      <c r="J336" s="99"/>
      <c r="K336" s="99"/>
      <c r="L336" s="99"/>
      <c r="M336" s="99"/>
      <c r="N336" s="99"/>
      <c r="O336" s="99"/>
      <c r="P336" s="99"/>
      <c r="Q336" s="99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</row>
    <row r="337" spans="2:31" ht="18.75" customHeight="1">
      <c r="B337" s="14"/>
      <c r="C337" s="98"/>
      <c r="D337" s="98"/>
      <c r="E337" s="14"/>
      <c r="F337" s="99"/>
      <c r="G337" s="99"/>
      <c r="H337" s="99"/>
      <c r="I337" s="99"/>
      <c r="J337" s="99"/>
      <c r="K337" s="99"/>
      <c r="L337" s="99"/>
      <c r="M337" s="99"/>
      <c r="N337" s="99"/>
      <c r="O337" s="99"/>
      <c r="P337" s="99"/>
      <c r="Q337" s="99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</row>
    <row r="338" spans="2:31" ht="18.75" customHeight="1">
      <c r="B338" s="14"/>
      <c r="C338" s="98"/>
      <c r="D338" s="98"/>
      <c r="E338" s="14"/>
      <c r="F338" s="99"/>
      <c r="G338" s="99"/>
      <c r="H338" s="99"/>
      <c r="I338" s="99"/>
      <c r="J338" s="99"/>
      <c r="K338" s="99"/>
      <c r="L338" s="99"/>
      <c r="M338" s="99"/>
      <c r="N338" s="99"/>
      <c r="O338" s="99"/>
      <c r="P338" s="99"/>
      <c r="Q338" s="99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</row>
    <row r="339" spans="2:31" ht="18.75" customHeight="1">
      <c r="B339" s="14"/>
      <c r="C339" s="98"/>
      <c r="D339" s="98"/>
      <c r="E339" s="14"/>
      <c r="F339" s="99"/>
      <c r="G339" s="99"/>
      <c r="H339" s="99"/>
      <c r="I339" s="99"/>
      <c r="J339" s="99"/>
      <c r="K339" s="99"/>
      <c r="L339" s="99"/>
      <c r="M339" s="99"/>
      <c r="N339" s="99"/>
      <c r="O339" s="99"/>
      <c r="P339" s="99"/>
      <c r="Q339" s="99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</row>
    <row r="340" spans="2:31" ht="18.75" customHeight="1">
      <c r="B340" s="14"/>
      <c r="C340" s="98"/>
      <c r="D340" s="98"/>
      <c r="E340" s="14"/>
      <c r="F340" s="99"/>
      <c r="G340" s="99"/>
      <c r="H340" s="99"/>
      <c r="I340" s="99"/>
      <c r="J340" s="99"/>
      <c r="K340" s="99"/>
      <c r="L340" s="99"/>
      <c r="M340" s="99"/>
      <c r="N340" s="99"/>
      <c r="O340" s="99"/>
      <c r="P340" s="99"/>
      <c r="Q340" s="99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</row>
    <row r="341" spans="2:31" ht="18.75" customHeight="1">
      <c r="B341" s="14"/>
      <c r="C341" s="98"/>
      <c r="D341" s="98"/>
      <c r="E341" s="14"/>
      <c r="F341" s="99"/>
      <c r="G341" s="99"/>
      <c r="H341" s="99"/>
      <c r="I341" s="99"/>
      <c r="J341" s="99"/>
      <c r="K341" s="99"/>
      <c r="L341" s="99"/>
      <c r="M341" s="99"/>
      <c r="N341" s="99"/>
      <c r="O341" s="99"/>
      <c r="P341" s="99"/>
      <c r="Q341" s="99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</row>
    <row r="342" spans="2:31" ht="18.75" customHeight="1">
      <c r="B342" s="14"/>
      <c r="C342" s="98"/>
      <c r="D342" s="98"/>
      <c r="E342" s="14"/>
      <c r="F342" s="99"/>
      <c r="G342" s="99"/>
      <c r="H342" s="99"/>
      <c r="I342" s="99"/>
      <c r="J342" s="99"/>
      <c r="K342" s="99"/>
      <c r="L342" s="99"/>
      <c r="M342" s="99"/>
      <c r="N342" s="99"/>
      <c r="O342" s="99"/>
      <c r="P342" s="99"/>
      <c r="Q342" s="99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</row>
    <row r="343" spans="2:31" ht="18.75" customHeight="1">
      <c r="B343" s="14"/>
      <c r="C343" s="98"/>
      <c r="D343" s="98"/>
      <c r="E343" s="14"/>
      <c r="F343" s="99"/>
      <c r="G343" s="99"/>
      <c r="H343" s="99"/>
      <c r="I343" s="99"/>
      <c r="J343" s="99"/>
      <c r="K343" s="99"/>
      <c r="L343" s="99"/>
      <c r="M343" s="99"/>
      <c r="N343" s="99"/>
      <c r="O343" s="99"/>
      <c r="P343" s="99"/>
      <c r="Q343" s="99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</row>
    <row r="344" spans="2:31" ht="18.75" customHeight="1">
      <c r="B344" s="14"/>
      <c r="C344" s="98"/>
      <c r="D344" s="98"/>
      <c r="E344" s="14"/>
      <c r="F344" s="99"/>
      <c r="G344" s="99"/>
      <c r="H344" s="99"/>
      <c r="I344" s="99"/>
      <c r="J344" s="99"/>
      <c r="K344" s="99"/>
      <c r="L344" s="99"/>
      <c r="M344" s="99"/>
      <c r="N344" s="99"/>
      <c r="O344" s="99"/>
      <c r="P344" s="99"/>
      <c r="Q344" s="99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</row>
    <row r="345" spans="2:31" ht="18.75" customHeight="1">
      <c r="B345" s="14"/>
      <c r="C345" s="98"/>
      <c r="D345" s="98"/>
      <c r="E345" s="14"/>
      <c r="F345" s="99"/>
      <c r="G345" s="99"/>
      <c r="H345" s="99"/>
      <c r="I345" s="99"/>
      <c r="J345" s="99"/>
      <c r="K345" s="99"/>
      <c r="L345" s="99"/>
      <c r="M345" s="99"/>
      <c r="N345" s="99"/>
      <c r="O345" s="99"/>
      <c r="P345" s="99"/>
      <c r="Q345" s="99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</row>
    <row r="346" spans="2:31" ht="18.75" customHeight="1">
      <c r="B346" s="14"/>
      <c r="C346" s="98"/>
      <c r="D346" s="98"/>
      <c r="E346" s="14"/>
      <c r="F346" s="99"/>
      <c r="G346" s="99"/>
      <c r="H346" s="99"/>
      <c r="I346" s="99"/>
      <c r="J346" s="99"/>
      <c r="K346" s="99"/>
      <c r="L346" s="99"/>
      <c r="M346" s="99"/>
      <c r="N346" s="99"/>
      <c r="O346" s="99"/>
      <c r="P346" s="99"/>
      <c r="Q346" s="99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</row>
    <row r="347" spans="2:31" ht="18.75" customHeight="1">
      <c r="B347" s="14"/>
      <c r="C347" s="98"/>
      <c r="D347" s="98"/>
      <c r="E347" s="14"/>
      <c r="F347" s="99"/>
      <c r="G347" s="99"/>
      <c r="H347" s="99"/>
      <c r="I347" s="99"/>
      <c r="J347" s="99"/>
      <c r="K347" s="99"/>
      <c r="L347" s="99"/>
      <c r="M347" s="99"/>
      <c r="N347" s="99"/>
      <c r="O347" s="99"/>
      <c r="P347" s="99"/>
      <c r="Q347" s="99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</row>
    <row r="348" spans="2:31" ht="18.75" customHeight="1">
      <c r="B348" s="14"/>
      <c r="C348" s="98"/>
      <c r="D348" s="98"/>
      <c r="E348" s="14"/>
      <c r="F348" s="99"/>
      <c r="G348" s="99"/>
      <c r="H348" s="99"/>
      <c r="I348" s="99"/>
      <c r="J348" s="99"/>
      <c r="K348" s="99"/>
      <c r="L348" s="99"/>
      <c r="M348" s="99"/>
      <c r="N348" s="99"/>
      <c r="O348" s="99"/>
      <c r="P348" s="99"/>
      <c r="Q348" s="99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</row>
    <row r="349" spans="2:31" ht="18.75" customHeight="1">
      <c r="B349" s="14"/>
      <c r="C349" s="98"/>
      <c r="D349" s="98"/>
      <c r="E349" s="14"/>
      <c r="F349" s="99"/>
      <c r="G349" s="99"/>
      <c r="H349" s="99"/>
      <c r="I349" s="99"/>
      <c r="J349" s="99"/>
      <c r="K349" s="99"/>
      <c r="L349" s="99"/>
      <c r="M349" s="99"/>
      <c r="N349" s="99"/>
      <c r="O349" s="99"/>
      <c r="P349" s="99"/>
      <c r="Q349" s="99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</row>
    <row r="350" spans="2:31" ht="18.75" customHeight="1">
      <c r="B350" s="14"/>
      <c r="C350" s="98"/>
      <c r="D350" s="98"/>
      <c r="E350" s="14"/>
      <c r="F350" s="99"/>
      <c r="G350" s="99"/>
      <c r="H350" s="99"/>
      <c r="I350" s="99"/>
      <c r="J350" s="99"/>
      <c r="K350" s="99"/>
      <c r="L350" s="99"/>
      <c r="M350" s="99"/>
      <c r="N350" s="99"/>
      <c r="O350" s="99"/>
      <c r="P350" s="99"/>
      <c r="Q350" s="99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</row>
    <row r="351" spans="2:31" ht="18.75" customHeight="1">
      <c r="B351" s="14"/>
      <c r="C351" s="98"/>
      <c r="D351" s="98"/>
      <c r="E351" s="14"/>
      <c r="F351" s="99"/>
      <c r="G351" s="99"/>
      <c r="H351" s="99"/>
      <c r="I351" s="99"/>
      <c r="J351" s="99"/>
      <c r="K351" s="99"/>
      <c r="L351" s="99"/>
      <c r="M351" s="99"/>
      <c r="N351" s="99"/>
      <c r="O351" s="99"/>
      <c r="P351" s="99"/>
      <c r="Q351" s="99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</row>
    <row r="352" spans="2:31" ht="18.75" customHeight="1">
      <c r="B352" s="14"/>
      <c r="C352" s="98"/>
      <c r="D352" s="98"/>
      <c r="E352" s="14"/>
      <c r="F352" s="99"/>
      <c r="G352" s="99"/>
      <c r="H352" s="99"/>
      <c r="I352" s="99"/>
      <c r="J352" s="99"/>
      <c r="K352" s="99"/>
      <c r="L352" s="99"/>
      <c r="M352" s="99"/>
      <c r="N352" s="99"/>
      <c r="O352" s="99"/>
      <c r="P352" s="99"/>
      <c r="Q352" s="99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</row>
    <row r="353" spans="2:31" ht="18.75" customHeight="1">
      <c r="B353" s="14"/>
      <c r="C353" s="98"/>
      <c r="D353" s="98"/>
      <c r="E353" s="14"/>
      <c r="F353" s="99"/>
      <c r="G353" s="99"/>
      <c r="H353" s="99"/>
      <c r="I353" s="99"/>
      <c r="J353" s="99"/>
      <c r="K353" s="99"/>
      <c r="L353" s="99"/>
      <c r="M353" s="99"/>
      <c r="N353" s="99"/>
      <c r="O353" s="99"/>
      <c r="P353" s="99"/>
      <c r="Q353" s="99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</row>
    <row r="354" spans="2:31" ht="18.75" customHeight="1">
      <c r="B354" s="14"/>
      <c r="C354" s="98"/>
      <c r="D354" s="98"/>
      <c r="E354" s="14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</row>
    <row r="355" spans="2:31" ht="18.75" customHeight="1">
      <c r="B355" s="14"/>
      <c r="C355" s="98"/>
      <c r="D355" s="98"/>
      <c r="E355" s="14"/>
      <c r="F355" s="99"/>
      <c r="G355" s="99"/>
      <c r="H355" s="99"/>
      <c r="I355" s="99"/>
      <c r="J355" s="99"/>
      <c r="K355" s="99"/>
      <c r="L355" s="99"/>
      <c r="M355" s="99"/>
      <c r="N355" s="99"/>
      <c r="O355" s="99"/>
      <c r="P355" s="99"/>
      <c r="Q355" s="99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</row>
    <row r="356" spans="2:31" ht="18.75" customHeight="1">
      <c r="B356" s="14"/>
      <c r="C356" s="98"/>
      <c r="D356" s="98"/>
      <c r="E356" s="14"/>
      <c r="F356" s="99"/>
      <c r="G356" s="99"/>
      <c r="H356" s="99"/>
      <c r="I356" s="99"/>
      <c r="J356" s="99"/>
      <c r="K356" s="99"/>
      <c r="L356" s="99"/>
      <c r="M356" s="99"/>
      <c r="N356" s="99"/>
      <c r="O356" s="99"/>
      <c r="P356" s="99"/>
      <c r="Q356" s="99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</row>
    <row r="357" spans="2:31" ht="18.75" customHeight="1">
      <c r="B357" s="14"/>
      <c r="C357" s="98"/>
      <c r="D357" s="98"/>
      <c r="E357" s="14"/>
      <c r="F357" s="99"/>
      <c r="G357" s="99"/>
      <c r="H357" s="99"/>
      <c r="I357" s="99"/>
      <c r="J357" s="99"/>
      <c r="K357" s="99"/>
      <c r="L357" s="99"/>
      <c r="M357" s="99"/>
      <c r="N357" s="99"/>
      <c r="O357" s="99"/>
      <c r="P357" s="99"/>
      <c r="Q357" s="99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</row>
    <row r="358" spans="2:31" ht="18.75" customHeight="1">
      <c r="B358" s="14"/>
      <c r="C358" s="98"/>
      <c r="D358" s="98"/>
      <c r="E358" s="14"/>
      <c r="F358" s="99"/>
      <c r="G358" s="99"/>
      <c r="H358" s="99"/>
      <c r="I358" s="99"/>
      <c r="J358" s="99"/>
      <c r="K358" s="99"/>
      <c r="L358" s="99"/>
      <c r="M358" s="99"/>
      <c r="N358" s="99"/>
      <c r="O358" s="99"/>
      <c r="P358" s="99"/>
      <c r="Q358" s="99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</row>
    <row r="359" spans="2:31" ht="18.75" customHeight="1">
      <c r="B359" s="14"/>
      <c r="C359" s="98"/>
      <c r="D359" s="98"/>
      <c r="E359" s="14"/>
      <c r="F359" s="99"/>
      <c r="G359" s="99"/>
      <c r="H359" s="99"/>
      <c r="I359" s="99"/>
      <c r="J359" s="99"/>
      <c r="K359" s="99"/>
      <c r="L359" s="99"/>
      <c r="M359" s="99"/>
      <c r="N359" s="99"/>
      <c r="O359" s="99"/>
      <c r="P359" s="99"/>
      <c r="Q359" s="99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</row>
    <row r="360" spans="2:31" ht="18.75" customHeight="1">
      <c r="B360" s="14"/>
      <c r="C360" s="98"/>
      <c r="D360" s="98"/>
      <c r="E360" s="14"/>
      <c r="F360" s="99"/>
      <c r="G360" s="99"/>
      <c r="H360" s="99"/>
      <c r="I360" s="99"/>
      <c r="J360" s="99"/>
      <c r="K360" s="99"/>
      <c r="L360" s="99"/>
      <c r="M360" s="99"/>
      <c r="N360" s="99"/>
      <c r="O360" s="99"/>
      <c r="P360" s="99"/>
      <c r="Q360" s="99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</row>
    <row r="361" spans="2:31" ht="18.75" customHeight="1">
      <c r="B361" s="14"/>
      <c r="C361" s="98"/>
      <c r="D361" s="98"/>
      <c r="E361" s="14"/>
      <c r="F361" s="99"/>
      <c r="G361" s="99"/>
      <c r="H361" s="99"/>
      <c r="I361" s="99"/>
      <c r="J361" s="99"/>
      <c r="K361" s="99"/>
      <c r="L361" s="99"/>
      <c r="M361" s="99"/>
      <c r="N361" s="99"/>
      <c r="O361" s="99"/>
      <c r="P361" s="99"/>
      <c r="Q361" s="99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</row>
    <row r="362" spans="2:31" ht="18.75" customHeight="1">
      <c r="B362" s="14"/>
      <c r="C362" s="98"/>
      <c r="D362" s="98"/>
      <c r="E362" s="14"/>
      <c r="F362" s="99"/>
      <c r="G362" s="99"/>
      <c r="H362" s="99"/>
      <c r="I362" s="99"/>
      <c r="J362" s="99"/>
      <c r="K362" s="99"/>
      <c r="L362" s="99"/>
      <c r="M362" s="99"/>
      <c r="N362" s="99"/>
      <c r="O362" s="99"/>
      <c r="P362" s="99"/>
      <c r="Q362" s="99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</row>
    <row r="363" spans="2:31" ht="18.75" customHeight="1">
      <c r="B363" s="14"/>
      <c r="C363" s="98"/>
      <c r="D363" s="98"/>
      <c r="E363" s="14"/>
      <c r="F363" s="99"/>
      <c r="G363" s="99"/>
      <c r="H363" s="99"/>
      <c r="I363" s="99"/>
      <c r="J363" s="99"/>
      <c r="K363" s="99"/>
      <c r="L363" s="99"/>
      <c r="M363" s="99"/>
      <c r="N363" s="99"/>
      <c r="O363" s="99"/>
      <c r="P363" s="99"/>
      <c r="Q363" s="99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</row>
    <row r="364" spans="2:31" ht="18.75" customHeight="1">
      <c r="B364" s="14"/>
      <c r="C364" s="98"/>
      <c r="D364" s="98"/>
      <c r="E364" s="14"/>
      <c r="F364" s="99"/>
      <c r="G364" s="99"/>
      <c r="H364" s="99"/>
      <c r="I364" s="99"/>
      <c r="J364" s="99"/>
      <c r="K364" s="99"/>
      <c r="L364" s="99"/>
      <c r="M364" s="99"/>
      <c r="N364" s="99"/>
      <c r="O364" s="99"/>
      <c r="P364" s="99"/>
      <c r="Q364" s="99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</row>
    <row r="365" spans="2:31" ht="18.75" customHeight="1">
      <c r="B365" s="14"/>
      <c r="C365" s="98"/>
      <c r="D365" s="98"/>
      <c r="E365" s="14"/>
      <c r="F365" s="99"/>
      <c r="G365" s="99"/>
      <c r="H365" s="99"/>
      <c r="I365" s="99"/>
      <c r="J365" s="99"/>
      <c r="K365" s="99"/>
      <c r="L365" s="99"/>
      <c r="M365" s="99"/>
      <c r="N365" s="99"/>
      <c r="O365" s="99"/>
      <c r="P365" s="99"/>
      <c r="Q365" s="99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</row>
    <row r="366" spans="2:31" ht="18.75" customHeight="1">
      <c r="B366" s="14"/>
      <c r="C366" s="98"/>
      <c r="D366" s="98"/>
      <c r="E366" s="14"/>
      <c r="F366" s="99"/>
      <c r="G366" s="99"/>
      <c r="H366" s="99"/>
      <c r="I366" s="99"/>
      <c r="J366" s="99"/>
      <c r="K366" s="99"/>
      <c r="L366" s="99"/>
      <c r="M366" s="99"/>
      <c r="N366" s="99"/>
      <c r="O366" s="99"/>
      <c r="P366" s="99"/>
      <c r="Q366" s="99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</row>
    <row r="367" spans="2:31" ht="18.75" customHeight="1">
      <c r="B367" s="14"/>
      <c r="C367" s="98"/>
      <c r="D367" s="98"/>
      <c r="E367" s="14"/>
      <c r="F367" s="99"/>
      <c r="G367" s="99"/>
      <c r="H367" s="99"/>
      <c r="I367" s="99"/>
      <c r="J367" s="99"/>
      <c r="K367" s="99"/>
      <c r="L367" s="99"/>
      <c r="M367" s="99"/>
      <c r="N367" s="99"/>
      <c r="O367" s="99"/>
      <c r="P367" s="99"/>
      <c r="Q367" s="99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</row>
    <row r="368" spans="2:31" ht="18.75" customHeight="1">
      <c r="B368" s="14"/>
      <c r="C368" s="98"/>
      <c r="D368" s="98"/>
      <c r="E368" s="14"/>
      <c r="F368" s="99"/>
      <c r="G368" s="99"/>
      <c r="H368" s="99"/>
      <c r="I368" s="99"/>
      <c r="J368" s="99"/>
      <c r="K368" s="99"/>
      <c r="L368" s="99"/>
      <c r="M368" s="99"/>
      <c r="N368" s="99"/>
      <c r="O368" s="99"/>
      <c r="P368" s="99"/>
      <c r="Q368" s="99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</row>
    <row r="369" spans="2:31" ht="18.75" customHeight="1">
      <c r="B369" s="14"/>
      <c r="C369" s="98"/>
      <c r="D369" s="98"/>
      <c r="E369" s="14"/>
      <c r="F369" s="99"/>
      <c r="G369" s="99"/>
      <c r="H369" s="99"/>
      <c r="I369" s="99"/>
      <c r="J369" s="99"/>
      <c r="K369" s="99"/>
      <c r="L369" s="99"/>
      <c r="M369" s="99"/>
      <c r="N369" s="99"/>
      <c r="O369" s="99"/>
      <c r="P369" s="99"/>
      <c r="Q369" s="99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</row>
    <row r="370" spans="2:31" ht="18.75" customHeight="1">
      <c r="B370" s="14"/>
      <c r="C370" s="98"/>
      <c r="D370" s="98"/>
      <c r="E370" s="14"/>
      <c r="F370" s="99"/>
      <c r="G370" s="99"/>
      <c r="H370" s="99"/>
      <c r="I370" s="99"/>
      <c r="J370" s="99"/>
      <c r="K370" s="99"/>
      <c r="L370" s="99"/>
      <c r="M370" s="99"/>
      <c r="N370" s="99"/>
      <c r="O370" s="99"/>
      <c r="P370" s="99"/>
      <c r="Q370" s="99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</row>
    <row r="371" spans="2:31" ht="18.75" customHeight="1">
      <c r="B371" s="14"/>
      <c r="C371" s="98"/>
      <c r="D371" s="98"/>
      <c r="E371" s="14"/>
      <c r="F371" s="99"/>
      <c r="G371" s="99"/>
      <c r="H371" s="99"/>
      <c r="I371" s="99"/>
      <c r="J371" s="99"/>
      <c r="K371" s="99"/>
      <c r="L371" s="99"/>
      <c r="M371" s="99"/>
      <c r="N371" s="99"/>
      <c r="O371" s="99"/>
      <c r="P371" s="99"/>
      <c r="Q371" s="99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</row>
    <row r="372" spans="2:31" ht="18.75" customHeight="1">
      <c r="B372" s="14"/>
      <c r="C372" s="98"/>
      <c r="D372" s="98"/>
      <c r="E372" s="14"/>
      <c r="F372" s="99"/>
      <c r="G372" s="99"/>
      <c r="H372" s="99"/>
      <c r="I372" s="99"/>
      <c r="J372" s="99"/>
      <c r="K372" s="99"/>
      <c r="L372" s="99"/>
      <c r="M372" s="99"/>
      <c r="N372" s="99"/>
      <c r="O372" s="99"/>
      <c r="P372" s="99"/>
      <c r="Q372" s="99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</row>
    <row r="373" spans="2:31" ht="18.75" customHeight="1">
      <c r="B373" s="14"/>
      <c r="C373" s="98"/>
      <c r="D373" s="98"/>
      <c r="E373" s="14"/>
      <c r="F373" s="99"/>
      <c r="G373" s="99"/>
      <c r="H373" s="99"/>
      <c r="I373" s="99"/>
      <c r="J373" s="99"/>
      <c r="K373" s="99"/>
      <c r="L373" s="99"/>
      <c r="M373" s="99"/>
      <c r="N373" s="99"/>
      <c r="O373" s="99"/>
      <c r="P373" s="99"/>
      <c r="Q373" s="99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</row>
    <row r="374" spans="2:31" ht="18.75" customHeight="1">
      <c r="B374" s="14"/>
      <c r="C374" s="98"/>
      <c r="D374" s="98"/>
      <c r="E374" s="14"/>
      <c r="F374" s="99"/>
      <c r="G374" s="99"/>
      <c r="H374" s="99"/>
      <c r="I374" s="99"/>
      <c r="J374" s="99"/>
      <c r="K374" s="99"/>
      <c r="L374" s="99"/>
      <c r="M374" s="99"/>
      <c r="N374" s="99"/>
      <c r="O374" s="99"/>
      <c r="P374" s="99"/>
      <c r="Q374" s="99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</row>
    <row r="375" spans="2:31" ht="18.75" customHeight="1">
      <c r="B375" s="14"/>
      <c r="C375" s="98"/>
      <c r="D375" s="98"/>
      <c r="E375" s="14"/>
      <c r="F375" s="99"/>
      <c r="G375" s="99"/>
      <c r="H375" s="99"/>
      <c r="I375" s="99"/>
      <c r="J375" s="99"/>
      <c r="K375" s="99"/>
      <c r="L375" s="99"/>
      <c r="M375" s="99"/>
      <c r="N375" s="99"/>
      <c r="O375" s="99"/>
      <c r="P375" s="99"/>
      <c r="Q375" s="99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</row>
    <row r="376" spans="2:31" ht="18.75" customHeight="1">
      <c r="B376" s="14"/>
      <c r="C376" s="98"/>
      <c r="D376" s="98"/>
      <c r="E376" s="14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</row>
    <row r="377" spans="2:31" ht="18.75" customHeight="1">
      <c r="B377" s="14"/>
      <c r="C377" s="98"/>
      <c r="D377" s="98"/>
      <c r="E377" s="14"/>
      <c r="F377" s="99"/>
      <c r="G377" s="99"/>
      <c r="H377" s="99"/>
      <c r="I377" s="99"/>
      <c r="J377" s="99"/>
      <c r="K377" s="99"/>
      <c r="L377" s="99"/>
      <c r="M377" s="99"/>
      <c r="N377" s="99"/>
      <c r="O377" s="99"/>
      <c r="P377" s="99"/>
      <c r="Q377" s="99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</row>
    <row r="378" spans="2:31" ht="18.75" customHeight="1">
      <c r="B378" s="14"/>
      <c r="C378" s="98"/>
      <c r="D378" s="98"/>
      <c r="E378" s="14"/>
      <c r="F378" s="99"/>
      <c r="G378" s="99"/>
      <c r="H378" s="99"/>
      <c r="I378" s="99"/>
      <c r="J378" s="99"/>
      <c r="K378" s="99"/>
      <c r="L378" s="99"/>
      <c r="M378" s="99"/>
      <c r="N378" s="99"/>
      <c r="O378" s="99"/>
      <c r="P378" s="99"/>
      <c r="Q378" s="99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</row>
    <row r="379" spans="2:31" ht="18.75" customHeight="1">
      <c r="B379" s="14"/>
      <c r="C379" s="98"/>
      <c r="D379" s="98"/>
      <c r="E379" s="14"/>
      <c r="F379" s="99"/>
      <c r="G379" s="99"/>
      <c r="H379" s="99"/>
      <c r="I379" s="99"/>
      <c r="J379" s="99"/>
      <c r="K379" s="99"/>
      <c r="L379" s="99"/>
      <c r="M379" s="99"/>
      <c r="N379" s="99"/>
      <c r="O379" s="99"/>
      <c r="P379" s="99"/>
      <c r="Q379" s="99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</row>
    <row r="380" spans="2:31" ht="18.75" customHeight="1">
      <c r="B380" s="14"/>
      <c r="C380" s="98"/>
      <c r="D380" s="98"/>
      <c r="E380" s="14"/>
      <c r="F380" s="99"/>
      <c r="G380" s="99"/>
      <c r="H380" s="99"/>
      <c r="I380" s="99"/>
      <c r="J380" s="99"/>
      <c r="K380" s="99"/>
      <c r="L380" s="99"/>
      <c r="M380" s="99"/>
      <c r="N380" s="99"/>
      <c r="O380" s="99"/>
      <c r="P380" s="99"/>
      <c r="Q380" s="99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</row>
    <row r="381" spans="2:31" ht="18.75" customHeight="1">
      <c r="B381" s="14"/>
      <c r="C381" s="98"/>
      <c r="D381" s="98"/>
      <c r="E381" s="14"/>
      <c r="F381" s="99"/>
      <c r="G381" s="99"/>
      <c r="H381" s="99"/>
      <c r="I381" s="99"/>
      <c r="J381" s="99"/>
      <c r="K381" s="99"/>
      <c r="L381" s="99"/>
      <c r="M381" s="99"/>
      <c r="N381" s="99"/>
      <c r="O381" s="99"/>
      <c r="P381" s="99"/>
      <c r="Q381" s="99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</row>
    <row r="382" spans="2:31" ht="18.75" customHeight="1">
      <c r="B382" s="14"/>
      <c r="C382" s="98"/>
      <c r="D382" s="98"/>
      <c r="E382" s="14"/>
      <c r="F382" s="99"/>
      <c r="G382" s="99"/>
      <c r="H382" s="99"/>
      <c r="I382" s="99"/>
      <c r="J382" s="99"/>
      <c r="K382" s="99"/>
      <c r="L382" s="99"/>
      <c r="M382" s="99"/>
      <c r="N382" s="99"/>
      <c r="O382" s="99"/>
      <c r="P382" s="99"/>
      <c r="Q382" s="99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</row>
    <row r="383" spans="2:31" ht="18.75" customHeight="1">
      <c r="B383" s="14"/>
      <c r="C383" s="98"/>
      <c r="D383" s="98"/>
      <c r="E383" s="14"/>
      <c r="F383" s="99"/>
      <c r="G383" s="99"/>
      <c r="H383" s="99"/>
      <c r="I383" s="99"/>
      <c r="J383" s="99"/>
      <c r="K383" s="99"/>
      <c r="L383" s="99"/>
      <c r="M383" s="99"/>
      <c r="N383" s="99"/>
      <c r="O383" s="99"/>
      <c r="P383" s="99"/>
      <c r="Q383" s="99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</row>
    <row r="384" spans="2:31" ht="18.75" customHeight="1">
      <c r="B384" s="14"/>
      <c r="C384" s="98"/>
      <c r="D384" s="98"/>
      <c r="E384" s="14"/>
      <c r="F384" s="99"/>
      <c r="G384" s="99"/>
      <c r="H384" s="99"/>
      <c r="I384" s="99"/>
      <c r="J384" s="99"/>
      <c r="K384" s="99"/>
      <c r="L384" s="99"/>
      <c r="M384" s="99"/>
      <c r="N384" s="99"/>
      <c r="O384" s="99"/>
      <c r="P384" s="99"/>
      <c r="Q384" s="99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</row>
    <row r="385" spans="2:31" ht="18.75" customHeight="1">
      <c r="B385" s="14"/>
      <c r="C385" s="98"/>
      <c r="D385" s="98"/>
      <c r="E385" s="14"/>
      <c r="F385" s="99"/>
      <c r="G385" s="99"/>
      <c r="H385" s="99"/>
      <c r="I385" s="99"/>
      <c r="J385" s="99"/>
      <c r="K385" s="99"/>
      <c r="L385" s="99"/>
      <c r="M385" s="99"/>
      <c r="N385" s="99"/>
      <c r="O385" s="99"/>
      <c r="P385" s="99"/>
      <c r="Q385" s="99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</row>
    <row r="386" spans="2:31" ht="18.75" customHeight="1">
      <c r="B386" s="14"/>
      <c r="C386" s="98"/>
      <c r="D386" s="98"/>
      <c r="E386" s="14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</row>
    <row r="387" spans="2:31" ht="18.75" customHeight="1">
      <c r="B387" s="14"/>
      <c r="C387" s="98"/>
      <c r="D387" s="98"/>
      <c r="E387" s="14"/>
      <c r="F387" s="99"/>
      <c r="G387" s="99"/>
      <c r="H387" s="99"/>
      <c r="I387" s="99"/>
      <c r="J387" s="99"/>
      <c r="K387" s="99"/>
      <c r="L387" s="99"/>
      <c r="M387" s="99"/>
      <c r="N387" s="99"/>
      <c r="O387" s="99"/>
      <c r="P387" s="99"/>
      <c r="Q387" s="99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</row>
    <row r="388" spans="2:31" ht="18.75" customHeight="1">
      <c r="B388" s="14"/>
      <c r="C388" s="98"/>
      <c r="D388" s="98"/>
      <c r="E388" s="14"/>
      <c r="F388" s="99"/>
      <c r="G388" s="99"/>
      <c r="H388" s="99"/>
      <c r="I388" s="99"/>
      <c r="J388" s="99"/>
      <c r="K388" s="99"/>
      <c r="L388" s="99"/>
      <c r="M388" s="99"/>
      <c r="N388" s="99"/>
      <c r="O388" s="99"/>
      <c r="P388" s="99"/>
      <c r="Q388" s="99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</row>
    <row r="389" spans="2:31" ht="18.75" customHeight="1">
      <c r="B389" s="14"/>
      <c r="C389" s="98"/>
      <c r="D389" s="98"/>
      <c r="E389" s="14"/>
      <c r="F389" s="99"/>
      <c r="G389" s="99"/>
      <c r="H389" s="99"/>
      <c r="I389" s="99"/>
      <c r="J389" s="99"/>
      <c r="K389" s="99"/>
      <c r="L389" s="99"/>
      <c r="M389" s="99"/>
      <c r="N389" s="99"/>
      <c r="O389" s="99"/>
      <c r="P389" s="99"/>
      <c r="Q389" s="99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</row>
    <row r="390" spans="2:31" ht="18.75" customHeight="1">
      <c r="B390" s="14"/>
      <c r="C390" s="98"/>
      <c r="D390" s="98"/>
      <c r="E390" s="14"/>
      <c r="F390" s="99"/>
      <c r="G390" s="99"/>
      <c r="H390" s="99"/>
      <c r="I390" s="99"/>
      <c r="J390" s="99"/>
      <c r="K390" s="99"/>
      <c r="L390" s="99"/>
      <c r="M390" s="99"/>
      <c r="N390" s="99"/>
      <c r="O390" s="99"/>
      <c r="P390" s="99"/>
      <c r="Q390" s="99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</row>
    <row r="391" spans="2:31" ht="18.75" customHeight="1">
      <c r="B391" s="14"/>
      <c r="C391" s="98"/>
      <c r="D391" s="98"/>
      <c r="E391" s="14"/>
      <c r="F391" s="99"/>
      <c r="G391" s="99"/>
      <c r="H391" s="99"/>
      <c r="I391" s="99"/>
      <c r="J391" s="99"/>
      <c r="K391" s="99"/>
      <c r="L391" s="99"/>
      <c r="M391" s="99"/>
      <c r="N391" s="99"/>
      <c r="O391" s="99"/>
      <c r="P391" s="99"/>
      <c r="Q391" s="99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</row>
    <row r="392" spans="2:31" ht="18.75" customHeight="1">
      <c r="B392" s="14"/>
      <c r="C392" s="98"/>
      <c r="D392" s="98"/>
      <c r="E392" s="14"/>
      <c r="F392" s="99"/>
      <c r="G392" s="99"/>
      <c r="H392" s="99"/>
      <c r="I392" s="99"/>
      <c r="J392" s="99"/>
      <c r="K392" s="99"/>
      <c r="L392" s="99"/>
      <c r="M392" s="99"/>
      <c r="N392" s="99"/>
      <c r="O392" s="99"/>
      <c r="P392" s="99"/>
      <c r="Q392" s="99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</row>
    <row r="393" spans="2:31" ht="18.75" customHeight="1">
      <c r="B393" s="14"/>
      <c r="C393" s="98"/>
      <c r="D393" s="98"/>
      <c r="E393" s="14"/>
      <c r="F393" s="99"/>
      <c r="G393" s="99"/>
      <c r="H393" s="99"/>
      <c r="I393" s="99"/>
      <c r="J393" s="99"/>
      <c r="K393" s="99"/>
      <c r="L393" s="99"/>
      <c r="M393" s="99"/>
      <c r="N393" s="99"/>
      <c r="O393" s="99"/>
      <c r="P393" s="99"/>
      <c r="Q393" s="99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</row>
    <row r="394" spans="2:31" ht="18.75" customHeight="1">
      <c r="B394" s="14"/>
      <c r="C394" s="98"/>
      <c r="D394" s="98"/>
      <c r="E394" s="14"/>
      <c r="F394" s="99"/>
      <c r="G394" s="99"/>
      <c r="H394" s="99"/>
      <c r="I394" s="99"/>
      <c r="J394" s="99"/>
      <c r="K394" s="99"/>
      <c r="L394" s="99"/>
      <c r="M394" s="99"/>
      <c r="N394" s="99"/>
      <c r="O394" s="99"/>
      <c r="P394" s="99"/>
      <c r="Q394" s="99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</row>
    <row r="395" spans="2:31" ht="18.75" customHeight="1">
      <c r="B395" s="14"/>
      <c r="C395" s="98"/>
      <c r="D395" s="98"/>
      <c r="E395" s="14"/>
      <c r="F395" s="99"/>
      <c r="G395" s="99"/>
      <c r="H395" s="99"/>
      <c r="I395" s="99"/>
      <c r="J395" s="99"/>
      <c r="K395" s="99"/>
      <c r="L395" s="99"/>
      <c r="M395" s="99"/>
      <c r="N395" s="99"/>
      <c r="O395" s="99"/>
      <c r="P395" s="99"/>
      <c r="Q395" s="99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</row>
    <row r="396" spans="2:31" ht="18.75" customHeight="1">
      <c r="B396" s="14"/>
      <c r="C396" s="98"/>
      <c r="D396" s="98"/>
      <c r="E396" s="14"/>
      <c r="F396" s="99"/>
      <c r="G396" s="99"/>
      <c r="H396" s="99"/>
      <c r="I396" s="99"/>
      <c r="J396" s="99"/>
      <c r="K396" s="99"/>
      <c r="L396" s="99"/>
      <c r="M396" s="99"/>
      <c r="N396" s="99"/>
      <c r="O396" s="99"/>
      <c r="P396" s="99"/>
      <c r="Q396" s="99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</row>
    <row r="397" spans="2:31" ht="18.75" customHeight="1">
      <c r="B397" s="14"/>
      <c r="C397" s="98"/>
      <c r="D397" s="98"/>
      <c r="E397" s="14"/>
      <c r="F397" s="99"/>
      <c r="G397" s="99"/>
      <c r="H397" s="99"/>
      <c r="I397" s="99"/>
      <c r="J397" s="99"/>
      <c r="K397" s="99"/>
      <c r="L397" s="99"/>
      <c r="M397" s="99"/>
      <c r="N397" s="99"/>
      <c r="O397" s="99"/>
      <c r="P397" s="99"/>
      <c r="Q397" s="99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</row>
    <row r="398" spans="2:31" ht="18.75" customHeight="1">
      <c r="B398" s="14"/>
      <c r="C398" s="98"/>
      <c r="D398" s="98"/>
      <c r="E398" s="14"/>
      <c r="F398" s="99"/>
      <c r="G398" s="99"/>
      <c r="H398" s="99"/>
      <c r="I398" s="99"/>
      <c r="J398" s="99"/>
      <c r="K398" s="99"/>
      <c r="L398" s="99"/>
      <c r="M398" s="99"/>
      <c r="N398" s="99"/>
      <c r="O398" s="99"/>
      <c r="P398" s="99"/>
      <c r="Q398" s="99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</row>
    <row r="399" spans="2:31" ht="18.75" customHeight="1">
      <c r="B399" s="14"/>
      <c r="C399" s="98"/>
      <c r="D399" s="98"/>
      <c r="E399" s="14"/>
      <c r="F399" s="99"/>
      <c r="G399" s="99"/>
      <c r="H399" s="99"/>
      <c r="I399" s="99"/>
      <c r="J399" s="99"/>
      <c r="K399" s="99"/>
      <c r="L399" s="99"/>
      <c r="M399" s="99"/>
      <c r="N399" s="99"/>
      <c r="O399" s="99"/>
      <c r="P399" s="99"/>
      <c r="Q399" s="99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</row>
    <row r="400" spans="2:31" ht="18.75" customHeight="1">
      <c r="B400" s="14"/>
      <c r="C400" s="98"/>
      <c r="D400" s="98"/>
      <c r="E400" s="14"/>
      <c r="F400" s="99"/>
      <c r="G400" s="99"/>
      <c r="H400" s="99"/>
      <c r="I400" s="99"/>
      <c r="J400" s="99"/>
      <c r="K400" s="99"/>
      <c r="L400" s="99"/>
      <c r="M400" s="99"/>
      <c r="N400" s="99"/>
      <c r="O400" s="99"/>
      <c r="P400" s="99"/>
      <c r="Q400" s="99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</row>
    <row r="401" spans="2:31" ht="18.75" customHeight="1">
      <c r="B401" s="14"/>
      <c r="C401" s="98"/>
      <c r="D401" s="98"/>
      <c r="E401" s="14"/>
      <c r="F401" s="99"/>
      <c r="G401" s="99"/>
      <c r="H401" s="99"/>
      <c r="I401" s="99"/>
      <c r="J401" s="99"/>
      <c r="K401" s="99"/>
      <c r="L401" s="99"/>
      <c r="M401" s="99"/>
      <c r="N401" s="99"/>
      <c r="O401" s="99"/>
      <c r="P401" s="99"/>
      <c r="Q401" s="99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</row>
    <row r="402" spans="2:31" ht="18.75" customHeight="1">
      <c r="B402" s="14"/>
      <c r="C402" s="98"/>
      <c r="D402" s="98"/>
      <c r="E402" s="14"/>
      <c r="F402" s="99"/>
      <c r="G402" s="99"/>
      <c r="H402" s="99"/>
      <c r="I402" s="99"/>
      <c r="J402" s="99"/>
      <c r="K402" s="99"/>
      <c r="L402" s="99"/>
      <c r="M402" s="99"/>
      <c r="N402" s="99"/>
      <c r="O402" s="99"/>
      <c r="P402" s="99"/>
      <c r="Q402" s="99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</row>
    <row r="403" spans="2:31" ht="18.75" customHeight="1">
      <c r="B403" s="14"/>
      <c r="C403" s="98"/>
      <c r="D403" s="98"/>
      <c r="E403" s="14"/>
      <c r="F403" s="99"/>
      <c r="G403" s="99"/>
      <c r="H403" s="99"/>
      <c r="I403" s="99"/>
      <c r="J403" s="99"/>
      <c r="K403" s="99"/>
      <c r="L403" s="99"/>
      <c r="M403" s="99"/>
      <c r="N403" s="99"/>
      <c r="O403" s="99"/>
      <c r="P403" s="99"/>
      <c r="Q403" s="99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</row>
    <row r="404" spans="2:31" ht="18.75" customHeight="1">
      <c r="B404" s="14"/>
      <c r="C404" s="98"/>
      <c r="D404" s="98"/>
      <c r="E404" s="14"/>
      <c r="F404" s="99"/>
      <c r="G404" s="99"/>
      <c r="H404" s="99"/>
      <c r="I404" s="99"/>
      <c r="J404" s="99"/>
      <c r="K404" s="99"/>
      <c r="L404" s="99"/>
      <c r="M404" s="99"/>
      <c r="N404" s="99"/>
      <c r="O404" s="99"/>
      <c r="P404" s="99"/>
      <c r="Q404" s="99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</row>
    <row r="405" spans="2:31" ht="18.75" customHeight="1">
      <c r="B405" s="14"/>
      <c r="C405" s="98"/>
      <c r="D405" s="98"/>
      <c r="E405" s="14"/>
      <c r="F405" s="99"/>
      <c r="G405" s="99"/>
      <c r="H405" s="99"/>
      <c r="I405" s="99"/>
      <c r="J405" s="99"/>
      <c r="K405" s="99"/>
      <c r="L405" s="99"/>
      <c r="M405" s="99"/>
      <c r="N405" s="99"/>
      <c r="O405" s="99"/>
      <c r="P405" s="99"/>
      <c r="Q405" s="99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</row>
    <row r="406" spans="2:31" ht="18.75" customHeight="1">
      <c r="B406" s="14"/>
      <c r="C406" s="98"/>
      <c r="D406" s="98"/>
      <c r="E406" s="14"/>
      <c r="F406" s="99"/>
      <c r="G406" s="99"/>
      <c r="H406" s="99"/>
      <c r="I406" s="99"/>
      <c r="J406" s="99"/>
      <c r="K406" s="99"/>
      <c r="L406" s="99"/>
      <c r="M406" s="99"/>
      <c r="N406" s="99"/>
      <c r="O406" s="99"/>
      <c r="P406" s="99"/>
      <c r="Q406" s="99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</row>
    <row r="407" spans="2:31" ht="18.75" customHeight="1">
      <c r="B407" s="14"/>
      <c r="C407" s="98"/>
      <c r="D407" s="98"/>
      <c r="E407" s="14"/>
      <c r="F407" s="99"/>
      <c r="G407" s="99"/>
      <c r="H407" s="99"/>
      <c r="I407" s="99"/>
      <c r="J407" s="99"/>
      <c r="K407" s="99"/>
      <c r="L407" s="99"/>
      <c r="M407" s="99"/>
      <c r="N407" s="99"/>
      <c r="O407" s="99"/>
      <c r="P407" s="99"/>
      <c r="Q407" s="99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</row>
    <row r="408" spans="2:31" ht="18.75" customHeight="1">
      <c r="B408" s="14"/>
      <c r="C408" s="98"/>
      <c r="D408" s="98"/>
      <c r="E408" s="14"/>
      <c r="F408" s="99"/>
      <c r="G408" s="99"/>
      <c r="H408" s="99"/>
      <c r="I408" s="99"/>
      <c r="J408" s="99"/>
      <c r="K408" s="99"/>
      <c r="L408" s="99"/>
      <c r="M408" s="99"/>
      <c r="N408" s="99"/>
      <c r="O408" s="99"/>
      <c r="P408" s="99"/>
      <c r="Q408" s="99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</row>
    <row r="409" spans="2:31" ht="18.75" customHeight="1">
      <c r="B409" s="14"/>
      <c r="C409" s="98"/>
      <c r="D409" s="98"/>
      <c r="E409" s="14"/>
      <c r="F409" s="99"/>
      <c r="G409" s="99"/>
      <c r="H409" s="99"/>
      <c r="I409" s="99"/>
      <c r="J409" s="99"/>
      <c r="K409" s="99"/>
      <c r="L409" s="99"/>
      <c r="M409" s="99"/>
      <c r="N409" s="99"/>
      <c r="O409" s="99"/>
      <c r="P409" s="99"/>
      <c r="Q409" s="99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</row>
    <row r="410" spans="2:31" ht="18.75" customHeight="1">
      <c r="B410" s="14"/>
      <c r="C410" s="98"/>
      <c r="D410" s="98"/>
      <c r="E410" s="14"/>
      <c r="F410" s="99"/>
      <c r="G410" s="99"/>
      <c r="H410" s="99"/>
      <c r="I410" s="99"/>
      <c r="J410" s="99"/>
      <c r="K410" s="99"/>
      <c r="L410" s="99"/>
      <c r="M410" s="99"/>
      <c r="N410" s="99"/>
      <c r="O410" s="99"/>
      <c r="P410" s="99"/>
      <c r="Q410" s="99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</row>
    <row r="411" spans="2:31" ht="18.75" customHeight="1">
      <c r="B411" s="14"/>
      <c r="C411" s="98"/>
      <c r="D411" s="98"/>
      <c r="E411" s="14"/>
      <c r="F411" s="99"/>
      <c r="G411" s="99"/>
      <c r="H411" s="99"/>
      <c r="I411" s="99"/>
      <c r="J411" s="99"/>
      <c r="K411" s="99"/>
      <c r="L411" s="99"/>
      <c r="M411" s="99"/>
      <c r="N411" s="99"/>
      <c r="O411" s="99"/>
      <c r="P411" s="99"/>
      <c r="Q411" s="99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</row>
    <row r="412" spans="2:31" ht="18.75" customHeight="1">
      <c r="B412" s="14"/>
      <c r="C412" s="98"/>
      <c r="D412" s="98"/>
      <c r="E412" s="14"/>
      <c r="F412" s="99"/>
      <c r="G412" s="99"/>
      <c r="H412" s="99"/>
      <c r="I412" s="99"/>
      <c r="J412" s="99"/>
      <c r="K412" s="99"/>
      <c r="L412" s="99"/>
      <c r="M412" s="99"/>
      <c r="N412" s="99"/>
      <c r="O412" s="99"/>
      <c r="P412" s="99"/>
      <c r="Q412" s="99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</row>
    <row r="413" spans="2:31" ht="18.75" customHeight="1">
      <c r="B413" s="14"/>
      <c r="C413" s="98"/>
      <c r="D413" s="98"/>
      <c r="E413" s="14"/>
      <c r="F413" s="99"/>
      <c r="G413" s="99"/>
      <c r="H413" s="99"/>
      <c r="I413" s="99"/>
      <c r="J413" s="99"/>
      <c r="K413" s="99"/>
      <c r="L413" s="99"/>
      <c r="M413" s="99"/>
      <c r="N413" s="99"/>
      <c r="O413" s="99"/>
      <c r="P413" s="99"/>
      <c r="Q413" s="99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</row>
    <row r="414" spans="2:31" ht="18.75" customHeight="1">
      <c r="B414" s="14"/>
      <c r="C414" s="98"/>
      <c r="D414" s="98"/>
      <c r="E414" s="14"/>
      <c r="F414" s="99"/>
      <c r="G414" s="99"/>
      <c r="H414" s="99"/>
      <c r="I414" s="99"/>
      <c r="J414" s="99"/>
      <c r="K414" s="99"/>
      <c r="L414" s="99"/>
      <c r="M414" s="99"/>
      <c r="N414" s="99"/>
      <c r="O414" s="99"/>
      <c r="P414" s="99"/>
      <c r="Q414" s="99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</row>
    <row r="415" spans="2:31" ht="18.75" customHeight="1">
      <c r="B415" s="14"/>
      <c r="C415" s="98"/>
      <c r="D415" s="98"/>
      <c r="E415" s="14"/>
      <c r="F415" s="99"/>
      <c r="G415" s="99"/>
      <c r="H415" s="99"/>
      <c r="I415" s="99"/>
      <c r="J415" s="99"/>
      <c r="K415" s="99"/>
      <c r="L415" s="99"/>
      <c r="M415" s="99"/>
      <c r="N415" s="99"/>
      <c r="O415" s="99"/>
      <c r="P415" s="99"/>
      <c r="Q415" s="99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</row>
    <row r="416" spans="2:31" ht="18.75" customHeight="1">
      <c r="B416" s="14"/>
      <c r="C416" s="98"/>
      <c r="D416" s="98"/>
      <c r="E416" s="14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</row>
    <row r="417" spans="2:31" ht="18.75" customHeight="1">
      <c r="B417" s="14"/>
      <c r="C417" s="98"/>
      <c r="D417" s="98"/>
      <c r="E417" s="14"/>
      <c r="F417" s="99"/>
      <c r="G417" s="99"/>
      <c r="H417" s="99"/>
      <c r="I417" s="99"/>
      <c r="J417" s="99"/>
      <c r="K417" s="99"/>
      <c r="L417" s="99"/>
      <c r="M417" s="99"/>
      <c r="N417" s="99"/>
      <c r="O417" s="99"/>
      <c r="P417" s="99"/>
      <c r="Q417" s="99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</row>
    <row r="418" spans="2:31" ht="18.75" customHeight="1">
      <c r="B418" s="14"/>
      <c r="C418" s="98"/>
      <c r="D418" s="98"/>
      <c r="E418" s="14"/>
      <c r="F418" s="99"/>
      <c r="G418" s="99"/>
      <c r="H418" s="99"/>
      <c r="I418" s="99"/>
      <c r="J418" s="99"/>
      <c r="K418" s="99"/>
      <c r="L418" s="99"/>
      <c r="M418" s="99"/>
      <c r="N418" s="99"/>
      <c r="O418" s="99"/>
      <c r="P418" s="99"/>
      <c r="Q418" s="99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</row>
    <row r="419" spans="2:31" ht="18.75" customHeight="1">
      <c r="B419" s="14"/>
      <c r="C419" s="98"/>
      <c r="D419" s="98"/>
      <c r="E419" s="14"/>
      <c r="F419" s="99"/>
      <c r="G419" s="99"/>
      <c r="H419" s="99"/>
      <c r="I419" s="99"/>
      <c r="J419" s="99"/>
      <c r="K419" s="99"/>
      <c r="L419" s="99"/>
      <c r="M419" s="99"/>
      <c r="N419" s="99"/>
      <c r="O419" s="99"/>
      <c r="P419" s="99"/>
      <c r="Q419" s="99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</row>
    <row r="420" spans="2:31" ht="18.75" customHeight="1">
      <c r="B420" s="14"/>
      <c r="C420" s="98"/>
      <c r="D420" s="98"/>
      <c r="E420" s="14"/>
      <c r="F420" s="99"/>
      <c r="G420" s="99"/>
      <c r="H420" s="99"/>
      <c r="I420" s="99"/>
      <c r="J420" s="99"/>
      <c r="K420" s="99"/>
      <c r="L420" s="99"/>
      <c r="M420" s="99"/>
      <c r="N420" s="99"/>
      <c r="O420" s="99"/>
      <c r="P420" s="99"/>
      <c r="Q420" s="99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</row>
    <row r="421" spans="2:31" ht="18.75" customHeight="1">
      <c r="B421" s="14"/>
      <c r="C421" s="98"/>
      <c r="D421" s="98"/>
      <c r="E421" s="14"/>
      <c r="F421" s="99"/>
      <c r="G421" s="99"/>
      <c r="H421" s="99"/>
      <c r="I421" s="99"/>
      <c r="J421" s="99"/>
      <c r="K421" s="99"/>
      <c r="L421" s="99"/>
      <c r="M421" s="99"/>
      <c r="N421" s="99"/>
      <c r="O421" s="99"/>
      <c r="P421" s="99"/>
      <c r="Q421" s="99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</row>
    <row r="422" spans="2:31" ht="18.75" customHeight="1">
      <c r="B422" s="14"/>
      <c r="C422" s="98"/>
      <c r="D422" s="98"/>
      <c r="E422" s="14"/>
      <c r="F422" s="99"/>
      <c r="G422" s="99"/>
      <c r="H422" s="99"/>
      <c r="I422" s="99"/>
      <c r="J422" s="99"/>
      <c r="K422" s="99"/>
      <c r="L422" s="99"/>
      <c r="M422" s="99"/>
      <c r="N422" s="99"/>
      <c r="O422" s="99"/>
      <c r="P422" s="99"/>
      <c r="Q422" s="99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</row>
    <row r="423" spans="2:31" ht="18.75" customHeight="1">
      <c r="B423" s="14"/>
      <c r="C423" s="98"/>
      <c r="D423" s="98"/>
      <c r="E423" s="14"/>
      <c r="F423" s="99"/>
      <c r="G423" s="99"/>
      <c r="H423" s="99"/>
      <c r="I423" s="99"/>
      <c r="J423" s="99"/>
      <c r="K423" s="99"/>
      <c r="L423" s="99"/>
      <c r="M423" s="99"/>
      <c r="N423" s="99"/>
      <c r="O423" s="99"/>
      <c r="P423" s="99"/>
      <c r="Q423" s="99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</row>
    <row r="424" spans="2:31" ht="18.75" customHeight="1">
      <c r="B424" s="14"/>
      <c r="C424" s="98"/>
      <c r="D424" s="98"/>
      <c r="E424" s="14"/>
      <c r="F424" s="99"/>
      <c r="G424" s="99"/>
      <c r="H424" s="99"/>
      <c r="I424" s="99"/>
      <c r="J424" s="99"/>
      <c r="K424" s="99"/>
      <c r="L424" s="99"/>
      <c r="M424" s="99"/>
      <c r="N424" s="99"/>
      <c r="O424" s="99"/>
      <c r="P424" s="99"/>
      <c r="Q424" s="99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</row>
    <row r="425" spans="2:31" ht="18.75" customHeight="1">
      <c r="B425" s="14"/>
      <c r="C425" s="98"/>
      <c r="D425" s="98"/>
      <c r="E425" s="14"/>
      <c r="F425" s="99"/>
      <c r="G425" s="99"/>
      <c r="H425" s="99"/>
      <c r="I425" s="99"/>
      <c r="J425" s="99"/>
      <c r="K425" s="99"/>
      <c r="L425" s="99"/>
      <c r="M425" s="99"/>
      <c r="N425" s="99"/>
      <c r="O425" s="99"/>
      <c r="P425" s="99"/>
      <c r="Q425" s="99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</row>
    <row r="426" spans="2:31" ht="18.75" customHeight="1">
      <c r="B426" s="14"/>
      <c r="C426" s="98"/>
      <c r="D426" s="98"/>
      <c r="E426" s="14"/>
      <c r="F426" s="99"/>
      <c r="G426" s="99"/>
      <c r="H426" s="99"/>
      <c r="I426" s="99"/>
      <c r="J426" s="99"/>
      <c r="K426" s="99"/>
      <c r="L426" s="99"/>
      <c r="M426" s="99"/>
      <c r="N426" s="99"/>
      <c r="O426" s="99"/>
      <c r="P426" s="99"/>
      <c r="Q426" s="99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</row>
    <row r="427" spans="2:31" ht="18.75" customHeight="1">
      <c r="B427" s="14"/>
      <c r="C427" s="98"/>
      <c r="D427" s="98"/>
      <c r="E427" s="14"/>
      <c r="F427" s="99"/>
      <c r="G427" s="99"/>
      <c r="H427" s="99"/>
      <c r="I427" s="99"/>
      <c r="J427" s="99"/>
      <c r="K427" s="99"/>
      <c r="L427" s="99"/>
      <c r="M427" s="99"/>
      <c r="N427" s="99"/>
      <c r="O427" s="99"/>
      <c r="P427" s="99"/>
      <c r="Q427" s="99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</row>
    <row r="428" spans="2:31" ht="18.75" customHeight="1">
      <c r="B428" s="14"/>
      <c r="C428" s="98"/>
      <c r="D428" s="98"/>
      <c r="E428" s="14"/>
      <c r="F428" s="99"/>
      <c r="G428" s="99"/>
      <c r="H428" s="99"/>
      <c r="I428" s="99"/>
      <c r="J428" s="99"/>
      <c r="K428" s="99"/>
      <c r="L428" s="99"/>
      <c r="M428" s="99"/>
      <c r="N428" s="99"/>
      <c r="O428" s="99"/>
      <c r="P428" s="99"/>
      <c r="Q428" s="99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</row>
    <row r="429" spans="2:31" ht="18.75" customHeight="1">
      <c r="B429" s="14"/>
      <c r="C429" s="98"/>
      <c r="D429" s="98"/>
      <c r="E429" s="14"/>
      <c r="F429" s="99"/>
      <c r="G429" s="99"/>
      <c r="H429" s="99"/>
      <c r="I429" s="99"/>
      <c r="J429" s="99"/>
      <c r="K429" s="99"/>
      <c r="L429" s="99"/>
      <c r="M429" s="99"/>
      <c r="N429" s="99"/>
      <c r="O429" s="99"/>
      <c r="P429" s="99"/>
      <c r="Q429" s="99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</row>
    <row r="430" spans="2:31" ht="18.75" customHeight="1">
      <c r="B430" s="14"/>
      <c r="C430" s="98"/>
      <c r="D430" s="98"/>
      <c r="E430" s="14"/>
      <c r="F430" s="99"/>
      <c r="G430" s="99"/>
      <c r="H430" s="99"/>
      <c r="I430" s="99"/>
      <c r="J430" s="99"/>
      <c r="K430" s="99"/>
      <c r="L430" s="99"/>
      <c r="M430" s="99"/>
      <c r="N430" s="99"/>
      <c r="O430" s="99"/>
      <c r="P430" s="99"/>
      <c r="Q430" s="99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</row>
    <row r="431" spans="2:31" ht="18.75" customHeight="1">
      <c r="B431" s="14"/>
      <c r="C431" s="98"/>
      <c r="D431" s="98"/>
      <c r="E431" s="14"/>
      <c r="F431" s="99"/>
      <c r="G431" s="99"/>
      <c r="H431" s="99"/>
      <c r="I431" s="99"/>
      <c r="J431" s="99"/>
      <c r="K431" s="99"/>
      <c r="L431" s="99"/>
      <c r="M431" s="99"/>
      <c r="N431" s="99"/>
      <c r="O431" s="99"/>
      <c r="P431" s="99"/>
      <c r="Q431" s="99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</row>
    <row r="432" spans="2:31" ht="18.75" customHeight="1">
      <c r="B432" s="14"/>
      <c r="C432" s="98"/>
      <c r="D432" s="98"/>
      <c r="E432" s="14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</row>
    <row r="433" spans="2:31" ht="18.75" customHeight="1">
      <c r="B433" s="14"/>
      <c r="C433" s="98"/>
      <c r="D433" s="98"/>
      <c r="E433" s="14"/>
      <c r="F433" s="99"/>
      <c r="G433" s="99"/>
      <c r="H433" s="99"/>
      <c r="I433" s="99"/>
      <c r="J433" s="99"/>
      <c r="K433" s="99"/>
      <c r="L433" s="99"/>
      <c r="M433" s="99"/>
      <c r="N433" s="99"/>
      <c r="O433" s="99"/>
      <c r="P433" s="99"/>
      <c r="Q433" s="99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</row>
    <row r="434" spans="2:31" ht="18.75" customHeight="1">
      <c r="B434" s="14"/>
      <c r="C434" s="98"/>
      <c r="D434" s="98"/>
      <c r="E434" s="14"/>
      <c r="F434" s="99"/>
      <c r="G434" s="99"/>
      <c r="H434" s="99"/>
      <c r="I434" s="99"/>
      <c r="J434" s="99"/>
      <c r="K434" s="99"/>
      <c r="L434" s="99"/>
      <c r="M434" s="99"/>
      <c r="N434" s="99"/>
      <c r="O434" s="99"/>
      <c r="P434" s="99"/>
      <c r="Q434" s="99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</row>
    <row r="435" spans="2:31" ht="18.75" customHeight="1">
      <c r="B435" s="14"/>
      <c r="C435" s="98"/>
      <c r="D435" s="98"/>
      <c r="E435" s="14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</row>
    <row r="436" spans="2:31" ht="18.75" customHeight="1">
      <c r="B436" s="14"/>
      <c r="C436" s="98"/>
      <c r="D436" s="98"/>
      <c r="E436" s="14"/>
      <c r="F436" s="99"/>
      <c r="G436" s="99"/>
      <c r="H436" s="99"/>
      <c r="I436" s="99"/>
      <c r="J436" s="99"/>
      <c r="K436" s="99"/>
      <c r="L436" s="99"/>
      <c r="M436" s="99"/>
      <c r="N436" s="99"/>
      <c r="O436" s="99"/>
      <c r="P436" s="99"/>
      <c r="Q436" s="99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</row>
    <row r="437" spans="2:31" ht="18.75" customHeight="1">
      <c r="B437" s="14"/>
      <c r="C437" s="98"/>
      <c r="D437" s="98"/>
      <c r="E437" s="14"/>
      <c r="F437" s="99"/>
      <c r="G437" s="99"/>
      <c r="H437" s="99"/>
      <c r="I437" s="99"/>
      <c r="J437" s="99"/>
      <c r="K437" s="99"/>
      <c r="L437" s="99"/>
      <c r="M437" s="99"/>
      <c r="N437" s="99"/>
      <c r="O437" s="99"/>
      <c r="P437" s="99"/>
      <c r="Q437" s="99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</row>
    <row r="438" spans="2:31" ht="18.75" customHeight="1">
      <c r="B438" s="14"/>
      <c r="C438" s="98"/>
      <c r="D438" s="98"/>
      <c r="E438" s="14"/>
      <c r="F438" s="99"/>
      <c r="G438" s="99"/>
      <c r="H438" s="99"/>
      <c r="I438" s="99"/>
      <c r="J438" s="99"/>
      <c r="K438" s="99"/>
      <c r="L438" s="99"/>
      <c r="M438" s="99"/>
      <c r="N438" s="99"/>
      <c r="O438" s="99"/>
      <c r="P438" s="99"/>
      <c r="Q438" s="99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</row>
    <row r="439" spans="2:31" ht="18.75" customHeight="1">
      <c r="B439" s="14"/>
      <c r="C439" s="98"/>
      <c r="D439" s="98"/>
      <c r="E439" s="14"/>
      <c r="F439" s="99"/>
      <c r="G439" s="99"/>
      <c r="H439" s="99"/>
      <c r="I439" s="99"/>
      <c r="J439" s="99"/>
      <c r="K439" s="99"/>
      <c r="L439" s="99"/>
      <c r="M439" s="99"/>
      <c r="N439" s="99"/>
      <c r="O439" s="99"/>
      <c r="P439" s="99"/>
      <c r="Q439" s="99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</row>
    <row r="440" spans="2:31" ht="18.75" customHeight="1">
      <c r="B440" s="14"/>
      <c r="C440" s="98"/>
      <c r="D440" s="98"/>
      <c r="E440" s="14"/>
      <c r="F440" s="99"/>
      <c r="G440" s="99"/>
      <c r="H440" s="99"/>
      <c r="I440" s="99"/>
      <c r="J440" s="99"/>
      <c r="K440" s="99"/>
      <c r="L440" s="99"/>
      <c r="M440" s="99"/>
      <c r="N440" s="99"/>
      <c r="O440" s="99"/>
      <c r="P440" s="99"/>
      <c r="Q440" s="99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</row>
    <row r="441" spans="2:31" ht="18.75" customHeight="1">
      <c r="B441" s="14"/>
      <c r="C441" s="98"/>
      <c r="D441" s="98"/>
      <c r="E441" s="14"/>
      <c r="F441" s="99"/>
      <c r="G441" s="99"/>
      <c r="H441" s="99"/>
      <c r="I441" s="99"/>
      <c r="J441" s="99"/>
      <c r="K441" s="99"/>
      <c r="L441" s="99"/>
      <c r="M441" s="99"/>
      <c r="N441" s="99"/>
      <c r="O441" s="99"/>
      <c r="P441" s="99"/>
      <c r="Q441" s="99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</row>
    <row r="442" spans="2:31" ht="18.75" customHeight="1">
      <c r="B442" s="14"/>
      <c r="C442" s="98"/>
      <c r="D442" s="98"/>
      <c r="E442" s="14"/>
      <c r="F442" s="99"/>
      <c r="G442" s="99"/>
      <c r="H442" s="99"/>
      <c r="I442" s="99"/>
      <c r="J442" s="99"/>
      <c r="K442" s="99"/>
      <c r="L442" s="99"/>
      <c r="M442" s="99"/>
      <c r="N442" s="99"/>
      <c r="O442" s="99"/>
      <c r="P442" s="99"/>
      <c r="Q442" s="99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</row>
    <row r="443" spans="2:31" ht="18.75" customHeight="1">
      <c r="B443" s="14"/>
      <c r="C443" s="98"/>
      <c r="D443" s="98"/>
      <c r="E443" s="14"/>
      <c r="F443" s="99"/>
      <c r="G443" s="99"/>
      <c r="H443" s="99"/>
      <c r="I443" s="99"/>
      <c r="J443" s="99"/>
      <c r="K443" s="99"/>
      <c r="L443" s="99"/>
      <c r="M443" s="99"/>
      <c r="N443" s="99"/>
      <c r="O443" s="99"/>
      <c r="P443" s="99"/>
      <c r="Q443" s="99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</row>
    <row r="444" spans="2:31" ht="18.75" customHeight="1">
      <c r="B444" s="14"/>
      <c r="C444" s="98"/>
      <c r="D444" s="98"/>
      <c r="E444" s="14"/>
      <c r="F444" s="99"/>
      <c r="G444" s="99"/>
      <c r="H444" s="99"/>
      <c r="I444" s="99"/>
      <c r="J444" s="99"/>
      <c r="K444" s="99"/>
      <c r="L444" s="99"/>
      <c r="M444" s="99"/>
      <c r="N444" s="99"/>
      <c r="O444" s="99"/>
      <c r="P444" s="99"/>
      <c r="Q444" s="99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</row>
    <row r="445" spans="2:31" ht="18.75" customHeight="1">
      <c r="B445" s="14"/>
      <c r="C445" s="98"/>
      <c r="D445" s="98"/>
      <c r="E445" s="14"/>
      <c r="F445" s="99"/>
      <c r="G445" s="99"/>
      <c r="H445" s="99"/>
      <c r="I445" s="99"/>
      <c r="J445" s="99"/>
      <c r="K445" s="99"/>
      <c r="L445" s="99"/>
      <c r="M445" s="99"/>
      <c r="N445" s="99"/>
      <c r="O445" s="99"/>
      <c r="P445" s="99"/>
      <c r="Q445" s="99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</row>
    <row r="446" spans="2:31" ht="18.75" customHeight="1">
      <c r="B446" s="14"/>
      <c r="C446" s="98"/>
      <c r="D446" s="98"/>
      <c r="E446" s="14"/>
      <c r="F446" s="99"/>
      <c r="G446" s="99"/>
      <c r="H446" s="99"/>
      <c r="I446" s="99"/>
      <c r="J446" s="99"/>
      <c r="K446" s="99"/>
      <c r="L446" s="99"/>
      <c r="M446" s="99"/>
      <c r="N446" s="99"/>
      <c r="O446" s="99"/>
      <c r="P446" s="99"/>
      <c r="Q446" s="99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</row>
    <row r="447" spans="2:31" ht="18.75" customHeight="1">
      <c r="B447" s="14"/>
      <c r="C447" s="98"/>
      <c r="D447" s="98"/>
      <c r="E447" s="14"/>
      <c r="F447" s="99"/>
      <c r="G447" s="99"/>
      <c r="H447" s="99"/>
      <c r="I447" s="99"/>
      <c r="J447" s="99"/>
      <c r="K447" s="99"/>
      <c r="L447" s="99"/>
      <c r="M447" s="99"/>
      <c r="N447" s="99"/>
      <c r="O447" s="99"/>
      <c r="P447" s="99"/>
      <c r="Q447" s="99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</row>
    <row r="448" spans="2:31" ht="18.75" customHeight="1">
      <c r="B448" s="14"/>
      <c r="C448" s="98"/>
      <c r="D448" s="98"/>
      <c r="E448" s="14"/>
      <c r="F448" s="99"/>
      <c r="G448" s="99"/>
      <c r="H448" s="99"/>
      <c r="I448" s="99"/>
      <c r="J448" s="99"/>
      <c r="K448" s="99"/>
      <c r="L448" s="99"/>
      <c r="M448" s="99"/>
      <c r="N448" s="99"/>
      <c r="O448" s="99"/>
      <c r="P448" s="99"/>
      <c r="Q448" s="99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</row>
    <row r="449" spans="2:31" ht="18.75" customHeight="1">
      <c r="B449" s="14"/>
      <c r="C449" s="98"/>
      <c r="D449" s="98"/>
      <c r="E449" s="14"/>
      <c r="F449" s="99"/>
      <c r="G449" s="99"/>
      <c r="H449" s="99"/>
      <c r="I449" s="99"/>
      <c r="J449" s="99"/>
      <c r="K449" s="99"/>
      <c r="L449" s="99"/>
      <c r="M449" s="99"/>
      <c r="N449" s="99"/>
      <c r="O449" s="99"/>
      <c r="P449" s="99"/>
      <c r="Q449" s="99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</row>
    <row r="450" spans="2:31" ht="18.75" customHeight="1">
      <c r="B450" s="14"/>
      <c r="C450" s="98"/>
      <c r="D450" s="98"/>
      <c r="E450" s="14"/>
      <c r="F450" s="99"/>
      <c r="G450" s="99"/>
      <c r="H450" s="99"/>
      <c r="I450" s="99"/>
      <c r="J450" s="99"/>
      <c r="K450" s="99"/>
      <c r="L450" s="99"/>
      <c r="M450" s="99"/>
      <c r="N450" s="99"/>
      <c r="O450" s="99"/>
      <c r="P450" s="99"/>
      <c r="Q450" s="99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</row>
    <row r="451" spans="2:31" ht="18.75" customHeight="1">
      <c r="B451" s="14"/>
      <c r="C451" s="98"/>
      <c r="D451" s="98"/>
      <c r="E451" s="14"/>
      <c r="F451" s="99"/>
      <c r="G451" s="99"/>
      <c r="H451" s="99"/>
      <c r="I451" s="99"/>
      <c r="J451" s="99"/>
      <c r="K451" s="99"/>
      <c r="L451" s="99"/>
      <c r="M451" s="99"/>
      <c r="N451" s="99"/>
      <c r="O451" s="99"/>
      <c r="P451" s="99"/>
      <c r="Q451" s="99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</row>
    <row r="452" spans="2:31" ht="18.75" customHeight="1">
      <c r="B452" s="14"/>
      <c r="C452" s="98"/>
      <c r="D452" s="98"/>
      <c r="E452" s="14"/>
      <c r="F452" s="99"/>
      <c r="G452" s="99"/>
      <c r="H452" s="99"/>
      <c r="I452" s="99"/>
      <c r="J452" s="99"/>
      <c r="K452" s="99"/>
      <c r="L452" s="99"/>
      <c r="M452" s="99"/>
      <c r="N452" s="99"/>
      <c r="O452" s="99"/>
      <c r="P452" s="99"/>
      <c r="Q452" s="99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</row>
    <row r="453" spans="2:31" ht="18.75" customHeight="1">
      <c r="B453" s="14"/>
      <c r="C453" s="98"/>
      <c r="D453" s="98"/>
      <c r="E453" s="14"/>
      <c r="F453" s="99"/>
      <c r="G453" s="99"/>
      <c r="H453" s="99"/>
      <c r="I453" s="99"/>
      <c r="J453" s="99"/>
      <c r="K453" s="99"/>
      <c r="L453" s="99"/>
      <c r="M453" s="99"/>
      <c r="N453" s="99"/>
      <c r="O453" s="99"/>
      <c r="P453" s="99"/>
      <c r="Q453" s="99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</row>
    <row r="454" spans="2:31" ht="18.75" customHeight="1">
      <c r="B454" s="14"/>
      <c r="C454" s="98"/>
      <c r="D454" s="98"/>
      <c r="E454" s="14"/>
      <c r="F454" s="99"/>
      <c r="G454" s="99"/>
      <c r="H454" s="99"/>
      <c r="I454" s="99"/>
      <c r="J454" s="99"/>
      <c r="K454" s="99"/>
      <c r="L454" s="99"/>
      <c r="M454" s="99"/>
      <c r="N454" s="99"/>
      <c r="O454" s="99"/>
      <c r="P454" s="99"/>
      <c r="Q454" s="99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</row>
    <row r="455" spans="2:31" ht="18.75" customHeight="1">
      <c r="B455" s="14"/>
      <c r="C455" s="98"/>
      <c r="D455" s="98"/>
      <c r="E455" s="14"/>
      <c r="F455" s="99"/>
      <c r="G455" s="99"/>
      <c r="H455" s="99"/>
      <c r="I455" s="99"/>
      <c r="J455" s="99"/>
      <c r="K455" s="99"/>
      <c r="L455" s="99"/>
      <c r="M455" s="99"/>
      <c r="N455" s="99"/>
      <c r="O455" s="99"/>
      <c r="P455" s="99"/>
      <c r="Q455" s="99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</row>
    <row r="456" spans="2:31" ht="18.75" customHeight="1">
      <c r="B456" s="14"/>
      <c r="C456" s="98"/>
      <c r="D456" s="98"/>
      <c r="E456" s="14"/>
      <c r="F456" s="99"/>
      <c r="G456" s="99"/>
      <c r="H456" s="99"/>
      <c r="I456" s="99"/>
      <c r="J456" s="99"/>
      <c r="K456" s="99"/>
      <c r="L456" s="99"/>
      <c r="M456" s="99"/>
      <c r="N456" s="99"/>
      <c r="O456" s="99"/>
      <c r="P456" s="99"/>
      <c r="Q456" s="99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</row>
    <row r="457" spans="2:31" ht="18.75" customHeight="1">
      <c r="B457" s="14"/>
      <c r="C457" s="98"/>
      <c r="D457" s="98"/>
      <c r="E457" s="14"/>
      <c r="F457" s="99"/>
      <c r="G457" s="99"/>
      <c r="H457" s="99"/>
      <c r="I457" s="99"/>
      <c r="J457" s="99"/>
      <c r="K457" s="99"/>
      <c r="L457" s="99"/>
      <c r="M457" s="99"/>
      <c r="N457" s="99"/>
      <c r="O457" s="99"/>
      <c r="P457" s="99"/>
      <c r="Q457" s="99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</row>
    <row r="458" spans="2:31" ht="18.75" customHeight="1">
      <c r="B458" s="14"/>
      <c r="C458" s="98"/>
      <c r="D458" s="98"/>
      <c r="E458" s="14"/>
      <c r="F458" s="99"/>
      <c r="G458" s="99"/>
      <c r="H458" s="99"/>
      <c r="I458" s="99"/>
      <c r="J458" s="99"/>
      <c r="K458" s="99"/>
      <c r="L458" s="99"/>
      <c r="M458" s="99"/>
      <c r="N458" s="99"/>
      <c r="O458" s="99"/>
      <c r="P458" s="99"/>
      <c r="Q458" s="99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</row>
    <row r="459" spans="2:31" ht="18.75" customHeight="1">
      <c r="B459" s="14"/>
      <c r="C459" s="98"/>
      <c r="D459" s="98"/>
      <c r="E459" s="14"/>
      <c r="F459" s="99"/>
      <c r="G459" s="99"/>
      <c r="H459" s="99"/>
      <c r="I459" s="99"/>
      <c r="J459" s="99"/>
      <c r="K459" s="99"/>
      <c r="L459" s="99"/>
      <c r="M459" s="99"/>
      <c r="N459" s="99"/>
      <c r="O459" s="99"/>
      <c r="P459" s="99"/>
      <c r="Q459" s="99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</row>
    <row r="460" spans="2:31" ht="18.75" customHeight="1">
      <c r="B460" s="14"/>
      <c r="C460" s="98"/>
      <c r="D460" s="98"/>
      <c r="E460" s="14"/>
      <c r="F460" s="99"/>
      <c r="G460" s="99"/>
      <c r="H460" s="99"/>
      <c r="I460" s="99"/>
      <c r="J460" s="99"/>
      <c r="K460" s="99"/>
      <c r="L460" s="99"/>
      <c r="M460" s="99"/>
      <c r="N460" s="99"/>
      <c r="O460" s="99"/>
      <c r="P460" s="99"/>
      <c r="Q460" s="99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</row>
    <row r="461" spans="2:31" ht="18.75" customHeight="1">
      <c r="B461" s="14"/>
      <c r="C461" s="98"/>
      <c r="D461" s="98"/>
      <c r="E461" s="14"/>
      <c r="F461" s="99"/>
      <c r="G461" s="99"/>
      <c r="H461" s="99"/>
      <c r="I461" s="99"/>
      <c r="J461" s="99"/>
      <c r="K461" s="99"/>
      <c r="L461" s="99"/>
      <c r="M461" s="99"/>
      <c r="N461" s="99"/>
      <c r="O461" s="99"/>
      <c r="P461" s="99"/>
      <c r="Q461" s="99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</row>
    <row r="462" spans="2:31" ht="18.75" customHeight="1">
      <c r="B462" s="14"/>
      <c r="C462" s="98"/>
      <c r="D462" s="98"/>
      <c r="E462" s="14"/>
      <c r="F462" s="99"/>
      <c r="G462" s="99"/>
      <c r="H462" s="99"/>
      <c r="I462" s="99"/>
      <c r="J462" s="99"/>
      <c r="K462" s="99"/>
      <c r="L462" s="99"/>
      <c r="M462" s="99"/>
      <c r="N462" s="99"/>
      <c r="O462" s="99"/>
      <c r="P462" s="99"/>
      <c r="Q462" s="99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</row>
    <row r="463" spans="2:31" ht="18.75" customHeight="1">
      <c r="B463" s="14"/>
      <c r="C463" s="98"/>
      <c r="D463" s="98"/>
      <c r="E463" s="14"/>
      <c r="F463" s="99"/>
      <c r="G463" s="99"/>
      <c r="H463" s="99"/>
      <c r="I463" s="99"/>
      <c r="J463" s="99"/>
      <c r="K463" s="99"/>
      <c r="L463" s="99"/>
      <c r="M463" s="99"/>
      <c r="N463" s="99"/>
      <c r="O463" s="99"/>
      <c r="P463" s="99"/>
      <c r="Q463" s="99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</row>
    <row r="464" spans="2:31" ht="18.75" customHeight="1">
      <c r="B464" s="14"/>
      <c r="C464" s="98"/>
      <c r="D464" s="98"/>
      <c r="E464" s="14"/>
      <c r="F464" s="99"/>
      <c r="G464" s="99"/>
      <c r="H464" s="99"/>
      <c r="I464" s="99"/>
      <c r="J464" s="99"/>
      <c r="K464" s="99"/>
      <c r="L464" s="99"/>
      <c r="M464" s="99"/>
      <c r="N464" s="99"/>
      <c r="O464" s="99"/>
      <c r="P464" s="99"/>
      <c r="Q464" s="99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</row>
    <row r="465" spans="2:31" ht="18.75" customHeight="1">
      <c r="B465" s="14"/>
      <c r="C465" s="98"/>
      <c r="D465" s="98"/>
      <c r="E465" s="14"/>
      <c r="F465" s="99"/>
      <c r="G465" s="99"/>
      <c r="H465" s="99"/>
      <c r="I465" s="99"/>
      <c r="J465" s="99"/>
      <c r="K465" s="99"/>
      <c r="L465" s="99"/>
      <c r="M465" s="99"/>
      <c r="N465" s="99"/>
      <c r="O465" s="99"/>
      <c r="P465" s="99"/>
      <c r="Q465" s="99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</row>
    <row r="466" spans="2:31" ht="18.75" customHeight="1">
      <c r="B466" s="14"/>
      <c r="C466" s="98"/>
      <c r="D466" s="98"/>
      <c r="E466" s="14"/>
      <c r="F466" s="99"/>
      <c r="G466" s="99"/>
      <c r="H466" s="99"/>
      <c r="I466" s="99"/>
      <c r="J466" s="99"/>
      <c r="K466" s="99"/>
      <c r="L466" s="99"/>
      <c r="M466" s="99"/>
      <c r="N466" s="99"/>
      <c r="O466" s="99"/>
      <c r="P466" s="99"/>
      <c r="Q466" s="99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</row>
    <row r="467" spans="2:31" ht="18.75" customHeight="1">
      <c r="B467" s="14"/>
      <c r="C467" s="98"/>
      <c r="D467" s="98"/>
      <c r="E467" s="14"/>
      <c r="F467" s="99"/>
      <c r="G467" s="99"/>
      <c r="H467" s="99"/>
      <c r="I467" s="99"/>
      <c r="J467" s="99"/>
      <c r="K467" s="99"/>
      <c r="L467" s="99"/>
      <c r="M467" s="99"/>
      <c r="N467" s="99"/>
      <c r="O467" s="99"/>
      <c r="P467" s="99"/>
      <c r="Q467" s="99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</row>
    <row r="468" spans="2:31" ht="18.75" customHeight="1">
      <c r="B468" s="14"/>
      <c r="C468" s="98"/>
      <c r="D468" s="98"/>
      <c r="E468" s="14"/>
      <c r="F468" s="99"/>
      <c r="G468" s="99"/>
      <c r="H468" s="99"/>
      <c r="I468" s="99"/>
      <c r="J468" s="99"/>
      <c r="K468" s="99"/>
      <c r="L468" s="99"/>
      <c r="M468" s="99"/>
      <c r="N468" s="99"/>
      <c r="O468" s="99"/>
      <c r="P468" s="99"/>
      <c r="Q468" s="99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</row>
    <row r="469" spans="2:31" ht="18.75" customHeight="1">
      <c r="B469" s="14"/>
      <c r="C469" s="98"/>
      <c r="D469" s="98"/>
      <c r="E469" s="14"/>
      <c r="F469" s="99"/>
      <c r="G469" s="99"/>
      <c r="H469" s="99"/>
      <c r="I469" s="99"/>
      <c r="J469" s="99"/>
      <c r="K469" s="99"/>
      <c r="L469" s="99"/>
      <c r="M469" s="99"/>
      <c r="N469" s="99"/>
      <c r="O469" s="99"/>
      <c r="P469" s="99"/>
      <c r="Q469" s="99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</row>
    <row r="470" spans="2:31" ht="18.75" customHeight="1">
      <c r="B470" s="14"/>
      <c r="C470" s="98"/>
      <c r="D470" s="98"/>
      <c r="E470" s="14"/>
      <c r="F470" s="99"/>
      <c r="G470" s="99"/>
      <c r="H470" s="99"/>
      <c r="I470" s="99"/>
      <c r="J470" s="99"/>
      <c r="K470" s="99"/>
      <c r="L470" s="99"/>
      <c r="M470" s="99"/>
      <c r="N470" s="99"/>
      <c r="O470" s="99"/>
      <c r="P470" s="99"/>
      <c r="Q470" s="99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</row>
    <row r="471" spans="2:31" ht="18.75" customHeight="1">
      <c r="B471" s="14"/>
      <c r="C471" s="98"/>
      <c r="D471" s="98"/>
      <c r="E471" s="14"/>
      <c r="F471" s="99"/>
      <c r="G471" s="99"/>
      <c r="H471" s="99"/>
      <c r="I471" s="99"/>
      <c r="J471" s="99"/>
      <c r="K471" s="99"/>
      <c r="L471" s="99"/>
      <c r="M471" s="99"/>
      <c r="N471" s="99"/>
      <c r="O471" s="99"/>
      <c r="P471" s="99"/>
      <c r="Q471" s="99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</row>
    <row r="472" spans="2:31" ht="18.75" customHeight="1">
      <c r="B472" s="14"/>
      <c r="C472" s="98"/>
      <c r="D472" s="98"/>
      <c r="E472" s="14"/>
      <c r="F472" s="99"/>
      <c r="G472" s="99"/>
      <c r="H472" s="99"/>
      <c r="I472" s="99"/>
      <c r="J472" s="99"/>
      <c r="K472" s="99"/>
      <c r="L472" s="99"/>
      <c r="M472" s="99"/>
      <c r="N472" s="99"/>
      <c r="O472" s="99"/>
      <c r="P472" s="99"/>
      <c r="Q472" s="99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</row>
    <row r="473" spans="2:31" ht="18.75" customHeight="1">
      <c r="B473" s="14"/>
      <c r="C473" s="98"/>
      <c r="D473" s="98"/>
      <c r="E473" s="14"/>
      <c r="F473" s="99"/>
      <c r="G473" s="99"/>
      <c r="H473" s="99"/>
      <c r="I473" s="99"/>
      <c r="J473" s="99"/>
      <c r="K473" s="99"/>
      <c r="L473" s="99"/>
      <c r="M473" s="99"/>
      <c r="N473" s="99"/>
      <c r="O473" s="99"/>
      <c r="P473" s="99"/>
      <c r="Q473" s="99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</row>
    <row r="474" spans="2:31" ht="18.75" customHeight="1">
      <c r="B474" s="14"/>
      <c r="C474" s="98"/>
      <c r="D474" s="98"/>
      <c r="E474" s="14"/>
      <c r="F474" s="99"/>
      <c r="G474" s="99"/>
      <c r="H474" s="99"/>
      <c r="I474" s="99"/>
      <c r="J474" s="99"/>
      <c r="K474" s="99"/>
      <c r="L474" s="99"/>
      <c r="M474" s="99"/>
      <c r="N474" s="99"/>
      <c r="O474" s="99"/>
      <c r="P474" s="99"/>
      <c r="Q474" s="99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</row>
    <row r="475" spans="2:31" ht="18.75" customHeight="1">
      <c r="B475" s="14"/>
      <c r="C475" s="98"/>
      <c r="D475" s="98"/>
      <c r="E475" s="14"/>
      <c r="F475" s="99"/>
      <c r="G475" s="99"/>
      <c r="H475" s="99"/>
      <c r="I475" s="99"/>
      <c r="J475" s="99"/>
      <c r="K475" s="99"/>
      <c r="L475" s="99"/>
      <c r="M475" s="99"/>
      <c r="N475" s="99"/>
      <c r="O475" s="99"/>
      <c r="P475" s="99"/>
      <c r="Q475" s="99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</row>
    <row r="476" spans="2:31" ht="18.75" customHeight="1">
      <c r="B476" s="14"/>
      <c r="C476" s="98"/>
      <c r="D476" s="98"/>
      <c r="E476" s="14"/>
      <c r="F476" s="99"/>
      <c r="G476" s="99"/>
      <c r="H476" s="99"/>
      <c r="I476" s="99"/>
      <c r="J476" s="99"/>
      <c r="K476" s="99"/>
      <c r="L476" s="99"/>
      <c r="M476" s="99"/>
      <c r="N476" s="99"/>
      <c r="O476" s="99"/>
      <c r="P476" s="99"/>
      <c r="Q476" s="99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</row>
    <row r="477" spans="2:31" ht="18.75" customHeight="1">
      <c r="B477" s="14"/>
      <c r="C477" s="98"/>
      <c r="D477" s="98"/>
      <c r="E477" s="14"/>
      <c r="F477" s="99"/>
      <c r="G477" s="99"/>
      <c r="H477" s="99"/>
      <c r="I477" s="99"/>
      <c r="J477" s="99"/>
      <c r="K477" s="99"/>
      <c r="L477" s="99"/>
      <c r="M477" s="99"/>
      <c r="N477" s="99"/>
      <c r="O477" s="99"/>
      <c r="P477" s="99"/>
      <c r="Q477" s="99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</row>
    <row r="478" spans="2:31" ht="18.75" customHeight="1">
      <c r="B478" s="14"/>
      <c r="C478" s="98"/>
      <c r="D478" s="98"/>
      <c r="E478" s="14"/>
      <c r="F478" s="99"/>
      <c r="G478" s="99"/>
      <c r="H478" s="99"/>
      <c r="I478" s="99"/>
      <c r="J478" s="99"/>
      <c r="K478" s="99"/>
      <c r="L478" s="99"/>
      <c r="M478" s="99"/>
      <c r="N478" s="99"/>
      <c r="O478" s="99"/>
      <c r="P478" s="99"/>
      <c r="Q478" s="99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</row>
    <row r="479" spans="2:31" ht="18.75" customHeight="1">
      <c r="B479" s="14"/>
      <c r="C479" s="98"/>
      <c r="D479" s="98"/>
      <c r="E479" s="14"/>
      <c r="F479" s="99"/>
      <c r="G479" s="99"/>
      <c r="H479" s="99"/>
      <c r="I479" s="99"/>
      <c r="J479" s="99"/>
      <c r="K479" s="99"/>
      <c r="L479" s="99"/>
      <c r="M479" s="99"/>
      <c r="N479" s="99"/>
      <c r="O479" s="99"/>
      <c r="P479" s="99"/>
      <c r="Q479" s="99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</row>
    <row r="480" spans="2:31" ht="18.75" customHeight="1">
      <c r="B480" s="14"/>
      <c r="C480" s="98"/>
      <c r="D480" s="98"/>
      <c r="E480" s="14"/>
      <c r="F480" s="99"/>
      <c r="G480" s="99"/>
      <c r="H480" s="99"/>
      <c r="I480" s="99"/>
      <c r="J480" s="99"/>
      <c r="K480" s="99"/>
      <c r="L480" s="99"/>
      <c r="M480" s="99"/>
      <c r="N480" s="99"/>
      <c r="O480" s="99"/>
      <c r="P480" s="99"/>
      <c r="Q480" s="99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</row>
    <row r="481" spans="2:31" ht="18.75" customHeight="1">
      <c r="B481" s="14"/>
      <c r="C481" s="98"/>
      <c r="D481" s="98"/>
      <c r="E481" s="14"/>
      <c r="F481" s="99"/>
      <c r="G481" s="99"/>
      <c r="H481" s="99"/>
      <c r="I481" s="99"/>
      <c r="J481" s="99"/>
      <c r="K481" s="99"/>
      <c r="L481" s="99"/>
      <c r="M481" s="99"/>
      <c r="N481" s="99"/>
      <c r="O481" s="99"/>
      <c r="P481" s="99"/>
      <c r="Q481" s="99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</row>
    <row r="482" spans="2:31" ht="18.75" customHeight="1">
      <c r="B482" s="14"/>
      <c r="C482" s="98"/>
      <c r="D482" s="98"/>
      <c r="E482" s="14"/>
      <c r="F482" s="99"/>
      <c r="G482" s="99"/>
      <c r="H482" s="99"/>
      <c r="I482" s="99"/>
      <c r="J482" s="99"/>
      <c r="K482" s="99"/>
      <c r="L482" s="99"/>
      <c r="M482" s="99"/>
      <c r="N482" s="99"/>
      <c r="O482" s="99"/>
      <c r="P482" s="99"/>
      <c r="Q482" s="99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</row>
    <row r="483" spans="2:31" ht="18.75" customHeight="1">
      <c r="B483" s="14"/>
      <c r="C483" s="98"/>
      <c r="D483" s="98"/>
      <c r="E483" s="14"/>
      <c r="F483" s="99"/>
      <c r="G483" s="99"/>
      <c r="H483" s="99"/>
      <c r="I483" s="99"/>
      <c r="J483" s="99"/>
      <c r="K483" s="99"/>
      <c r="L483" s="99"/>
      <c r="M483" s="99"/>
      <c r="N483" s="99"/>
      <c r="O483" s="99"/>
      <c r="P483" s="99"/>
      <c r="Q483" s="99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</row>
    <row r="484" spans="2:31" ht="18.75" customHeight="1">
      <c r="B484" s="14"/>
      <c r="C484" s="98"/>
      <c r="D484" s="98"/>
      <c r="E484" s="14"/>
      <c r="F484" s="99"/>
      <c r="G484" s="99"/>
      <c r="H484" s="99"/>
      <c r="I484" s="99"/>
      <c r="J484" s="99"/>
      <c r="K484" s="99"/>
      <c r="L484" s="99"/>
      <c r="M484" s="99"/>
      <c r="N484" s="99"/>
      <c r="O484" s="99"/>
      <c r="P484" s="99"/>
      <c r="Q484" s="99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</row>
    <row r="485" spans="2:31" ht="18.75" customHeight="1">
      <c r="B485" s="14"/>
      <c r="C485" s="98"/>
      <c r="D485" s="98"/>
      <c r="E485" s="14"/>
      <c r="F485" s="99"/>
      <c r="G485" s="99"/>
      <c r="H485" s="99"/>
      <c r="I485" s="99"/>
      <c r="J485" s="99"/>
      <c r="K485" s="99"/>
      <c r="L485" s="99"/>
      <c r="M485" s="99"/>
      <c r="N485" s="99"/>
      <c r="O485" s="99"/>
      <c r="P485" s="99"/>
      <c r="Q485" s="99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</row>
    <row r="486" spans="2:31" ht="18.75" customHeight="1">
      <c r="B486" s="14"/>
      <c r="C486" s="98"/>
      <c r="D486" s="98"/>
      <c r="E486" s="14"/>
      <c r="F486" s="99"/>
      <c r="G486" s="99"/>
      <c r="H486" s="99"/>
      <c r="I486" s="99"/>
      <c r="J486" s="99"/>
      <c r="K486" s="99"/>
      <c r="L486" s="99"/>
      <c r="M486" s="99"/>
      <c r="N486" s="99"/>
      <c r="O486" s="99"/>
      <c r="P486" s="99"/>
      <c r="Q486" s="99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</row>
    <row r="487" spans="2:31" ht="18.75" customHeight="1">
      <c r="B487" s="14"/>
      <c r="C487" s="98"/>
      <c r="D487" s="98"/>
      <c r="E487" s="14"/>
      <c r="F487" s="99"/>
      <c r="G487" s="99"/>
      <c r="H487" s="99"/>
      <c r="I487" s="99"/>
      <c r="J487" s="99"/>
      <c r="K487" s="99"/>
      <c r="L487" s="99"/>
      <c r="M487" s="99"/>
      <c r="N487" s="99"/>
      <c r="O487" s="99"/>
      <c r="P487" s="99"/>
      <c r="Q487" s="99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</row>
    <row r="488" spans="2:31" ht="18.75" customHeight="1">
      <c r="B488" s="14"/>
      <c r="C488" s="98"/>
      <c r="D488" s="98"/>
      <c r="E488" s="14"/>
      <c r="F488" s="99"/>
      <c r="G488" s="99"/>
      <c r="H488" s="99"/>
      <c r="I488" s="99"/>
      <c r="J488" s="99"/>
      <c r="K488" s="99"/>
      <c r="L488" s="99"/>
      <c r="M488" s="99"/>
      <c r="N488" s="99"/>
      <c r="O488" s="99"/>
      <c r="P488" s="99"/>
      <c r="Q488" s="99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</row>
    <row r="489" spans="2:31" ht="18.75" customHeight="1">
      <c r="B489" s="14"/>
      <c r="C489" s="98"/>
      <c r="D489" s="98"/>
      <c r="E489" s="14"/>
      <c r="F489" s="99"/>
      <c r="G489" s="99"/>
      <c r="H489" s="99"/>
      <c r="I489" s="99"/>
      <c r="J489" s="99"/>
      <c r="K489" s="99"/>
      <c r="L489" s="99"/>
      <c r="M489" s="99"/>
      <c r="N489" s="99"/>
      <c r="O489" s="99"/>
      <c r="P489" s="99"/>
      <c r="Q489" s="99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</row>
    <row r="490" spans="2:31" ht="18.75" customHeight="1">
      <c r="B490" s="14"/>
      <c r="C490" s="98"/>
      <c r="D490" s="98"/>
      <c r="E490" s="14"/>
      <c r="F490" s="99"/>
      <c r="G490" s="99"/>
      <c r="H490" s="99"/>
      <c r="I490" s="99"/>
      <c r="J490" s="99"/>
      <c r="K490" s="99"/>
      <c r="L490" s="99"/>
      <c r="M490" s="99"/>
      <c r="N490" s="99"/>
      <c r="O490" s="99"/>
      <c r="P490" s="99"/>
      <c r="Q490" s="99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</row>
    <row r="491" spans="2:31" ht="18.75" customHeight="1">
      <c r="B491" s="14"/>
      <c r="C491" s="98"/>
      <c r="D491" s="98"/>
      <c r="E491" s="14"/>
      <c r="F491" s="99"/>
      <c r="G491" s="99"/>
      <c r="H491" s="99"/>
      <c r="I491" s="99"/>
      <c r="J491" s="99"/>
      <c r="K491" s="99"/>
      <c r="L491" s="99"/>
      <c r="M491" s="99"/>
      <c r="N491" s="99"/>
      <c r="O491" s="99"/>
      <c r="P491" s="99"/>
      <c r="Q491" s="99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</row>
    <row r="492" spans="2:31" ht="18.75" customHeight="1">
      <c r="B492" s="14"/>
      <c r="C492" s="98"/>
      <c r="D492" s="98"/>
      <c r="E492" s="14"/>
      <c r="F492" s="99"/>
      <c r="G492" s="99"/>
      <c r="H492" s="99"/>
      <c r="I492" s="99"/>
      <c r="J492" s="99"/>
      <c r="K492" s="99"/>
      <c r="L492" s="99"/>
      <c r="M492" s="99"/>
      <c r="N492" s="99"/>
      <c r="O492" s="99"/>
      <c r="P492" s="99"/>
      <c r="Q492" s="99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</row>
    <row r="493" spans="2:31" ht="18.75" customHeight="1">
      <c r="B493" s="14"/>
      <c r="C493" s="98"/>
      <c r="D493" s="98"/>
      <c r="E493" s="14"/>
      <c r="F493" s="99"/>
      <c r="G493" s="99"/>
      <c r="H493" s="99"/>
      <c r="I493" s="99"/>
      <c r="J493" s="99"/>
      <c r="K493" s="99"/>
      <c r="L493" s="99"/>
      <c r="M493" s="99"/>
      <c r="N493" s="99"/>
      <c r="O493" s="99"/>
      <c r="P493" s="99"/>
      <c r="Q493" s="99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</row>
    <row r="494" spans="2:31" ht="18.75" customHeight="1">
      <c r="B494" s="14"/>
      <c r="C494" s="98"/>
      <c r="D494" s="98"/>
      <c r="E494" s="14"/>
      <c r="F494" s="99"/>
      <c r="G494" s="99"/>
      <c r="H494" s="99"/>
      <c r="I494" s="99"/>
      <c r="J494" s="99"/>
      <c r="K494" s="99"/>
      <c r="L494" s="99"/>
      <c r="M494" s="99"/>
      <c r="N494" s="99"/>
      <c r="O494" s="99"/>
      <c r="P494" s="99"/>
      <c r="Q494" s="99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</row>
    <row r="495" spans="2:31" ht="18.75" customHeight="1">
      <c r="B495" s="14"/>
      <c r="C495" s="98"/>
      <c r="D495" s="98"/>
      <c r="E495" s="14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</row>
    <row r="496" spans="2:31" ht="18.75" customHeight="1">
      <c r="B496" s="14"/>
      <c r="C496" s="98"/>
      <c r="D496" s="98"/>
      <c r="E496" s="14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</row>
    <row r="497" spans="2:31" ht="18.75" customHeight="1">
      <c r="B497" s="14"/>
      <c r="C497" s="98"/>
      <c r="D497" s="98"/>
      <c r="E497" s="14"/>
      <c r="F497" s="99"/>
      <c r="G497" s="99"/>
      <c r="H497" s="99"/>
      <c r="I497" s="99"/>
      <c r="J497" s="99"/>
      <c r="K497" s="99"/>
      <c r="L497" s="99"/>
      <c r="M497" s="99"/>
      <c r="N497" s="99"/>
      <c r="O497" s="99"/>
      <c r="P497" s="99"/>
      <c r="Q497" s="99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</row>
    <row r="498" spans="2:31" ht="18.75" customHeight="1">
      <c r="B498" s="14"/>
      <c r="C498" s="98"/>
      <c r="D498" s="98"/>
      <c r="E498" s="14"/>
      <c r="F498" s="99"/>
      <c r="G498" s="99"/>
      <c r="H498" s="99"/>
      <c r="I498" s="99"/>
      <c r="J498" s="99"/>
      <c r="K498" s="99"/>
      <c r="L498" s="99"/>
      <c r="M498" s="99"/>
      <c r="N498" s="99"/>
      <c r="O498" s="99"/>
      <c r="P498" s="99"/>
      <c r="Q498" s="99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</row>
    <row r="499" spans="2:31" ht="18.75" customHeight="1">
      <c r="B499" s="14"/>
      <c r="C499" s="98"/>
      <c r="D499" s="98"/>
      <c r="E499" s="14"/>
      <c r="F499" s="99"/>
      <c r="G499" s="99"/>
      <c r="H499" s="99"/>
      <c r="I499" s="99"/>
      <c r="J499" s="99"/>
      <c r="K499" s="99"/>
      <c r="L499" s="99"/>
      <c r="M499" s="99"/>
      <c r="N499" s="99"/>
      <c r="O499" s="99"/>
      <c r="P499" s="99"/>
      <c r="Q499" s="99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</row>
    <row r="500" spans="2:31" ht="18.75" customHeight="1">
      <c r="B500" s="14"/>
      <c r="C500" s="98"/>
      <c r="D500" s="98"/>
      <c r="E500" s="14"/>
      <c r="F500" s="99"/>
      <c r="G500" s="99"/>
      <c r="H500" s="99"/>
      <c r="I500" s="99"/>
      <c r="J500" s="99"/>
      <c r="K500" s="99"/>
      <c r="L500" s="99"/>
      <c r="M500" s="99"/>
      <c r="N500" s="99"/>
      <c r="O500" s="99"/>
      <c r="P500" s="99"/>
      <c r="Q500" s="99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</row>
    <row r="501" spans="2:31" ht="18.75" customHeight="1">
      <c r="B501" s="14"/>
      <c r="C501" s="98"/>
      <c r="D501" s="98"/>
      <c r="E501" s="14"/>
      <c r="F501" s="99"/>
      <c r="G501" s="99"/>
      <c r="H501" s="99"/>
      <c r="I501" s="99"/>
      <c r="J501" s="99"/>
      <c r="K501" s="99"/>
      <c r="L501" s="99"/>
      <c r="M501" s="99"/>
      <c r="N501" s="99"/>
      <c r="O501" s="99"/>
      <c r="P501" s="99"/>
      <c r="Q501" s="99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</row>
    <row r="502" spans="2:31" ht="18.75" customHeight="1">
      <c r="B502" s="14"/>
      <c r="C502" s="98"/>
      <c r="D502" s="98"/>
      <c r="E502" s="14"/>
      <c r="F502" s="99"/>
      <c r="G502" s="99"/>
      <c r="H502" s="99"/>
      <c r="I502" s="99"/>
      <c r="J502" s="99"/>
      <c r="K502" s="99"/>
      <c r="L502" s="99"/>
      <c r="M502" s="99"/>
      <c r="N502" s="99"/>
      <c r="O502" s="99"/>
      <c r="P502" s="99"/>
      <c r="Q502" s="99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</row>
    <row r="503" spans="2:31" ht="18.75" customHeight="1">
      <c r="B503" s="14"/>
      <c r="C503" s="98"/>
      <c r="D503" s="98"/>
      <c r="E503" s="14"/>
      <c r="F503" s="99"/>
      <c r="G503" s="99"/>
      <c r="H503" s="99"/>
      <c r="I503" s="99"/>
      <c r="J503" s="99"/>
      <c r="K503" s="99"/>
      <c r="L503" s="99"/>
      <c r="M503" s="99"/>
      <c r="N503" s="99"/>
      <c r="O503" s="99"/>
      <c r="P503" s="99"/>
      <c r="Q503" s="99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</row>
    <row r="504" spans="2:31" ht="18.75" customHeight="1">
      <c r="B504" s="14"/>
      <c r="C504" s="98"/>
      <c r="D504" s="98"/>
      <c r="E504" s="14"/>
      <c r="F504" s="99"/>
      <c r="G504" s="99"/>
      <c r="H504" s="99"/>
      <c r="I504" s="99"/>
      <c r="J504" s="99"/>
      <c r="K504" s="99"/>
      <c r="L504" s="99"/>
      <c r="M504" s="99"/>
      <c r="N504" s="99"/>
      <c r="O504" s="99"/>
      <c r="P504" s="99"/>
      <c r="Q504" s="99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</row>
    <row r="505" spans="2:31" ht="18.75" customHeight="1">
      <c r="B505" s="14"/>
      <c r="C505" s="98"/>
      <c r="D505" s="98"/>
      <c r="E505" s="14"/>
      <c r="F505" s="99"/>
      <c r="G505" s="99"/>
      <c r="H505" s="99"/>
      <c r="I505" s="99"/>
      <c r="J505" s="99"/>
      <c r="K505" s="99"/>
      <c r="L505" s="99"/>
      <c r="M505" s="99"/>
      <c r="N505" s="99"/>
      <c r="O505" s="99"/>
      <c r="P505" s="99"/>
      <c r="Q505" s="99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</row>
    <row r="506" spans="2:31" ht="18.75" customHeight="1">
      <c r="B506" s="14"/>
      <c r="C506" s="98"/>
      <c r="D506" s="98"/>
      <c r="E506" s="14"/>
      <c r="F506" s="99"/>
      <c r="G506" s="99"/>
      <c r="H506" s="99"/>
      <c r="I506" s="99"/>
      <c r="J506" s="99"/>
      <c r="K506" s="99"/>
      <c r="L506" s="99"/>
      <c r="M506" s="99"/>
      <c r="N506" s="99"/>
      <c r="O506" s="99"/>
      <c r="P506" s="99"/>
      <c r="Q506" s="99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</row>
    <row r="507" spans="2:31" ht="18.75" customHeight="1">
      <c r="B507" s="14"/>
      <c r="C507" s="98"/>
      <c r="D507" s="98"/>
      <c r="E507" s="14"/>
      <c r="F507" s="99"/>
      <c r="G507" s="99"/>
      <c r="H507" s="99"/>
      <c r="I507" s="99"/>
      <c r="J507" s="99"/>
      <c r="K507" s="99"/>
      <c r="L507" s="99"/>
      <c r="M507" s="99"/>
      <c r="N507" s="99"/>
      <c r="O507" s="99"/>
      <c r="P507" s="99"/>
      <c r="Q507" s="99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</row>
    <row r="508" spans="2:31" ht="18.75" customHeight="1">
      <c r="B508" s="14"/>
      <c r="C508" s="98"/>
      <c r="D508" s="98"/>
      <c r="E508" s="14"/>
      <c r="F508" s="99"/>
      <c r="G508" s="99"/>
      <c r="H508" s="99"/>
      <c r="I508" s="99"/>
      <c r="J508" s="99"/>
      <c r="K508" s="99"/>
      <c r="L508" s="99"/>
      <c r="M508" s="99"/>
      <c r="N508" s="99"/>
      <c r="O508" s="99"/>
      <c r="P508" s="99"/>
      <c r="Q508" s="99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</row>
    <row r="509" spans="2:31" ht="18.75" customHeight="1">
      <c r="B509" s="14"/>
      <c r="C509" s="98"/>
      <c r="D509" s="98"/>
      <c r="E509" s="14"/>
      <c r="F509" s="99"/>
      <c r="G509" s="99"/>
      <c r="H509" s="99"/>
      <c r="I509" s="99"/>
      <c r="J509" s="99"/>
      <c r="K509" s="99"/>
      <c r="L509" s="99"/>
      <c r="M509" s="99"/>
      <c r="N509" s="99"/>
      <c r="O509" s="99"/>
      <c r="P509" s="99"/>
      <c r="Q509" s="99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</row>
    <row r="510" spans="2:31" ht="18.75" customHeight="1">
      <c r="B510" s="14"/>
      <c r="C510" s="98"/>
      <c r="D510" s="98"/>
      <c r="E510" s="14"/>
      <c r="F510" s="99"/>
      <c r="G510" s="99"/>
      <c r="H510" s="99"/>
      <c r="I510" s="99"/>
      <c r="J510" s="99"/>
      <c r="K510" s="99"/>
      <c r="L510" s="99"/>
      <c r="M510" s="99"/>
      <c r="N510" s="99"/>
      <c r="O510" s="99"/>
      <c r="P510" s="99"/>
      <c r="Q510" s="99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</row>
    <row r="511" spans="2:31" ht="18.75" customHeight="1">
      <c r="B511" s="14"/>
      <c r="C511" s="98"/>
      <c r="D511" s="98"/>
      <c r="E511" s="14"/>
      <c r="F511" s="99"/>
      <c r="G511" s="99"/>
      <c r="H511" s="99"/>
      <c r="I511" s="99"/>
      <c r="J511" s="99"/>
      <c r="K511" s="99"/>
      <c r="L511" s="99"/>
      <c r="M511" s="99"/>
      <c r="N511" s="99"/>
      <c r="O511" s="99"/>
      <c r="P511" s="99"/>
      <c r="Q511" s="99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</row>
    <row r="512" spans="2:31" ht="18.75" customHeight="1">
      <c r="B512" s="14"/>
      <c r="C512" s="98"/>
      <c r="D512" s="98"/>
      <c r="E512" s="14"/>
      <c r="F512" s="99"/>
      <c r="G512" s="99"/>
      <c r="H512" s="99"/>
      <c r="I512" s="99"/>
      <c r="J512" s="99"/>
      <c r="K512" s="99"/>
      <c r="L512" s="99"/>
      <c r="M512" s="99"/>
      <c r="N512" s="99"/>
      <c r="O512" s="99"/>
      <c r="P512" s="99"/>
      <c r="Q512" s="99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</row>
    <row r="513" spans="2:31" ht="18.75" customHeight="1">
      <c r="B513" s="14"/>
      <c r="C513" s="98"/>
      <c r="D513" s="98"/>
      <c r="E513" s="14"/>
      <c r="F513" s="99"/>
      <c r="G513" s="99"/>
      <c r="H513" s="99"/>
      <c r="I513" s="99"/>
      <c r="J513" s="99"/>
      <c r="K513" s="99"/>
      <c r="L513" s="99"/>
      <c r="M513" s="99"/>
      <c r="N513" s="99"/>
      <c r="O513" s="99"/>
      <c r="P513" s="99"/>
      <c r="Q513" s="99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</row>
    <row r="514" spans="2:31" ht="18.75" customHeight="1">
      <c r="B514" s="14"/>
      <c r="C514" s="98"/>
      <c r="D514" s="98"/>
      <c r="E514" s="14"/>
      <c r="F514" s="99"/>
      <c r="G514" s="99"/>
      <c r="H514" s="99"/>
      <c r="I514" s="99"/>
      <c r="J514" s="99"/>
      <c r="K514" s="99"/>
      <c r="L514" s="99"/>
      <c r="M514" s="99"/>
      <c r="N514" s="99"/>
      <c r="O514" s="99"/>
      <c r="P514" s="99"/>
      <c r="Q514" s="99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</row>
    <row r="515" spans="2:31" ht="18.75" customHeight="1">
      <c r="B515" s="14"/>
      <c r="C515" s="98"/>
      <c r="D515" s="98"/>
      <c r="E515" s="14"/>
      <c r="F515" s="99"/>
      <c r="G515" s="99"/>
      <c r="H515" s="99"/>
      <c r="I515" s="99"/>
      <c r="J515" s="99"/>
      <c r="K515" s="99"/>
      <c r="L515" s="99"/>
      <c r="M515" s="99"/>
      <c r="N515" s="99"/>
      <c r="O515" s="99"/>
      <c r="P515" s="99"/>
      <c r="Q515" s="99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</row>
    <row r="516" spans="2:31" ht="18.75" customHeight="1">
      <c r="B516" s="14"/>
      <c r="C516" s="98"/>
      <c r="D516" s="98"/>
      <c r="E516" s="14"/>
      <c r="F516" s="99"/>
      <c r="G516" s="99"/>
      <c r="H516" s="99"/>
      <c r="I516" s="99"/>
      <c r="J516" s="99"/>
      <c r="K516" s="99"/>
      <c r="L516" s="99"/>
      <c r="M516" s="99"/>
      <c r="N516" s="99"/>
      <c r="O516" s="99"/>
      <c r="P516" s="99"/>
      <c r="Q516" s="99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</row>
    <row r="517" spans="2:31" ht="18.75" customHeight="1">
      <c r="B517" s="14"/>
      <c r="C517" s="98"/>
      <c r="D517" s="98"/>
      <c r="E517" s="14"/>
      <c r="F517" s="99"/>
      <c r="G517" s="99"/>
      <c r="H517" s="99"/>
      <c r="I517" s="99"/>
      <c r="J517" s="99"/>
      <c r="K517" s="99"/>
      <c r="L517" s="99"/>
      <c r="M517" s="99"/>
      <c r="N517" s="99"/>
      <c r="O517" s="99"/>
      <c r="P517" s="99"/>
      <c r="Q517" s="99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</row>
    <row r="518" spans="2:31" ht="18.75" customHeight="1">
      <c r="B518" s="14"/>
      <c r="C518" s="98"/>
      <c r="D518" s="98"/>
      <c r="E518" s="14"/>
      <c r="F518" s="99"/>
      <c r="G518" s="99"/>
      <c r="H518" s="99"/>
      <c r="I518" s="99"/>
      <c r="J518" s="99"/>
      <c r="K518" s="99"/>
      <c r="L518" s="99"/>
      <c r="M518" s="99"/>
      <c r="N518" s="99"/>
      <c r="O518" s="99"/>
      <c r="P518" s="99"/>
      <c r="Q518" s="99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</row>
    <row r="519" spans="2:31" ht="18.75" customHeight="1">
      <c r="B519" s="14"/>
      <c r="C519" s="98"/>
      <c r="D519" s="98"/>
      <c r="E519" s="14"/>
      <c r="F519" s="99"/>
      <c r="G519" s="99"/>
      <c r="H519" s="99"/>
      <c r="I519" s="99"/>
      <c r="J519" s="99"/>
      <c r="K519" s="99"/>
      <c r="L519" s="99"/>
      <c r="M519" s="99"/>
      <c r="N519" s="99"/>
      <c r="O519" s="99"/>
      <c r="P519" s="99"/>
      <c r="Q519" s="99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</row>
    <row r="520" spans="2:31" ht="18.75" customHeight="1">
      <c r="B520" s="14"/>
      <c r="C520" s="98"/>
      <c r="D520" s="98"/>
      <c r="E520" s="14"/>
      <c r="F520" s="99"/>
      <c r="G520" s="99"/>
      <c r="H520" s="99"/>
      <c r="I520" s="99"/>
      <c r="J520" s="99"/>
      <c r="K520" s="99"/>
      <c r="L520" s="99"/>
      <c r="M520" s="99"/>
      <c r="N520" s="99"/>
      <c r="O520" s="99"/>
      <c r="P520" s="99"/>
      <c r="Q520" s="99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</row>
    <row r="521" spans="2:31" ht="18.75" customHeight="1">
      <c r="B521" s="14"/>
      <c r="C521" s="98"/>
      <c r="D521" s="98"/>
      <c r="E521" s="14"/>
      <c r="F521" s="99"/>
      <c r="G521" s="99"/>
      <c r="H521" s="99"/>
      <c r="I521" s="99"/>
      <c r="J521" s="99"/>
      <c r="K521" s="99"/>
      <c r="L521" s="99"/>
      <c r="M521" s="99"/>
      <c r="N521" s="99"/>
      <c r="O521" s="99"/>
      <c r="P521" s="99"/>
      <c r="Q521" s="99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</row>
    <row r="522" spans="2:31" ht="18.75" customHeight="1">
      <c r="B522" s="14"/>
      <c r="C522" s="98"/>
      <c r="D522" s="98"/>
      <c r="E522" s="14"/>
      <c r="F522" s="99"/>
      <c r="G522" s="99"/>
      <c r="H522" s="99"/>
      <c r="I522" s="99"/>
      <c r="J522" s="99"/>
      <c r="K522" s="99"/>
      <c r="L522" s="99"/>
      <c r="M522" s="99"/>
      <c r="N522" s="99"/>
      <c r="O522" s="99"/>
      <c r="P522" s="99"/>
      <c r="Q522" s="99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</row>
    <row r="523" spans="2:31" ht="18.75" customHeight="1">
      <c r="B523" s="14"/>
      <c r="C523" s="98"/>
      <c r="D523" s="98"/>
      <c r="E523" s="14"/>
      <c r="F523" s="99"/>
      <c r="G523" s="99"/>
      <c r="H523" s="99"/>
      <c r="I523" s="99"/>
      <c r="J523" s="99"/>
      <c r="K523" s="99"/>
      <c r="L523" s="99"/>
      <c r="M523" s="99"/>
      <c r="N523" s="99"/>
      <c r="O523" s="99"/>
      <c r="P523" s="99"/>
      <c r="Q523" s="99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</row>
    <row r="524" spans="2:31" ht="18.75" customHeight="1">
      <c r="B524" s="14"/>
      <c r="C524" s="98"/>
      <c r="D524" s="98"/>
      <c r="E524" s="14"/>
      <c r="F524" s="99"/>
      <c r="G524" s="99"/>
      <c r="H524" s="99"/>
      <c r="I524" s="99"/>
      <c r="J524" s="99"/>
      <c r="K524" s="99"/>
      <c r="L524" s="99"/>
      <c r="M524" s="99"/>
      <c r="N524" s="99"/>
      <c r="O524" s="99"/>
      <c r="P524" s="99"/>
      <c r="Q524" s="99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</row>
    <row r="525" spans="2:31" ht="18.75" customHeight="1">
      <c r="B525" s="14"/>
      <c r="C525" s="98"/>
      <c r="D525" s="98"/>
      <c r="E525" s="14"/>
      <c r="F525" s="99"/>
      <c r="G525" s="99"/>
      <c r="H525" s="99"/>
      <c r="I525" s="99"/>
      <c r="J525" s="99"/>
      <c r="K525" s="99"/>
      <c r="L525" s="99"/>
      <c r="M525" s="99"/>
      <c r="N525" s="99"/>
      <c r="O525" s="99"/>
      <c r="P525" s="99"/>
      <c r="Q525" s="99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</row>
    <row r="526" spans="2:31" ht="18.75" customHeight="1">
      <c r="B526" s="14"/>
      <c r="C526" s="98"/>
      <c r="D526" s="98"/>
      <c r="E526" s="14"/>
      <c r="F526" s="99"/>
      <c r="G526" s="99"/>
      <c r="H526" s="99"/>
      <c r="I526" s="99"/>
      <c r="J526" s="99"/>
      <c r="K526" s="99"/>
      <c r="L526" s="99"/>
      <c r="M526" s="99"/>
      <c r="N526" s="99"/>
      <c r="O526" s="99"/>
      <c r="P526" s="99"/>
      <c r="Q526" s="99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</row>
    <row r="527" spans="2:31" ht="18.75" customHeight="1">
      <c r="B527" s="14"/>
      <c r="C527" s="98"/>
      <c r="D527" s="98"/>
      <c r="E527" s="14"/>
      <c r="F527" s="99"/>
      <c r="G527" s="99"/>
      <c r="H527" s="99"/>
      <c r="I527" s="99"/>
      <c r="J527" s="99"/>
      <c r="K527" s="99"/>
      <c r="L527" s="99"/>
      <c r="M527" s="99"/>
      <c r="N527" s="99"/>
      <c r="O527" s="99"/>
      <c r="P527" s="99"/>
      <c r="Q527" s="99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</row>
    <row r="528" spans="2:31" ht="18.75" customHeight="1">
      <c r="B528" s="14"/>
      <c r="C528" s="98"/>
      <c r="D528" s="98"/>
      <c r="E528" s="14"/>
      <c r="F528" s="99"/>
      <c r="G528" s="99"/>
      <c r="H528" s="99"/>
      <c r="I528" s="99"/>
      <c r="J528" s="99"/>
      <c r="K528" s="99"/>
      <c r="L528" s="99"/>
      <c r="M528" s="99"/>
      <c r="N528" s="99"/>
      <c r="O528" s="99"/>
      <c r="P528" s="99"/>
      <c r="Q528" s="99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</row>
    <row r="529" spans="2:31" ht="18.75" customHeight="1">
      <c r="B529" s="14"/>
      <c r="C529" s="98"/>
      <c r="D529" s="98"/>
      <c r="E529" s="14"/>
      <c r="F529" s="99"/>
      <c r="G529" s="99"/>
      <c r="H529" s="99"/>
      <c r="I529" s="99"/>
      <c r="J529" s="99"/>
      <c r="K529" s="99"/>
      <c r="L529" s="99"/>
      <c r="M529" s="99"/>
      <c r="N529" s="99"/>
      <c r="O529" s="99"/>
      <c r="P529" s="99"/>
      <c r="Q529" s="99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</row>
    <row r="530" spans="2:31" ht="18.75" customHeight="1">
      <c r="B530" s="14"/>
      <c r="C530" s="98"/>
      <c r="D530" s="98"/>
      <c r="E530" s="14"/>
      <c r="F530" s="99"/>
      <c r="G530" s="99"/>
      <c r="H530" s="99"/>
      <c r="I530" s="99"/>
      <c r="J530" s="99"/>
      <c r="K530" s="99"/>
      <c r="L530" s="99"/>
      <c r="M530" s="99"/>
      <c r="N530" s="99"/>
      <c r="O530" s="99"/>
      <c r="P530" s="99"/>
      <c r="Q530" s="99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</row>
    <row r="531" spans="2:31" ht="18.75" customHeight="1">
      <c r="B531" s="14"/>
      <c r="C531" s="98"/>
      <c r="D531" s="98"/>
      <c r="E531" s="14"/>
      <c r="F531" s="99"/>
      <c r="G531" s="99"/>
      <c r="H531" s="99"/>
      <c r="I531" s="99"/>
      <c r="J531" s="99"/>
      <c r="K531" s="99"/>
      <c r="L531" s="99"/>
      <c r="M531" s="99"/>
      <c r="N531" s="99"/>
      <c r="O531" s="99"/>
      <c r="P531" s="99"/>
      <c r="Q531" s="99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</row>
    <row r="532" spans="2:31" ht="18.75" customHeight="1">
      <c r="B532" s="14"/>
      <c r="C532" s="98"/>
      <c r="D532" s="98"/>
      <c r="E532" s="14"/>
      <c r="F532" s="99"/>
      <c r="G532" s="99"/>
      <c r="H532" s="99"/>
      <c r="I532" s="99"/>
      <c r="J532" s="99"/>
      <c r="K532" s="99"/>
      <c r="L532" s="99"/>
      <c r="M532" s="99"/>
      <c r="N532" s="99"/>
      <c r="O532" s="99"/>
      <c r="P532" s="99"/>
      <c r="Q532" s="99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</row>
    <row r="533" spans="2:31" ht="18.75" customHeight="1">
      <c r="B533" s="14"/>
      <c r="C533" s="98"/>
      <c r="D533" s="98"/>
      <c r="E533" s="14"/>
      <c r="F533" s="99"/>
      <c r="G533" s="99"/>
      <c r="H533" s="99"/>
      <c r="I533" s="99"/>
      <c r="J533" s="99"/>
      <c r="K533" s="99"/>
      <c r="L533" s="99"/>
      <c r="M533" s="99"/>
      <c r="N533" s="99"/>
      <c r="O533" s="99"/>
      <c r="P533" s="99"/>
      <c r="Q533" s="99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</row>
    <row r="534" spans="2:31" ht="18.75" customHeight="1">
      <c r="B534" s="14"/>
      <c r="C534" s="98"/>
      <c r="D534" s="98"/>
      <c r="E534" s="14"/>
      <c r="F534" s="99"/>
      <c r="G534" s="99"/>
      <c r="H534" s="99"/>
      <c r="I534" s="99"/>
      <c r="J534" s="99"/>
      <c r="K534" s="99"/>
      <c r="L534" s="99"/>
      <c r="M534" s="99"/>
      <c r="N534" s="99"/>
      <c r="O534" s="99"/>
      <c r="P534" s="99"/>
      <c r="Q534" s="99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</row>
    <row r="535" spans="2:31" ht="18.75" customHeight="1">
      <c r="B535" s="14"/>
      <c r="C535" s="98"/>
      <c r="D535" s="98"/>
      <c r="E535" s="14"/>
      <c r="F535" s="99"/>
      <c r="G535" s="99"/>
      <c r="H535" s="99"/>
      <c r="I535" s="99"/>
      <c r="J535" s="99"/>
      <c r="K535" s="99"/>
      <c r="L535" s="99"/>
      <c r="M535" s="99"/>
      <c r="N535" s="99"/>
      <c r="O535" s="99"/>
      <c r="P535" s="99"/>
      <c r="Q535" s="99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</row>
    <row r="536" spans="2:31" ht="18.75" customHeight="1">
      <c r="B536" s="14"/>
      <c r="C536" s="98"/>
      <c r="D536" s="98"/>
      <c r="E536" s="14"/>
      <c r="F536" s="99"/>
      <c r="G536" s="99"/>
      <c r="H536" s="99"/>
      <c r="I536" s="99"/>
      <c r="J536" s="99"/>
      <c r="K536" s="99"/>
      <c r="L536" s="99"/>
      <c r="M536" s="99"/>
      <c r="N536" s="99"/>
      <c r="O536" s="99"/>
      <c r="P536" s="99"/>
      <c r="Q536" s="99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</row>
    <row r="537" spans="2:31" ht="18.75" customHeight="1">
      <c r="B537" s="14"/>
      <c r="C537" s="98"/>
      <c r="D537" s="98"/>
      <c r="E537" s="14"/>
      <c r="F537" s="99"/>
      <c r="G537" s="99"/>
      <c r="H537" s="99"/>
      <c r="I537" s="99"/>
      <c r="J537" s="99"/>
      <c r="K537" s="99"/>
      <c r="L537" s="99"/>
      <c r="M537" s="99"/>
      <c r="N537" s="99"/>
      <c r="O537" s="99"/>
      <c r="P537" s="99"/>
      <c r="Q537" s="99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</row>
    <row r="538" spans="2:31" ht="18.75" customHeight="1">
      <c r="B538" s="14"/>
      <c r="C538" s="98"/>
      <c r="D538" s="98"/>
      <c r="E538" s="14"/>
      <c r="F538" s="99"/>
      <c r="G538" s="99"/>
      <c r="H538" s="99"/>
      <c r="I538" s="99"/>
      <c r="J538" s="99"/>
      <c r="K538" s="99"/>
      <c r="L538" s="99"/>
      <c r="M538" s="99"/>
      <c r="N538" s="99"/>
      <c r="O538" s="99"/>
      <c r="P538" s="99"/>
      <c r="Q538" s="99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</row>
    <row r="539" spans="2:31" ht="18.75" customHeight="1">
      <c r="B539" s="14"/>
      <c r="C539" s="98"/>
      <c r="D539" s="98"/>
      <c r="E539" s="14"/>
      <c r="F539" s="99"/>
      <c r="G539" s="99"/>
      <c r="H539" s="99"/>
      <c r="I539" s="99"/>
      <c r="J539" s="99"/>
      <c r="K539" s="99"/>
      <c r="L539" s="99"/>
      <c r="M539" s="99"/>
      <c r="N539" s="99"/>
      <c r="O539" s="99"/>
      <c r="P539" s="99"/>
      <c r="Q539" s="99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</row>
    <row r="540" spans="2:31" ht="18.75" customHeight="1">
      <c r="B540" s="14"/>
      <c r="C540" s="98"/>
      <c r="D540" s="98"/>
      <c r="E540" s="14"/>
      <c r="F540" s="99"/>
      <c r="G540" s="99"/>
      <c r="H540" s="99"/>
      <c r="I540" s="99"/>
      <c r="J540" s="99"/>
      <c r="K540" s="99"/>
      <c r="L540" s="99"/>
      <c r="M540" s="99"/>
      <c r="N540" s="99"/>
      <c r="O540" s="99"/>
      <c r="P540" s="99"/>
      <c r="Q540" s="99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</row>
    <row r="541" spans="2:31" ht="18.75" customHeight="1">
      <c r="B541" s="14"/>
      <c r="C541" s="98"/>
      <c r="D541" s="98"/>
      <c r="E541" s="14"/>
      <c r="F541" s="99"/>
      <c r="G541" s="99"/>
      <c r="H541" s="99"/>
      <c r="I541" s="99"/>
      <c r="J541" s="99"/>
      <c r="K541" s="99"/>
      <c r="L541" s="99"/>
      <c r="M541" s="99"/>
      <c r="N541" s="99"/>
      <c r="O541" s="99"/>
      <c r="P541" s="99"/>
      <c r="Q541" s="99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</row>
    <row r="542" spans="2:31" ht="18.75" customHeight="1">
      <c r="B542" s="14"/>
      <c r="C542" s="98"/>
      <c r="D542" s="98"/>
      <c r="E542" s="14"/>
      <c r="F542" s="99"/>
      <c r="G542" s="99"/>
      <c r="H542" s="99"/>
      <c r="I542" s="99"/>
      <c r="J542" s="99"/>
      <c r="K542" s="99"/>
      <c r="L542" s="99"/>
      <c r="M542" s="99"/>
      <c r="N542" s="99"/>
      <c r="O542" s="99"/>
      <c r="P542" s="99"/>
      <c r="Q542" s="99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</row>
    <row r="543" spans="2:31" ht="18.75" customHeight="1">
      <c r="B543" s="14"/>
      <c r="C543" s="98"/>
      <c r="D543" s="98"/>
      <c r="E543" s="14"/>
      <c r="F543" s="99"/>
      <c r="G543" s="99"/>
      <c r="H543" s="99"/>
      <c r="I543" s="99"/>
      <c r="J543" s="99"/>
      <c r="K543" s="99"/>
      <c r="L543" s="99"/>
      <c r="M543" s="99"/>
      <c r="N543" s="99"/>
      <c r="O543" s="99"/>
      <c r="P543" s="99"/>
      <c r="Q543" s="99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</row>
    <row r="544" spans="2:31" ht="18.75" customHeight="1">
      <c r="B544" s="14"/>
      <c r="C544" s="98"/>
      <c r="D544" s="98"/>
      <c r="E544" s="14"/>
      <c r="F544" s="99"/>
      <c r="G544" s="99"/>
      <c r="H544" s="99"/>
      <c r="I544" s="99"/>
      <c r="J544" s="99"/>
      <c r="K544" s="99"/>
      <c r="L544" s="99"/>
      <c r="M544" s="99"/>
      <c r="N544" s="99"/>
      <c r="O544" s="99"/>
      <c r="P544" s="99"/>
      <c r="Q544" s="99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</row>
    <row r="545" spans="2:31" ht="18.75" customHeight="1">
      <c r="B545" s="14"/>
      <c r="C545" s="98"/>
      <c r="D545" s="98"/>
      <c r="E545" s="14"/>
      <c r="F545" s="99"/>
      <c r="G545" s="99"/>
      <c r="H545" s="99"/>
      <c r="I545" s="99"/>
      <c r="J545" s="99"/>
      <c r="K545" s="99"/>
      <c r="L545" s="99"/>
      <c r="M545" s="99"/>
      <c r="N545" s="99"/>
      <c r="O545" s="99"/>
      <c r="P545" s="99"/>
      <c r="Q545" s="99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</row>
    <row r="546" spans="2:31" ht="18.75" customHeight="1">
      <c r="B546" s="14"/>
      <c r="C546" s="98"/>
      <c r="D546" s="98"/>
      <c r="E546" s="14"/>
      <c r="F546" s="99"/>
      <c r="G546" s="99"/>
      <c r="H546" s="99"/>
      <c r="I546" s="99"/>
      <c r="J546" s="99"/>
      <c r="K546" s="99"/>
      <c r="L546" s="99"/>
      <c r="M546" s="99"/>
      <c r="N546" s="99"/>
      <c r="O546" s="99"/>
      <c r="P546" s="99"/>
      <c r="Q546" s="99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</row>
    <row r="547" spans="2:31" ht="18.75" customHeight="1">
      <c r="B547" s="14"/>
      <c r="C547" s="98"/>
      <c r="D547" s="98"/>
      <c r="E547" s="14"/>
      <c r="F547" s="99"/>
      <c r="G547" s="99"/>
      <c r="H547" s="99"/>
      <c r="I547" s="99"/>
      <c r="J547" s="99"/>
      <c r="K547" s="99"/>
      <c r="L547" s="99"/>
      <c r="M547" s="99"/>
      <c r="N547" s="99"/>
      <c r="O547" s="99"/>
      <c r="P547" s="99"/>
      <c r="Q547" s="99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</row>
    <row r="548" spans="2:31" ht="18.75" customHeight="1">
      <c r="B548" s="14"/>
      <c r="C548" s="98"/>
      <c r="D548" s="98"/>
      <c r="E548" s="14"/>
      <c r="F548" s="99"/>
      <c r="G548" s="99"/>
      <c r="H548" s="99"/>
      <c r="I548" s="99"/>
      <c r="J548" s="99"/>
      <c r="K548" s="99"/>
      <c r="L548" s="99"/>
      <c r="M548" s="99"/>
      <c r="N548" s="99"/>
      <c r="O548" s="99"/>
      <c r="P548" s="99"/>
      <c r="Q548" s="99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</row>
    <row r="549" spans="2:31" ht="18.75" customHeight="1">
      <c r="B549" s="14"/>
      <c r="C549" s="98"/>
      <c r="D549" s="98"/>
      <c r="E549" s="14"/>
      <c r="F549" s="99"/>
      <c r="G549" s="99"/>
      <c r="H549" s="99"/>
      <c r="I549" s="99"/>
      <c r="J549" s="99"/>
      <c r="K549" s="99"/>
      <c r="L549" s="99"/>
      <c r="M549" s="99"/>
      <c r="N549" s="99"/>
      <c r="O549" s="99"/>
      <c r="P549" s="99"/>
      <c r="Q549" s="99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</row>
    <row r="550" spans="2:31" ht="18.75" customHeight="1">
      <c r="B550" s="14"/>
      <c r="C550" s="98"/>
      <c r="D550" s="98"/>
      <c r="E550" s="14"/>
      <c r="F550" s="99"/>
      <c r="G550" s="99"/>
      <c r="H550" s="99"/>
      <c r="I550" s="99"/>
      <c r="J550" s="99"/>
      <c r="K550" s="99"/>
      <c r="L550" s="99"/>
      <c r="M550" s="99"/>
      <c r="N550" s="99"/>
      <c r="O550" s="99"/>
      <c r="P550" s="99"/>
      <c r="Q550" s="99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</row>
    <row r="551" spans="2:31" ht="18.75" customHeight="1">
      <c r="B551" s="14"/>
      <c r="C551" s="98"/>
      <c r="D551" s="98"/>
      <c r="E551" s="14"/>
      <c r="F551" s="99"/>
      <c r="G551" s="99"/>
      <c r="H551" s="99"/>
      <c r="I551" s="99"/>
      <c r="J551" s="99"/>
      <c r="K551" s="99"/>
      <c r="L551" s="99"/>
      <c r="M551" s="99"/>
      <c r="N551" s="99"/>
      <c r="O551" s="99"/>
      <c r="P551" s="99"/>
      <c r="Q551" s="99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</row>
    <row r="552" spans="2:31" ht="18.75" customHeight="1">
      <c r="B552" s="14"/>
      <c r="C552" s="98"/>
      <c r="D552" s="98"/>
      <c r="E552" s="14"/>
      <c r="F552" s="99"/>
      <c r="G552" s="99"/>
      <c r="H552" s="99"/>
      <c r="I552" s="99"/>
      <c r="J552" s="99"/>
      <c r="K552" s="99"/>
      <c r="L552" s="99"/>
      <c r="M552" s="99"/>
      <c r="N552" s="99"/>
      <c r="O552" s="99"/>
      <c r="P552" s="99"/>
      <c r="Q552" s="99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</row>
    <row r="553" spans="2:31" ht="18.75" customHeight="1">
      <c r="B553" s="14"/>
      <c r="C553" s="98"/>
      <c r="D553" s="98"/>
      <c r="E553" s="14"/>
      <c r="F553" s="99"/>
      <c r="G553" s="99"/>
      <c r="H553" s="99"/>
      <c r="I553" s="99"/>
      <c r="J553" s="99"/>
      <c r="K553" s="99"/>
      <c r="L553" s="99"/>
      <c r="M553" s="99"/>
      <c r="N553" s="99"/>
      <c r="O553" s="99"/>
      <c r="P553" s="99"/>
      <c r="Q553" s="99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</row>
    <row r="554" spans="2:31" ht="18.75" customHeight="1">
      <c r="B554" s="14"/>
      <c r="C554" s="98"/>
      <c r="D554" s="98"/>
      <c r="E554" s="14"/>
      <c r="F554" s="99"/>
      <c r="G554" s="99"/>
      <c r="H554" s="99"/>
      <c r="I554" s="99"/>
      <c r="J554" s="99"/>
      <c r="K554" s="99"/>
      <c r="L554" s="99"/>
      <c r="M554" s="99"/>
      <c r="N554" s="99"/>
      <c r="O554" s="99"/>
      <c r="P554" s="99"/>
      <c r="Q554" s="99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</row>
    <row r="555" spans="2:31" ht="18.75" customHeight="1">
      <c r="B555" s="14"/>
      <c r="C555" s="98"/>
      <c r="D555" s="98"/>
      <c r="E555" s="14"/>
      <c r="F555" s="99"/>
      <c r="G555" s="99"/>
      <c r="H555" s="99"/>
      <c r="I555" s="99"/>
      <c r="J555" s="99"/>
      <c r="K555" s="99"/>
      <c r="L555" s="99"/>
      <c r="M555" s="99"/>
      <c r="N555" s="99"/>
      <c r="O555" s="99"/>
      <c r="P555" s="99"/>
      <c r="Q555" s="99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</row>
    <row r="556" spans="2:31" ht="18.75" customHeight="1">
      <c r="B556" s="14"/>
      <c r="C556" s="98"/>
      <c r="D556" s="98"/>
      <c r="E556" s="14"/>
      <c r="F556" s="99"/>
      <c r="G556" s="99"/>
      <c r="H556" s="99"/>
      <c r="I556" s="99"/>
      <c r="J556" s="99"/>
      <c r="K556" s="99"/>
      <c r="L556" s="99"/>
      <c r="M556" s="99"/>
      <c r="N556" s="99"/>
      <c r="O556" s="99"/>
      <c r="P556" s="99"/>
      <c r="Q556" s="99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</row>
    <row r="557" spans="2:31" ht="18.75" customHeight="1">
      <c r="B557" s="14"/>
      <c r="C557" s="98"/>
      <c r="D557" s="98"/>
      <c r="E557" s="14"/>
      <c r="F557" s="99"/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</row>
    <row r="558" spans="2:31" ht="18.75" customHeight="1">
      <c r="B558" s="14"/>
      <c r="C558" s="98"/>
      <c r="D558" s="98"/>
      <c r="E558" s="14"/>
      <c r="F558" s="99"/>
      <c r="G558" s="99"/>
      <c r="H558" s="99"/>
      <c r="I558" s="99"/>
      <c r="J558" s="99"/>
      <c r="K558" s="99"/>
      <c r="L558" s="99"/>
      <c r="M558" s="99"/>
      <c r="N558" s="99"/>
      <c r="O558" s="99"/>
      <c r="P558" s="99"/>
      <c r="Q558" s="99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</row>
    <row r="559" spans="2:31" ht="18.75" customHeight="1">
      <c r="B559" s="14"/>
      <c r="C559" s="98"/>
      <c r="D559" s="98"/>
      <c r="E559" s="14"/>
      <c r="F559" s="99"/>
      <c r="G559" s="99"/>
      <c r="H559" s="99"/>
      <c r="I559" s="99"/>
      <c r="J559" s="99"/>
      <c r="K559" s="99"/>
      <c r="L559" s="99"/>
      <c r="M559" s="99"/>
      <c r="N559" s="99"/>
      <c r="O559" s="99"/>
      <c r="P559" s="99"/>
      <c r="Q559" s="99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</row>
    <row r="560" spans="2:31" ht="18.75" customHeight="1">
      <c r="B560" s="14"/>
      <c r="C560" s="98"/>
      <c r="D560" s="98"/>
      <c r="E560" s="14"/>
      <c r="F560" s="99"/>
      <c r="G560" s="99"/>
      <c r="H560" s="99"/>
      <c r="I560" s="99"/>
      <c r="J560" s="99"/>
      <c r="K560" s="99"/>
      <c r="L560" s="99"/>
      <c r="M560" s="99"/>
      <c r="N560" s="99"/>
      <c r="O560" s="99"/>
      <c r="P560" s="99"/>
      <c r="Q560" s="99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</row>
    <row r="561" spans="2:31" ht="18.75" customHeight="1">
      <c r="B561" s="14"/>
      <c r="C561" s="98"/>
      <c r="D561" s="98"/>
      <c r="E561" s="14"/>
      <c r="F561" s="99"/>
      <c r="G561" s="99"/>
      <c r="H561" s="99"/>
      <c r="I561" s="99"/>
      <c r="J561" s="99"/>
      <c r="K561" s="99"/>
      <c r="L561" s="99"/>
      <c r="M561" s="99"/>
      <c r="N561" s="99"/>
      <c r="O561" s="99"/>
      <c r="P561" s="99"/>
      <c r="Q561" s="99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</row>
    <row r="562" spans="2:31" ht="18.75" customHeight="1">
      <c r="B562" s="14"/>
      <c r="C562" s="98"/>
      <c r="D562" s="98"/>
      <c r="E562" s="14"/>
      <c r="F562" s="99"/>
      <c r="G562" s="99"/>
      <c r="H562" s="99"/>
      <c r="I562" s="99"/>
      <c r="J562" s="99"/>
      <c r="K562" s="99"/>
      <c r="L562" s="99"/>
      <c r="M562" s="99"/>
      <c r="N562" s="99"/>
      <c r="O562" s="99"/>
      <c r="P562" s="99"/>
      <c r="Q562" s="99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</row>
    <row r="563" spans="2:31" ht="18.75" customHeight="1">
      <c r="B563" s="14"/>
      <c r="C563" s="98"/>
      <c r="D563" s="98"/>
      <c r="E563" s="14"/>
      <c r="F563" s="99"/>
      <c r="G563" s="99"/>
      <c r="H563" s="99"/>
      <c r="I563" s="99"/>
      <c r="J563" s="99"/>
      <c r="K563" s="99"/>
      <c r="L563" s="99"/>
      <c r="M563" s="99"/>
      <c r="N563" s="99"/>
      <c r="O563" s="99"/>
      <c r="P563" s="99"/>
      <c r="Q563" s="99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</row>
    <row r="564" spans="2:31" ht="18.75" customHeight="1">
      <c r="B564" s="14"/>
      <c r="C564" s="98"/>
      <c r="D564" s="98"/>
      <c r="E564" s="14"/>
      <c r="F564" s="99"/>
      <c r="G564" s="99"/>
      <c r="H564" s="99"/>
      <c r="I564" s="99"/>
      <c r="J564" s="99"/>
      <c r="K564" s="99"/>
      <c r="L564" s="99"/>
      <c r="M564" s="99"/>
      <c r="N564" s="99"/>
      <c r="O564" s="99"/>
      <c r="P564" s="99"/>
      <c r="Q564" s="99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</row>
    <row r="565" spans="2:31" ht="18.75" customHeight="1">
      <c r="B565" s="14"/>
      <c r="C565" s="98"/>
      <c r="D565" s="98"/>
      <c r="E565" s="14"/>
      <c r="F565" s="99"/>
      <c r="G565" s="99"/>
      <c r="H565" s="99"/>
      <c r="I565" s="99"/>
      <c r="J565" s="99"/>
      <c r="K565" s="99"/>
      <c r="L565" s="99"/>
      <c r="M565" s="99"/>
      <c r="N565" s="99"/>
      <c r="O565" s="99"/>
      <c r="P565" s="99"/>
      <c r="Q565" s="99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</row>
    <row r="566" spans="2:31" ht="18.75" customHeight="1">
      <c r="B566" s="14"/>
      <c r="C566" s="98"/>
      <c r="D566" s="98"/>
      <c r="E566" s="14"/>
      <c r="F566" s="99"/>
      <c r="G566" s="99"/>
      <c r="H566" s="99"/>
      <c r="I566" s="99"/>
      <c r="J566" s="99"/>
      <c r="K566" s="99"/>
      <c r="L566" s="99"/>
      <c r="M566" s="99"/>
      <c r="N566" s="99"/>
      <c r="O566" s="99"/>
      <c r="P566" s="99"/>
      <c r="Q566" s="99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</row>
    <row r="567" spans="2:31" ht="18.75" customHeight="1">
      <c r="B567" s="14"/>
      <c r="C567" s="98"/>
      <c r="D567" s="98"/>
      <c r="E567" s="14"/>
      <c r="F567" s="99"/>
      <c r="G567" s="99"/>
      <c r="H567" s="99"/>
      <c r="I567" s="99"/>
      <c r="J567" s="99"/>
      <c r="K567" s="99"/>
      <c r="L567" s="99"/>
      <c r="M567" s="99"/>
      <c r="N567" s="99"/>
      <c r="O567" s="99"/>
      <c r="P567" s="99"/>
      <c r="Q567" s="99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</row>
    <row r="568" spans="2:31" ht="18.75" customHeight="1">
      <c r="B568" s="14"/>
      <c r="C568" s="98"/>
      <c r="D568" s="98"/>
      <c r="E568" s="14"/>
      <c r="F568" s="99"/>
      <c r="G568" s="99"/>
      <c r="H568" s="99"/>
      <c r="I568" s="99"/>
      <c r="J568" s="99"/>
      <c r="K568" s="99"/>
      <c r="L568" s="99"/>
      <c r="M568" s="99"/>
      <c r="N568" s="99"/>
      <c r="O568" s="99"/>
      <c r="P568" s="99"/>
      <c r="Q568" s="99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</row>
    <row r="569" spans="2:31" ht="18.75" customHeight="1">
      <c r="B569" s="14"/>
      <c r="C569" s="98"/>
      <c r="D569" s="98"/>
      <c r="E569" s="14"/>
      <c r="F569" s="99"/>
      <c r="G569" s="99"/>
      <c r="H569" s="99"/>
      <c r="I569" s="99"/>
      <c r="J569" s="99"/>
      <c r="K569" s="99"/>
      <c r="L569" s="99"/>
      <c r="M569" s="99"/>
      <c r="N569" s="99"/>
      <c r="O569" s="99"/>
      <c r="P569" s="99"/>
      <c r="Q569" s="99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</row>
    <row r="570" spans="2:31" ht="18.75" customHeight="1">
      <c r="B570" s="14"/>
      <c r="C570" s="98"/>
      <c r="D570" s="98"/>
      <c r="E570" s="14"/>
      <c r="F570" s="99"/>
      <c r="G570" s="99"/>
      <c r="H570" s="99"/>
      <c r="I570" s="99"/>
      <c r="J570" s="99"/>
      <c r="K570" s="99"/>
      <c r="L570" s="99"/>
      <c r="M570" s="99"/>
      <c r="N570" s="99"/>
      <c r="O570" s="99"/>
      <c r="P570" s="99"/>
      <c r="Q570" s="99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</row>
    <row r="571" spans="2:31" ht="18.75" customHeight="1">
      <c r="B571" s="14"/>
      <c r="C571" s="98"/>
      <c r="D571" s="98"/>
      <c r="E571" s="14"/>
      <c r="F571" s="99"/>
      <c r="G571" s="99"/>
      <c r="H571" s="99"/>
      <c r="I571" s="99"/>
      <c r="J571" s="99"/>
      <c r="K571" s="99"/>
      <c r="L571" s="99"/>
      <c r="M571" s="99"/>
      <c r="N571" s="99"/>
      <c r="O571" s="99"/>
      <c r="P571" s="99"/>
      <c r="Q571" s="99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</row>
    <row r="572" spans="2:31" ht="18.75" customHeight="1">
      <c r="B572" s="14"/>
      <c r="C572" s="98"/>
      <c r="D572" s="98"/>
      <c r="E572" s="14"/>
      <c r="F572" s="99"/>
      <c r="G572" s="99"/>
      <c r="H572" s="99"/>
      <c r="I572" s="99"/>
      <c r="J572" s="99"/>
      <c r="K572" s="99"/>
      <c r="L572" s="99"/>
      <c r="M572" s="99"/>
      <c r="N572" s="99"/>
      <c r="O572" s="99"/>
      <c r="P572" s="99"/>
      <c r="Q572" s="99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</row>
    <row r="573" spans="2:31" ht="18.75" customHeight="1">
      <c r="B573" s="14"/>
      <c r="C573" s="98"/>
      <c r="D573" s="98"/>
      <c r="E573" s="14"/>
      <c r="F573" s="99"/>
      <c r="G573" s="99"/>
      <c r="H573" s="99"/>
      <c r="I573" s="99"/>
      <c r="J573" s="99"/>
      <c r="K573" s="99"/>
      <c r="L573" s="99"/>
      <c r="M573" s="99"/>
      <c r="N573" s="99"/>
      <c r="O573" s="99"/>
      <c r="P573" s="99"/>
      <c r="Q573" s="99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</row>
    <row r="574" spans="2:31" ht="18.75" customHeight="1">
      <c r="B574" s="14"/>
      <c r="C574" s="98"/>
      <c r="D574" s="98"/>
      <c r="E574" s="14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</row>
    <row r="575" spans="2:31" ht="18.75" customHeight="1">
      <c r="B575" s="14"/>
      <c r="C575" s="98"/>
      <c r="D575" s="98"/>
      <c r="E575" s="14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</row>
    <row r="576" spans="2:31" ht="18.75" customHeight="1">
      <c r="B576" s="14"/>
      <c r="C576" s="98"/>
      <c r="D576" s="98"/>
      <c r="E576" s="14"/>
      <c r="F576" s="99"/>
      <c r="G576" s="99"/>
      <c r="H576" s="99"/>
      <c r="I576" s="99"/>
      <c r="J576" s="99"/>
      <c r="K576" s="99"/>
      <c r="L576" s="99"/>
      <c r="M576" s="99"/>
      <c r="N576" s="99"/>
      <c r="O576" s="99"/>
      <c r="P576" s="99"/>
      <c r="Q576" s="99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</row>
    <row r="577" spans="2:31" ht="18.75" customHeight="1">
      <c r="B577" s="14"/>
      <c r="C577" s="98"/>
      <c r="D577" s="98"/>
      <c r="E577" s="14"/>
      <c r="F577" s="99"/>
      <c r="G577" s="99"/>
      <c r="H577" s="99"/>
      <c r="I577" s="99"/>
      <c r="J577" s="99"/>
      <c r="K577" s="99"/>
      <c r="L577" s="99"/>
      <c r="M577" s="99"/>
      <c r="N577" s="99"/>
      <c r="O577" s="99"/>
      <c r="P577" s="99"/>
      <c r="Q577" s="99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</row>
    <row r="578" spans="2:31" ht="18.75" customHeight="1">
      <c r="B578" s="14"/>
      <c r="C578" s="98"/>
      <c r="D578" s="98"/>
      <c r="E578" s="14"/>
      <c r="F578" s="99"/>
      <c r="G578" s="99"/>
      <c r="H578" s="99"/>
      <c r="I578" s="99"/>
      <c r="J578" s="99"/>
      <c r="K578" s="99"/>
      <c r="L578" s="99"/>
      <c r="M578" s="99"/>
      <c r="N578" s="99"/>
      <c r="O578" s="99"/>
      <c r="P578" s="99"/>
      <c r="Q578" s="99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</row>
    <row r="579" spans="2:31" ht="18.75" customHeight="1">
      <c r="B579" s="14"/>
      <c r="C579" s="98"/>
      <c r="D579" s="98"/>
      <c r="E579" s="14"/>
      <c r="F579" s="99"/>
      <c r="G579" s="99"/>
      <c r="H579" s="99"/>
      <c r="I579" s="99"/>
      <c r="J579" s="99"/>
      <c r="K579" s="99"/>
      <c r="L579" s="99"/>
      <c r="M579" s="99"/>
      <c r="N579" s="99"/>
      <c r="O579" s="99"/>
      <c r="P579" s="99"/>
      <c r="Q579" s="99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</row>
    <row r="580" spans="2:31" ht="18.75" customHeight="1">
      <c r="B580" s="14"/>
      <c r="C580" s="98"/>
      <c r="D580" s="98"/>
      <c r="E580" s="14"/>
      <c r="F580" s="99"/>
      <c r="G580" s="99"/>
      <c r="H580" s="99"/>
      <c r="I580" s="99"/>
      <c r="J580" s="99"/>
      <c r="K580" s="99"/>
      <c r="L580" s="99"/>
      <c r="M580" s="99"/>
      <c r="N580" s="99"/>
      <c r="O580" s="99"/>
      <c r="P580" s="99"/>
      <c r="Q580" s="99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</row>
    <row r="581" spans="2:31" ht="18.75" customHeight="1">
      <c r="B581" s="14"/>
      <c r="C581" s="98"/>
      <c r="D581" s="98"/>
      <c r="E581" s="14"/>
      <c r="F581" s="99"/>
      <c r="G581" s="99"/>
      <c r="H581" s="99"/>
      <c r="I581" s="99"/>
      <c r="J581" s="99"/>
      <c r="K581" s="99"/>
      <c r="L581" s="99"/>
      <c r="M581" s="99"/>
      <c r="N581" s="99"/>
      <c r="O581" s="99"/>
      <c r="P581" s="99"/>
      <c r="Q581" s="99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</row>
    <row r="582" spans="2:31" ht="18.75" customHeight="1">
      <c r="B582" s="14"/>
      <c r="C582" s="98"/>
      <c r="D582" s="98"/>
      <c r="E582" s="14"/>
      <c r="F582" s="99"/>
      <c r="G582" s="99"/>
      <c r="H582" s="99"/>
      <c r="I582" s="99"/>
      <c r="J582" s="99"/>
      <c r="K582" s="99"/>
      <c r="L582" s="99"/>
      <c r="M582" s="99"/>
      <c r="N582" s="99"/>
      <c r="O582" s="99"/>
      <c r="P582" s="99"/>
      <c r="Q582" s="99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</row>
    <row r="583" spans="2:31" ht="18.75" customHeight="1">
      <c r="B583" s="14"/>
      <c r="C583" s="98"/>
      <c r="D583" s="98"/>
      <c r="E583" s="14"/>
      <c r="F583" s="99"/>
      <c r="G583" s="99"/>
      <c r="H583" s="99"/>
      <c r="I583" s="99"/>
      <c r="J583" s="99"/>
      <c r="K583" s="99"/>
      <c r="L583" s="99"/>
      <c r="M583" s="99"/>
      <c r="N583" s="99"/>
      <c r="O583" s="99"/>
      <c r="P583" s="99"/>
      <c r="Q583" s="99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</row>
    <row r="584" spans="2:31" ht="18.75" customHeight="1">
      <c r="B584" s="14"/>
      <c r="C584" s="98"/>
      <c r="D584" s="98"/>
      <c r="E584" s="14"/>
      <c r="F584" s="99"/>
      <c r="G584" s="99"/>
      <c r="H584" s="99"/>
      <c r="I584" s="99"/>
      <c r="J584" s="99"/>
      <c r="K584" s="99"/>
      <c r="L584" s="99"/>
      <c r="M584" s="99"/>
      <c r="N584" s="99"/>
      <c r="O584" s="99"/>
      <c r="P584" s="99"/>
      <c r="Q584" s="99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</row>
    <row r="585" spans="2:31" ht="18.75" customHeight="1">
      <c r="B585" s="14"/>
      <c r="C585" s="98"/>
      <c r="D585" s="98"/>
      <c r="E585" s="14"/>
      <c r="F585" s="99"/>
      <c r="G585" s="99"/>
      <c r="H585" s="99"/>
      <c r="I585" s="99"/>
      <c r="J585" s="99"/>
      <c r="K585" s="99"/>
      <c r="L585" s="99"/>
      <c r="M585" s="99"/>
      <c r="N585" s="99"/>
      <c r="O585" s="99"/>
      <c r="P585" s="99"/>
      <c r="Q585" s="99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</row>
    <row r="586" spans="2:31" ht="18.75" customHeight="1">
      <c r="B586" s="14"/>
      <c r="C586" s="98"/>
      <c r="D586" s="98"/>
      <c r="E586" s="14"/>
      <c r="F586" s="99"/>
      <c r="G586" s="99"/>
      <c r="H586" s="99"/>
      <c r="I586" s="99"/>
      <c r="J586" s="99"/>
      <c r="K586" s="99"/>
      <c r="L586" s="99"/>
      <c r="M586" s="99"/>
      <c r="N586" s="99"/>
      <c r="O586" s="99"/>
      <c r="P586" s="99"/>
      <c r="Q586" s="99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</row>
    <row r="587" spans="2:31" ht="18.75" customHeight="1">
      <c r="B587" s="14"/>
      <c r="C587" s="98"/>
      <c r="D587" s="98"/>
      <c r="E587" s="14"/>
      <c r="F587" s="99"/>
      <c r="G587" s="99"/>
      <c r="H587" s="99"/>
      <c r="I587" s="99"/>
      <c r="J587" s="99"/>
      <c r="K587" s="99"/>
      <c r="L587" s="99"/>
      <c r="M587" s="99"/>
      <c r="N587" s="99"/>
      <c r="O587" s="99"/>
      <c r="P587" s="99"/>
      <c r="Q587" s="99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</row>
    <row r="588" spans="2:31" ht="18.75" customHeight="1">
      <c r="B588" s="14"/>
      <c r="C588" s="98"/>
      <c r="D588" s="98"/>
      <c r="E588" s="14"/>
      <c r="F588" s="99"/>
      <c r="G588" s="99"/>
      <c r="H588" s="99"/>
      <c r="I588" s="99"/>
      <c r="J588" s="99"/>
      <c r="K588" s="99"/>
      <c r="L588" s="99"/>
      <c r="M588" s="99"/>
      <c r="N588" s="99"/>
      <c r="O588" s="99"/>
      <c r="P588" s="99"/>
      <c r="Q588" s="99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</row>
    <row r="589" spans="2:31" ht="18.75" customHeight="1">
      <c r="B589" s="14"/>
      <c r="C589" s="98"/>
      <c r="D589" s="98"/>
      <c r="E589" s="14"/>
      <c r="F589" s="99"/>
      <c r="G589" s="99"/>
      <c r="H589" s="99"/>
      <c r="I589" s="99"/>
      <c r="J589" s="99"/>
      <c r="K589" s="99"/>
      <c r="L589" s="99"/>
      <c r="M589" s="99"/>
      <c r="N589" s="99"/>
      <c r="O589" s="99"/>
      <c r="P589" s="99"/>
      <c r="Q589" s="99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</row>
    <row r="590" spans="2:31" ht="18.75" customHeight="1">
      <c r="B590" s="14"/>
      <c r="C590" s="98"/>
      <c r="D590" s="98"/>
      <c r="E590" s="14"/>
      <c r="F590" s="99"/>
      <c r="G590" s="99"/>
      <c r="H590" s="99"/>
      <c r="I590" s="99"/>
      <c r="J590" s="99"/>
      <c r="K590" s="99"/>
      <c r="L590" s="99"/>
      <c r="M590" s="99"/>
      <c r="N590" s="99"/>
      <c r="O590" s="99"/>
      <c r="P590" s="99"/>
      <c r="Q590" s="99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</row>
    <row r="591" spans="2:31" ht="18.75" customHeight="1">
      <c r="B591" s="14"/>
      <c r="C591" s="98"/>
      <c r="D591" s="98"/>
      <c r="E591" s="14"/>
      <c r="F591" s="99"/>
      <c r="G591" s="99"/>
      <c r="H591" s="99"/>
      <c r="I591" s="99"/>
      <c r="J591" s="99"/>
      <c r="K591" s="99"/>
      <c r="L591" s="99"/>
      <c r="M591" s="99"/>
      <c r="N591" s="99"/>
      <c r="O591" s="99"/>
      <c r="P591" s="99"/>
      <c r="Q591" s="99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</row>
    <row r="592" spans="2:31" ht="18.75" customHeight="1">
      <c r="B592" s="14"/>
      <c r="C592" s="98"/>
      <c r="D592" s="98"/>
      <c r="E592" s="14"/>
      <c r="F592" s="99"/>
      <c r="G592" s="99"/>
      <c r="H592" s="99"/>
      <c r="I592" s="99"/>
      <c r="J592" s="99"/>
      <c r="K592" s="99"/>
      <c r="L592" s="99"/>
      <c r="M592" s="99"/>
      <c r="N592" s="99"/>
      <c r="O592" s="99"/>
      <c r="P592" s="99"/>
      <c r="Q592" s="99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</row>
    <row r="593" spans="2:31" ht="18.75" customHeight="1">
      <c r="B593" s="14"/>
      <c r="C593" s="98"/>
      <c r="D593" s="98"/>
      <c r="E593" s="14"/>
      <c r="F593" s="99"/>
      <c r="G593" s="99"/>
      <c r="H593" s="99"/>
      <c r="I593" s="99"/>
      <c r="J593" s="99"/>
      <c r="K593" s="99"/>
      <c r="L593" s="99"/>
      <c r="M593" s="99"/>
      <c r="N593" s="99"/>
      <c r="O593" s="99"/>
      <c r="P593" s="99"/>
      <c r="Q593" s="99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</row>
    <row r="594" spans="2:31" ht="18.75" customHeight="1">
      <c r="B594" s="14"/>
      <c r="C594" s="98"/>
      <c r="D594" s="98"/>
      <c r="E594" s="14"/>
      <c r="F594" s="99"/>
      <c r="G594" s="99"/>
      <c r="H594" s="99"/>
      <c r="I594" s="99"/>
      <c r="J594" s="99"/>
      <c r="K594" s="99"/>
      <c r="L594" s="99"/>
      <c r="M594" s="99"/>
      <c r="N594" s="99"/>
      <c r="O594" s="99"/>
      <c r="P594" s="99"/>
      <c r="Q594" s="99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</row>
    <row r="595" spans="2:31" ht="18.75" customHeight="1">
      <c r="B595" s="14"/>
      <c r="C595" s="98"/>
      <c r="D595" s="98"/>
      <c r="E595" s="14"/>
      <c r="F595" s="99"/>
      <c r="G595" s="99"/>
      <c r="H595" s="99"/>
      <c r="I595" s="99"/>
      <c r="J595" s="99"/>
      <c r="K595" s="99"/>
      <c r="L595" s="99"/>
      <c r="M595" s="99"/>
      <c r="N595" s="99"/>
      <c r="O595" s="99"/>
      <c r="P595" s="99"/>
      <c r="Q595" s="99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</row>
    <row r="596" spans="2:31" ht="18.75" customHeight="1">
      <c r="B596" s="14"/>
      <c r="C596" s="98"/>
      <c r="D596" s="98"/>
      <c r="E596" s="14"/>
      <c r="F596" s="99"/>
      <c r="G596" s="99"/>
      <c r="H596" s="99"/>
      <c r="I596" s="99"/>
      <c r="J596" s="99"/>
      <c r="K596" s="99"/>
      <c r="L596" s="99"/>
      <c r="M596" s="99"/>
      <c r="N596" s="99"/>
      <c r="O596" s="99"/>
      <c r="P596" s="99"/>
      <c r="Q596" s="99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</row>
    <row r="597" spans="2:31" ht="18.75" customHeight="1">
      <c r="B597" s="14"/>
      <c r="C597" s="98"/>
      <c r="D597" s="98"/>
      <c r="E597" s="14"/>
      <c r="F597" s="99"/>
      <c r="G597" s="99"/>
      <c r="H597" s="99"/>
      <c r="I597" s="99"/>
      <c r="J597" s="99"/>
      <c r="K597" s="99"/>
      <c r="L597" s="99"/>
      <c r="M597" s="99"/>
      <c r="N597" s="99"/>
      <c r="O597" s="99"/>
      <c r="P597" s="99"/>
      <c r="Q597" s="99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</row>
    <row r="598" spans="2:31" ht="18.75" customHeight="1">
      <c r="B598" s="14"/>
      <c r="C598" s="98"/>
      <c r="D598" s="98"/>
      <c r="E598" s="14"/>
      <c r="F598" s="99"/>
      <c r="G598" s="99"/>
      <c r="H598" s="99"/>
      <c r="I598" s="99"/>
      <c r="J598" s="99"/>
      <c r="K598" s="99"/>
      <c r="L598" s="99"/>
      <c r="M598" s="99"/>
      <c r="N598" s="99"/>
      <c r="O598" s="99"/>
      <c r="P598" s="99"/>
      <c r="Q598" s="99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</row>
    <row r="599" spans="2:31" ht="18.75" customHeight="1">
      <c r="B599" s="14"/>
      <c r="C599" s="98"/>
      <c r="D599" s="98"/>
      <c r="E599" s="14"/>
      <c r="F599" s="99"/>
      <c r="G599" s="99"/>
      <c r="H599" s="99"/>
      <c r="I599" s="99"/>
      <c r="J599" s="99"/>
      <c r="K599" s="99"/>
      <c r="L599" s="99"/>
      <c r="M599" s="99"/>
      <c r="N599" s="99"/>
      <c r="O599" s="99"/>
      <c r="P599" s="99"/>
      <c r="Q599" s="99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</row>
    <row r="600" spans="2:31" ht="18.75" customHeight="1">
      <c r="B600" s="14"/>
      <c r="C600" s="98"/>
      <c r="D600" s="98"/>
      <c r="E600" s="14"/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</row>
    <row r="601" spans="2:31" ht="18.75" customHeight="1">
      <c r="B601" s="14"/>
      <c r="C601" s="98"/>
      <c r="D601" s="98"/>
      <c r="E601" s="14"/>
      <c r="F601" s="99"/>
      <c r="G601" s="99"/>
      <c r="H601" s="99"/>
      <c r="I601" s="99"/>
      <c r="J601" s="99"/>
      <c r="K601" s="99"/>
      <c r="L601" s="99"/>
      <c r="M601" s="99"/>
      <c r="N601" s="99"/>
      <c r="O601" s="99"/>
      <c r="P601" s="99"/>
      <c r="Q601" s="99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</row>
    <row r="602" spans="2:31" ht="18.75" customHeight="1">
      <c r="B602" s="14"/>
      <c r="C602" s="98"/>
      <c r="D602" s="98"/>
      <c r="E602" s="14"/>
      <c r="F602" s="99"/>
      <c r="G602" s="99"/>
      <c r="H602" s="99"/>
      <c r="I602" s="99"/>
      <c r="J602" s="99"/>
      <c r="K602" s="99"/>
      <c r="L602" s="99"/>
      <c r="M602" s="99"/>
      <c r="N602" s="99"/>
      <c r="O602" s="99"/>
      <c r="P602" s="99"/>
      <c r="Q602" s="99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</row>
    <row r="603" spans="2:31" ht="18.75" customHeight="1">
      <c r="B603" s="14"/>
      <c r="C603" s="98"/>
      <c r="D603" s="98"/>
      <c r="E603" s="14"/>
      <c r="F603" s="99"/>
      <c r="G603" s="99"/>
      <c r="H603" s="99"/>
      <c r="I603" s="99"/>
      <c r="J603" s="99"/>
      <c r="K603" s="99"/>
      <c r="L603" s="99"/>
      <c r="M603" s="99"/>
      <c r="N603" s="99"/>
      <c r="O603" s="99"/>
      <c r="P603" s="99"/>
      <c r="Q603" s="99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</row>
    <row r="604" spans="2:31" ht="18.75" customHeight="1">
      <c r="B604" s="14"/>
      <c r="C604" s="98"/>
      <c r="D604" s="98"/>
      <c r="E604" s="14"/>
      <c r="F604" s="99"/>
      <c r="G604" s="99"/>
      <c r="H604" s="99"/>
      <c r="I604" s="99"/>
      <c r="J604" s="99"/>
      <c r="K604" s="99"/>
      <c r="L604" s="99"/>
      <c r="M604" s="99"/>
      <c r="N604" s="99"/>
      <c r="O604" s="99"/>
      <c r="P604" s="99"/>
      <c r="Q604" s="99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</row>
    <row r="605" spans="2:31" ht="18.75" customHeight="1">
      <c r="B605" s="14"/>
      <c r="C605" s="98"/>
      <c r="D605" s="98"/>
      <c r="E605" s="14"/>
      <c r="F605" s="99"/>
      <c r="G605" s="99"/>
      <c r="H605" s="99"/>
      <c r="I605" s="99"/>
      <c r="J605" s="99"/>
      <c r="K605" s="99"/>
      <c r="L605" s="99"/>
      <c r="M605" s="99"/>
      <c r="N605" s="99"/>
      <c r="O605" s="99"/>
      <c r="P605" s="99"/>
      <c r="Q605" s="99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</row>
    <row r="606" spans="2:31" ht="18.75" customHeight="1">
      <c r="B606" s="14"/>
      <c r="C606" s="98"/>
      <c r="D606" s="98"/>
      <c r="E606" s="14"/>
      <c r="F606" s="99"/>
      <c r="G606" s="99"/>
      <c r="H606" s="99"/>
      <c r="I606" s="99"/>
      <c r="J606" s="99"/>
      <c r="K606" s="99"/>
      <c r="L606" s="99"/>
      <c r="M606" s="99"/>
      <c r="N606" s="99"/>
      <c r="O606" s="99"/>
      <c r="P606" s="99"/>
      <c r="Q606" s="99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</row>
    <row r="607" spans="2:31" ht="18.75" customHeight="1">
      <c r="B607" s="14"/>
      <c r="C607" s="98"/>
      <c r="D607" s="98"/>
      <c r="E607" s="14"/>
      <c r="F607" s="99"/>
      <c r="G607" s="99"/>
      <c r="H607" s="99"/>
      <c r="I607" s="99"/>
      <c r="J607" s="99"/>
      <c r="K607" s="99"/>
      <c r="L607" s="99"/>
      <c r="M607" s="99"/>
      <c r="N607" s="99"/>
      <c r="O607" s="99"/>
      <c r="P607" s="99"/>
      <c r="Q607" s="99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</row>
    <row r="608" spans="2:31" ht="18.75" customHeight="1">
      <c r="B608" s="14"/>
      <c r="C608" s="98"/>
      <c r="D608" s="98"/>
      <c r="E608" s="14"/>
      <c r="F608" s="99"/>
      <c r="G608" s="99"/>
      <c r="H608" s="99"/>
      <c r="I608" s="99"/>
      <c r="J608" s="99"/>
      <c r="K608" s="99"/>
      <c r="L608" s="99"/>
      <c r="M608" s="99"/>
      <c r="N608" s="99"/>
      <c r="O608" s="99"/>
      <c r="P608" s="99"/>
      <c r="Q608" s="99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</row>
    <row r="609" spans="2:31" ht="18.75" customHeight="1">
      <c r="B609" s="14"/>
      <c r="C609" s="98"/>
      <c r="D609" s="98"/>
      <c r="E609" s="14"/>
      <c r="F609" s="99"/>
      <c r="G609" s="99"/>
      <c r="H609" s="99"/>
      <c r="I609" s="99"/>
      <c r="J609" s="99"/>
      <c r="K609" s="99"/>
      <c r="L609" s="99"/>
      <c r="M609" s="99"/>
      <c r="N609" s="99"/>
      <c r="O609" s="99"/>
      <c r="P609" s="99"/>
      <c r="Q609" s="99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</row>
    <row r="610" spans="2:31" ht="18.75" customHeight="1">
      <c r="B610" s="14"/>
      <c r="C610" s="98"/>
      <c r="D610" s="98"/>
      <c r="E610" s="14"/>
      <c r="F610" s="99"/>
      <c r="G610" s="99"/>
      <c r="H610" s="99"/>
      <c r="I610" s="99"/>
      <c r="J610" s="99"/>
      <c r="K610" s="99"/>
      <c r="L610" s="99"/>
      <c r="M610" s="99"/>
      <c r="N610" s="99"/>
      <c r="O610" s="99"/>
      <c r="P610" s="99"/>
      <c r="Q610" s="99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</row>
    <row r="611" spans="2:31" ht="18.75" customHeight="1">
      <c r="B611" s="14"/>
      <c r="C611" s="98"/>
      <c r="D611" s="98"/>
      <c r="E611" s="14"/>
      <c r="F611" s="99"/>
      <c r="G611" s="99"/>
      <c r="H611" s="99"/>
      <c r="I611" s="99"/>
      <c r="J611" s="99"/>
      <c r="K611" s="99"/>
      <c r="L611" s="99"/>
      <c r="M611" s="99"/>
      <c r="N611" s="99"/>
      <c r="O611" s="99"/>
      <c r="P611" s="99"/>
      <c r="Q611" s="99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</row>
    <row r="612" spans="2:31" ht="18.75" customHeight="1">
      <c r="B612" s="14"/>
      <c r="C612" s="98"/>
      <c r="D612" s="98"/>
      <c r="E612" s="14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</row>
    <row r="613" spans="2:31" ht="18.75" customHeight="1">
      <c r="B613" s="14"/>
      <c r="C613" s="98"/>
      <c r="D613" s="98"/>
      <c r="E613" s="14"/>
      <c r="F613" s="99"/>
      <c r="G613" s="99"/>
      <c r="H613" s="99"/>
      <c r="I613" s="99"/>
      <c r="J613" s="99"/>
      <c r="K613" s="99"/>
      <c r="L613" s="99"/>
      <c r="M613" s="99"/>
      <c r="N613" s="99"/>
      <c r="O613" s="99"/>
      <c r="P613" s="99"/>
      <c r="Q613" s="99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</row>
    <row r="614" spans="2:31" ht="18.75" customHeight="1">
      <c r="B614" s="14"/>
      <c r="C614" s="98"/>
      <c r="D614" s="98"/>
      <c r="E614" s="14"/>
      <c r="F614" s="99"/>
      <c r="G614" s="99"/>
      <c r="H614" s="99"/>
      <c r="I614" s="99"/>
      <c r="J614" s="99"/>
      <c r="K614" s="99"/>
      <c r="L614" s="99"/>
      <c r="M614" s="99"/>
      <c r="N614" s="99"/>
      <c r="O614" s="99"/>
      <c r="P614" s="99"/>
      <c r="Q614" s="99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</row>
    <row r="615" spans="2:31" ht="18.75" customHeight="1">
      <c r="B615" s="14"/>
      <c r="C615" s="98"/>
      <c r="D615" s="98"/>
      <c r="E615" s="14"/>
      <c r="F615" s="99"/>
      <c r="G615" s="99"/>
      <c r="H615" s="99"/>
      <c r="I615" s="99"/>
      <c r="J615" s="99"/>
      <c r="K615" s="99"/>
      <c r="L615" s="99"/>
      <c r="M615" s="99"/>
      <c r="N615" s="99"/>
      <c r="O615" s="99"/>
      <c r="P615" s="99"/>
      <c r="Q615" s="99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</row>
    <row r="616" spans="2:31" ht="18.75" customHeight="1">
      <c r="B616" s="14"/>
      <c r="C616" s="98"/>
      <c r="D616" s="98"/>
      <c r="E616" s="14"/>
      <c r="F616" s="99"/>
      <c r="G616" s="99"/>
      <c r="H616" s="99"/>
      <c r="I616" s="99"/>
      <c r="J616" s="99"/>
      <c r="K616" s="99"/>
      <c r="L616" s="99"/>
      <c r="M616" s="99"/>
      <c r="N616" s="99"/>
      <c r="O616" s="99"/>
      <c r="P616" s="99"/>
      <c r="Q616" s="99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</row>
    <row r="617" spans="2:31" ht="18.75" customHeight="1">
      <c r="B617" s="14"/>
      <c r="C617" s="98"/>
      <c r="D617" s="98"/>
      <c r="E617" s="14"/>
      <c r="F617" s="99"/>
      <c r="G617" s="99"/>
      <c r="H617" s="99"/>
      <c r="I617" s="99"/>
      <c r="J617" s="99"/>
      <c r="K617" s="99"/>
      <c r="L617" s="99"/>
      <c r="M617" s="99"/>
      <c r="N617" s="99"/>
      <c r="O617" s="99"/>
      <c r="P617" s="99"/>
      <c r="Q617" s="99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</row>
    <row r="618" spans="2:31" ht="18.75" customHeight="1">
      <c r="B618" s="14"/>
      <c r="C618" s="98"/>
      <c r="D618" s="98"/>
      <c r="E618" s="14"/>
      <c r="F618" s="99"/>
      <c r="G618" s="99"/>
      <c r="H618" s="99"/>
      <c r="I618" s="99"/>
      <c r="J618" s="99"/>
      <c r="K618" s="99"/>
      <c r="L618" s="99"/>
      <c r="M618" s="99"/>
      <c r="N618" s="99"/>
      <c r="O618" s="99"/>
      <c r="P618" s="99"/>
      <c r="Q618" s="99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</row>
    <row r="619" spans="2:31" ht="18.75" customHeight="1">
      <c r="B619" s="14"/>
      <c r="C619" s="98"/>
      <c r="D619" s="98"/>
      <c r="E619" s="14"/>
      <c r="F619" s="99"/>
      <c r="G619" s="99"/>
      <c r="H619" s="99"/>
      <c r="I619" s="99"/>
      <c r="J619" s="99"/>
      <c r="K619" s="99"/>
      <c r="L619" s="99"/>
      <c r="M619" s="99"/>
      <c r="N619" s="99"/>
      <c r="O619" s="99"/>
      <c r="P619" s="99"/>
      <c r="Q619" s="99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</row>
    <row r="620" spans="2:31" ht="18.75" customHeight="1">
      <c r="B620" s="14"/>
      <c r="C620" s="98"/>
      <c r="D620" s="98"/>
      <c r="E620" s="14"/>
      <c r="F620" s="99"/>
      <c r="G620" s="99"/>
      <c r="H620" s="99"/>
      <c r="I620" s="99"/>
      <c r="J620" s="99"/>
      <c r="K620" s="99"/>
      <c r="L620" s="99"/>
      <c r="M620" s="99"/>
      <c r="N620" s="99"/>
      <c r="O620" s="99"/>
      <c r="P620" s="99"/>
      <c r="Q620" s="99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</row>
    <row r="621" spans="2:31" ht="18.75" customHeight="1">
      <c r="B621" s="14"/>
      <c r="C621" s="98"/>
      <c r="D621" s="98"/>
      <c r="E621" s="14"/>
      <c r="F621" s="99"/>
      <c r="G621" s="99"/>
      <c r="H621" s="99"/>
      <c r="I621" s="99"/>
      <c r="J621" s="99"/>
      <c r="K621" s="99"/>
      <c r="L621" s="99"/>
      <c r="M621" s="99"/>
      <c r="N621" s="99"/>
      <c r="O621" s="99"/>
      <c r="P621" s="99"/>
      <c r="Q621" s="99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</row>
    <row r="622" spans="2:31" ht="18.75" customHeight="1">
      <c r="B622" s="14"/>
      <c r="C622" s="98"/>
      <c r="D622" s="98"/>
      <c r="E622" s="14"/>
      <c r="F622" s="99"/>
      <c r="G622" s="99"/>
      <c r="H622" s="99"/>
      <c r="I622" s="99"/>
      <c r="J622" s="99"/>
      <c r="K622" s="99"/>
      <c r="L622" s="99"/>
      <c r="M622" s="99"/>
      <c r="N622" s="99"/>
      <c r="O622" s="99"/>
      <c r="P622" s="99"/>
      <c r="Q622" s="99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</row>
    <row r="623" spans="2:31" ht="18.75" customHeight="1">
      <c r="B623" s="14"/>
      <c r="C623" s="98"/>
      <c r="D623" s="98"/>
      <c r="E623" s="14"/>
      <c r="F623" s="99"/>
      <c r="G623" s="99"/>
      <c r="H623" s="99"/>
      <c r="I623" s="99"/>
      <c r="J623" s="99"/>
      <c r="K623" s="99"/>
      <c r="L623" s="99"/>
      <c r="M623" s="99"/>
      <c r="N623" s="99"/>
      <c r="O623" s="99"/>
      <c r="P623" s="99"/>
      <c r="Q623" s="99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</row>
    <row r="624" spans="2:31" ht="18.75" customHeight="1">
      <c r="B624" s="14"/>
      <c r="C624" s="98"/>
      <c r="D624" s="98"/>
      <c r="E624" s="14"/>
      <c r="F624" s="99"/>
      <c r="G624" s="99"/>
      <c r="H624" s="99"/>
      <c r="I624" s="99"/>
      <c r="J624" s="99"/>
      <c r="K624" s="99"/>
      <c r="L624" s="99"/>
      <c r="M624" s="99"/>
      <c r="N624" s="99"/>
      <c r="O624" s="99"/>
      <c r="P624" s="99"/>
      <c r="Q624" s="99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</row>
    <row r="625" spans="2:31" ht="18.75" customHeight="1">
      <c r="B625" s="14"/>
      <c r="C625" s="98"/>
      <c r="D625" s="98"/>
      <c r="E625" s="14"/>
      <c r="F625" s="99"/>
      <c r="G625" s="99"/>
      <c r="H625" s="99"/>
      <c r="I625" s="99"/>
      <c r="J625" s="99"/>
      <c r="K625" s="99"/>
      <c r="L625" s="99"/>
      <c r="M625" s="99"/>
      <c r="N625" s="99"/>
      <c r="O625" s="99"/>
      <c r="P625" s="99"/>
      <c r="Q625" s="99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</row>
    <row r="626" spans="2:31" ht="18.75" customHeight="1">
      <c r="B626" s="14"/>
      <c r="C626" s="98"/>
      <c r="D626" s="98"/>
      <c r="E626" s="14"/>
      <c r="F626" s="99"/>
      <c r="G626" s="99"/>
      <c r="H626" s="99"/>
      <c r="I626" s="99"/>
      <c r="J626" s="99"/>
      <c r="K626" s="99"/>
      <c r="L626" s="99"/>
      <c r="M626" s="99"/>
      <c r="N626" s="99"/>
      <c r="O626" s="99"/>
      <c r="P626" s="99"/>
      <c r="Q626" s="99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</row>
    <row r="627" spans="2:31" ht="18.75" customHeight="1">
      <c r="B627" s="14"/>
      <c r="C627" s="98"/>
      <c r="D627" s="98"/>
      <c r="E627" s="14"/>
      <c r="F627" s="99"/>
      <c r="G627" s="99"/>
      <c r="H627" s="99"/>
      <c r="I627" s="99"/>
      <c r="J627" s="99"/>
      <c r="K627" s="99"/>
      <c r="L627" s="99"/>
      <c r="M627" s="99"/>
      <c r="N627" s="99"/>
      <c r="O627" s="99"/>
      <c r="P627" s="99"/>
      <c r="Q627" s="99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</row>
    <row r="628" spans="2:31" ht="18.75" customHeight="1">
      <c r="B628" s="14"/>
      <c r="C628" s="98"/>
      <c r="D628" s="98"/>
      <c r="E628" s="14"/>
      <c r="F628" s="99"/>
      <c r="G628" s="99"/>
      <c r="H628" s="99"/>
      <c r="I628" s="99"/>
      <c r="J628" s="99"/>
      <c r="K628" s="99"/>
      <c r="L628" s="99"/>
      <c r="M628" s="99"/>
      <c r="N628" s="99"/>
      <c r="O628" s="99"/>
      <c r="P628" s="99"/>
      <c r="Q628" s="99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</row>
    <row r="629" spans="2:31" ht="18.75" customHeight="1">
      <c r="B629" s="14"/>
      <c r="C629" s="98"/>
      <c r="D629" s="98"/>
      <c r="E629" s="14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</row>
    <row r="630" spans="2:31" ht="18.75" customHeight="1">
      <c r="B630" s="14"/>
      <c r="C630" s="98"/>
      <c r="D630" s="98"/>
      <c r="E630" s="14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</row>
    <row r="631" spans="2:31" ht="18.75" customHeight="1">
      <c r="B631" s="14"/>
      <c r="C631" s="98"/>
      <c r="D631" s="98"/>
      <c r="E631" s="14"/>
      <c r="F631" s="99"/>
      <c r="G631" s="99"/>
      <c r="H631" s="99"/>
      <c r="I631" s="99"/>
      <c r="J631" s="99"/>
      <c r="K631" s="99"/>
      <c r="L631" s="99"/>
      <c r="M631" s="99"/>
      <c r="N631" s="99"/>
      <c r="O631" s="99"/>
      <c r="P631" s="99"/>
      <c r="Q631" s="99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</row>
    <row r="632" spans="2:31" ht="18.75" customHeight="1">
      <c r="B632" s="14"/>
      <c r="C632" s="98"/>
      <c r="D632" s="98"/>
      <c r="E632" s="14"/>
      <c r="F632" s="99"/>
      <c r="G632" s="99"/>
      <c r="H632" s="99"/>
      <c r="I632" s="99"/>
      <c r="J632" s="99"/>
      <c r="K632" s="99"/>
      <c r="L632" s="99"/>
      <c r="M632" s="99"/>
      <c r="N632" s="99"/>
      <c r="O632" s="99"/>
      <c r="P632" s="99"/>
      <c r="Q632" s="99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</row>
    <row r="633" spans="2:31" ht="18.75" customHeight="1">
      <c r="B633" s="14"/>
      <c r="C633" s="98"/>
      <c r="D633" s="98"/>
      <c r="E633" s="14"/>
      <c r="F633" s="99"/>
      <c r="G633" s="99"/>
      <c r="H633" s="99"/>
      <c r="I633" s="99"/>
      <c r="J633" s="99"/>
      <c r="K633" s="99"/>
      <c r="L633" s="99"/>
      <c r="M633" s="99"/>
      <c r="N633" s="99"/>
      <c r="O633" s="99"/>
      <c r="P633" s="99"/>
      <c r="Q633" s="99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</row>
    <row r="634" spans="2:31" ht="18.75" customHeight="1">
      <c r="B634" s="14"/>
      <c r="C634" s="98"/>
      <c r="D634" s="98"/>
      <c r="E634" s="14"/>
      <c r="F634" s="99"/>
      <c r="G634" s="99"/>
      <c r="H634" s="99"/>
      <c r="I634" s="99"/>
      <c r="J634" s="99"/>
      <c r="K634" s="99"/>
      <c r="L634" s="99"/>
      <c r="M634" s="99"/>
      <c r="N634" s="99"/>
      <c r="O634" s="99"/>
      <c r="P634" s="99"/>
      <c r="Q634" s="99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</row>
    <row r="635" spans="2:31" ht="18.75" customHeight="1">
      <c r="B635" s="14"/>
      <c r="C635" s="98"/>
      <c r="D635" s="98"/>
      <c r="E635" s="14"/>
      <c r="F635" s="99"/>
      <c r="G635" s="99"/>
      <c r="H635" s="99"/>
      <c r="I635" s="99"/>
      <c r="J635" s="99"/>
      <c r="K635" s="99"/>
      <c r="L635" s="99"/>
      <c r="M635" s="99"/>
      <c r="N635" s="99"/>
      <c r="O635" s="99"/>
      <c r="P635" s="99"/>
      <c r="Q635" s="99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</row>
    <row r="636" spans="2:31" ht="18.75" customHeight="1">
      <c r="B636" s="14"/>
      <c r="C636" s="98"/>
      <c r="D636" s="98"/>
      <c r="E636" s="14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</row>
    <row r="637" spans="2:31" ht="18.75" customHeight="1">
      <c r="B637" s="14"/>
      <c r="C637" s="98"/>
      <c r="D637" s="98"/>
      <c r="E637" s="14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</row>
    <row r="638" spans="2:31" ht="18.75" customHeight="1">
      <c r="B638" s="14"/>
      <c r="C638" s="98"/>
      <c r="D638" s="98"/>
      <c r="E638" s="14"/>
      <c r="F638" s="99"/>
      <c r="G638" s="99"/>
      <c r="H638" s="99"/>
      <c r="I638" s="99"/>
      <c r="J638" s="99"/>
      <c r="K638" s="99"/>
      <c r="L638" s="99"/>
      <c r="M638" s="99"/>
      <c r="N638" s="99"/>
      <c r="O638" s="99"/>
      <c r="P638" s="99"/>
      <c r="Q638" s="99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</row>
    <row r="639" spans="2:31" ht="18.75" customHeight="1">
      <c r="B639" s="14"/>
      <c r="C639" s="98"/>
      <c r="D639" s="98"/>
      <c r="E639" s="14"/>
      <c r="F639" s="99"/>
      <c r="G639" s="99"/>
      <c r="H639" s="99"/>
      <c r="I639" s="99"/>
      <c r="J639" s="99"/>
      <c r="K639" s="99"/>
      <c r="L639" s="99"/>
      <c r="M639" s="99"/>
      <c r="N639" s="99"/>
      <c r="O639" s="99"/>
      <c r="P639" s="99"/>
      <c r="Q639" s="99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</row>
    <row r="640" spans="2:31" ht="18.75" customHeight="1">
      <c r="B640" s="14"/>
      <c r="C640" s="98"/>
      <c r="D640" s="98"/>
      <c r="E640" s="14"/>
      <c r="F640" s="99"/>
      <c r="G640" s="99"/>
      <c r="H640" s="99"/>
      <c r="I640" s="99"/>
      <c r="J640" s="99"/>
      <c r="K640" s="99"/>
      <c r="L640" s="99"/>
      <c r="M640" s="99"/>
      <c r="N640" s="99"/>
      <c r="O640" s="99"/>
      <c r="P640" s="99"/>
      <c r="Q640" s="99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</row>
    <row r="641" spans="2:31" ht="18.75" customHeight="1">
      <c r="B641" s="14"/>
      <c r="C641" s="98"/>
      <c r="D641" s="98"/>
      <c r="E641" s="14"/>
      <c r="F641" s="99"/>
      <c r="G641" s="99"/>
      <c r="H641" s="99"/>
      <c r="I641" s="99"/>
      <c r="J641" s="99"/>
      <c r="K641" s="99"/>
      <c r="L641" s="99"/>
      <c r="M641" s="99"/>
      <c r="N641" s="99"/>
      <c r="O641" s="99"/>
      <c r="P641" s="99"/>
      <c r="Q641" s="99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</row>
    <row r="642" spans="2:31" ht="18.75" customHeight="1">
      <c r="B642" s="14"/>
      <c r="C642" s="98"/>
      <c r="D642" s="98"/>
      <c r="E642" s="14"/>
      <c r="F642" s="99"/>
      <c r="G642" s="99"/>
      <c r="H642" s="99"/>
      <c r="I642" s="99"/>
      <c r="J642" s="99"/>
      <c r="K642" s="99"/>
      <c r="L642" s="99"/>
      <c r="M642" s="99"/>
      <c r="N642" s="99"/>
      <c r="O642" s="99"/>
      <c r="P642" s="99"/>
      <c r="Q642" s="99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</row>
    <row r="643" spans="2:31" ht="18.75" customHeight="1">
      <c r="B643" s="14"/>
      <c r="C643" s="98"/>
      <c r="D643" s="98"/>
      <c r="E643" s="14"/>
      <c r="F643" s="99"/>
      <c r="G643" s="99"/>
      <c r="H643" s="99"/>
      <c r="I643" s="99"/>
      <c r="J643" s="99"/>
      <c r="K643" s="99"/>
      <c r="L643" s="99"/>
      <c r="M643" s="99"/>
      <c r="N643" s="99"/>
      <c r="O643" s="99"/>
      <c r="P643" s="99"/>
      <c r="Q643" s="99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</row>
    <row r="644" spans="2:31" ht="18.75" customHeight="1">
      <c r="B644" s="14"/>
      <c r="C644" s="98"/>
      <c r="D644" s="98"/>
      <c r="E644" s="14"/>
      <c r="F644" s="99"/>
      <c r="G644" s="99"/>
      <c r="H644" s="99"/>
      <c r="I644" s="99"/>
      <c r="J644" s="99"/>
      <c r="K644" s="99"/>
      <c r="L644" s="99"/>
      <c r="M644" s="99"/>
      <c r="N644" s="99"/>
      <c r="O644" s="99"/>
      <c r="P644" s="99"/>
      <c r="Q644" s="99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</row>
    <row r="645" spans="2:31" ht="18.75" customHeight="1">
      <c r="B645" s="14"/>
      <c r="C645" s="98"/>
      <c r="D645" s="98"/>
      <c r="E645" s="14"/>
      <c r="F645" s="99"/>
      <c r="G645" s="99"/>
      <c r="H645" s="99"/>
      <c r="I645" s="99"/>
      <c r="J645" s="99"/>
      <c r="K645" s="99"/>
      <c r="L645" s="99"/>
      <c r="M645" s="99"/>
      <c r="N645" s="99"/>
      <c r="O645" s="99"/>
      <c r="P645" s="99"/>
      <c r="Q645" s="99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</row>
    <row r="646" spans="2:31" ht="18.75" customHeight="1">
      <c r="B646" s="14"/>
      <c r="C646" s="98"/>
      <c r="D646" s="98"/>
      <c r="E646" s="14"/>
      <c r="F646" s="99"/>
      <c r="G646" s="99"/>
      <c r="H646" s="99"/>
      <c r="I646" s="99"/>
      <c r="J646" s="99"/>
      <c r="K646" s="99"/>
      <c r="L646" s="99"/>
      <c r="M646" s="99"/>
      <c r="N646" s="99"/>
      <c r="O646" s="99"/>
      <c r="P646" s="99"/>
      <c r="Q646" s="99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</row>
    <row r="647" spans="2:31" ht="18.75" customHeight="1">
      <c r="B647" s="14"/>
      <c r="C647" s="98"/>
      <c r="D647" s="98"/>
      <c r="E647" s="14"/>
      <c r="F647" s="99"/>
      <c r="G647" s="99"/>
      <c r="H647" s="99"/>
      <c r="I647" s="99"/>
      <c r="J647" s="99"/>
      <c r="K647" s="99"/>
      <c r="L647" s="99"/>
      <c r="M647" s="99"/>
      <c r="N647" s="99"/>
      <c r="O647" s="99"/>
      <c r="P647" s="99"/>
      <c r="Q647" s="99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</row>
    <row r="648" spans="2:31" ht="18.75" customHeight="1">
      <c r="B648" s="14"/>
      <c r="C648" s="98"/>
      <c r="D648" s="98"/>
      <c r="E648" s="14"/>
      <c r="F648" s="99"/>
      <c r="G648" s="99"/>
      <c r="H648" s="99"/>
      <c r="I648" s="99"/>
      <c r="J648" s="99"/>
      <c r="K648" s="99"/>
      <c r="L648" s="99"/>
      <c r="M648" s="99"/>
      <c r="N648" s="99"/>
      <c r="O648" s="99"/>
      <c r="P648" s="99"/>
      <c r="Q648" s="99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</row>
    <row r="649" spans="2:31" ht="18.75" customHeight="1">
      <c r="B649" s="14"/>
      <c r="C649" s="98"/>
      <c r="D649" s="98"/>
      <c r="E649" s="14"/>
      <c r="F649" s="99"/>
      <c r="G649" s="99"/>
      <c r="H649" s="99"/>
      <c r="I649" s="99"/>
      <c r="J649" s="99"/>
      <c r="K649" s="99"/>
      <c r="L649" s="99"/>
      <c r="M649" s="99"/>
      <c r="N649" s="99"/>
      <c r="O649" s="99"/>
      <c r="P649" s="99"/>
      <c r="Q649" s="99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</row>
    <row r="650" spans="2:31" ht="18.75" customHeight="1">
      <c r="B650" s="14"/>
      <c r="C650" s="98"/>
      <c r="D650" s="98"/>
      <c r="E650" s="14"/>
      <c r="F650" s="99"/>
      <c r="G650" s="99"/>
      <c r="H650" s="99"/>
      <c r="I650" s="99"/>
      <c r="J650" s="99"/>
      <c r="K650" s="99"/>
      <c r="L650" s="99"/>
      <c r="M650" s="99"/>
      <c r="N650" s="99"/>
      <c r="O650" s="99"/>
      <c r="P650" s="99"/>
      <c r="Q650" s="99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</row>
    <row r="651" spans="2:31" ht="18.75" customHeight="1">
      <c r="B651" s="14"/>
      <c r="C651" s="98"/>
      <c r="D651" s="98"/>
      <c r="E651" s="14"/>
      <c r="F651" s="99"/>
      <c r="G651" s="99"/>
      <c r="H651" s="99"/>
      <c r="I651" s="99"/>
      <c r="J651" s="99"/>
      <c r="K651" s="99"/>
      <c r="L651" s="99"/>
      <c r="M651" s="99"/>
      <c r="N651" s="99"/>
      <c r="O651" s="99"/>
      <c r="P651" s="99"/>
      <c r="Q651" s="99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</row>
    <row r="652" spans="2:31" ht="18.75" customHeight="1">
      <c r="B652" s="14"/>
      <c r="C652" s="98"/>
      <c r="D652" s="98"/>
      <c r="E652" s="14"/>
      <c r="F652" s="99"/>
      <c r="G652" s="99"/>
      <c r="H652" s="99"/>
      <c r="I652" s="99"/>
      <c r="J652" s="99"/>
      <c r="K652" s="99"/>
      <c r="L652" s="99"/>
      <c r="M652" s="99"/>
      <c r="N652" s="99"/>
      <c r="O652" s="99"/>
      <c r="P652" s="99"/>
      <c r="Q652" s="99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</row>
    <row r="653" spans="2:31" ht="18.75" customHeight="1">
      <c r="B653" s="14"/>
      <c r="C653" s="98"/>
      <c r="D653" s="98"/>
      <c r="E653" s="14"/>
      <c r="F653" s="99"/>
      <c r="G653" s="99"/>
      <c r="H653" s="99"/>
      <c r="I653" s="99"/>
      <c r="J653" s="99"/>
      <c r="K653" s="99"/>
      <c r="L653" s="99"/>
      <c r="M653" s="99"/>
      <c r="N653" s="99"/>
      <c r="O653" s="99"/>
      <c r="P653" s="99"/>
      <c r="Q653" s="99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</row>
    <row r="654" spans="2:31" ht="18.75" customHeight="1">
      <c r="B654" s="14"/>
      <c r="C654" s="98"/>
      <c r="D654" s="98"/>
      <c r="E654" s="14"/>
      <c r="F654" s="99"/>
      <c r="G654" s="99"/>
      <c r="H654" s="99"/>
      <c r="I654" s="99"/>
      <c r="J654" s="99"/>
      <c r="K654" s="99"/>
      <c r="L654" s="99"/>
      <c r="M654" s="99"/>
      <c r="N654" s="99"/>
      <c r="O654" s="99"/>
      <c r="P654" s="99"/>
      <c r="Q654" s="99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</row>
    <row r="655" spans="2:31" ht="18.75" customHeight="1">
      <c r="B655" s="14"/>
      <c r="C655" s="98"/>
      <c r="D655" s="98"/>
      <c r="E655" s="14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</row>
    <row r="656" spans="2:31" ht="18.75" customHeight="1">
      <c r="B656" s="14"/>
      <c r="C656" s="98"/>
      <c r="D656" s="98"/>
      <c r="E656" s="14"/>
      <c r="F656" s="99"/>
      <c r="G656" s="99"/>
      <c r="H656" s="99"/>
      <c r="I656" s="99"/>
      <c r="J656" s="99"/>
      <c r="K656" s="99"/>
      <c r="L656" s="99"/>
      <c r="M656" s="99"/>
      <c r="N656" s="99"/>
      <c r="O656" s="99"/>
      <c r="P656" s="99"/>
      <c r="Q656" s="99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</row>
    <row r="657" spans="2:31" ht="18.75" customHeight="1">
      <c r="B657" s="14"/>
      <c r="C657" s="98"/>
      <c r="D657" s="98"/>
      <c r="E657" s="14"/>
      <c r="F657" s="99"/>
      <c r="G657" s="99"/>
      <c r="H657" s="99"/>
      <c r="I657" s="99"/>
      <c r="J657" s="99"/>
      <c r="K657" s="99"/>
      <c r="L657" s="99"/>
      <c r="M657" s="99"/>
      <c r="N657" s="99"/>
      <c r="O657" s="99"/>
      <c r="P657" s="99"/>
      <c r="Q657" s="99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</row>
    <row r="658" spans="2:31" ht="18.75" customHeight="1">
      <c r="B658" s="14"/>
      <c r="C658" s="98"/>
      <c r="D658" s="98"/>
      <c r="E658" s="14"/>
      <c r="F658" s="99"/>
      <c r="G658" s="99"/>
      <c r="H658" s="99"/>
      <c r="I658" s="99"/>
      <c r="J658" s="99"/>
      <c r="K658" s="99"/>
      <c r="L658" s="99"/>
      <c r="M658" s="99"/>
      <c r="N658" s="99"/>
      <c r="O658" s="99"/>
      <c r="P658" s="99"/>
      <c r="Q658" s="99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</row>
    <row r="659" spans="2:31" ht="18.75" customHeight="1">
      <c r="B659" s="14"/>
      <c r="C659" s="98"/>
      <c r="D659" s="98"/>
      <c r="E659" s="14"/>
      <c r="F659" s="99"/>
      <c r="G659" s="99"/>
      <c r="H659" s="99"/>
      <c r="I659" s="99"/>
      <c r="J659" s="99"/>
      <c r="K659" s="99"/>
      <c r="L659" s="99"/>
      <c r="M659" s="99"/>
      <c r="N659" s="99"/>
      <c r="O659" s="99"/>
      <c r="P659" s="99"/>
      <c r="Q659" s="99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</row>
    <row r="660" spans="2:31" ht="18.75" customHeight="1">
      <c r="B660" s="14"/>
      <c r="C660" s="98"/>
      <c r="D660" s="98"/>
      <c r="E660" s="14"/>
      <c r="F660" s="99"/>
      <c r="G660" s="99"/>
      <c r="H660" s="99"/>
      <c r="I660" s="99"/>
      <c r="J660" s="99"/>
      <c r="K660" s="99"/>
      <c r="L660" s="99"/>
      <c r="M660" s="99"/>
      <c r="N660" s="99"/>
      <c r="O660" s="99"/>
      <c r="P660" s="99"/>
      <c r="Q660" s="99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</row>
    <row r="661" spans="2:31" ht="18.75" customHeight="1">
      <c r="B661" s="14"/>
      <c r="C661" s="98"/>
      <c r="D661" s="98"/>
      <c r="E661" s="14"/>
      <c r="F661" s="99"/>
      <c r="G661" s="99"/>
      <c r="H661" s="99"/>
      <c r="I661" s="99"/>
      <c r="J661" s="99"/>
      <c r="K661" s="99"/>
      <c r="L661" s="99"/>
      <c r="M661" s="99"/>
      <c r="N661" s="99"/>
      <c r="O661" s="99"/>
      <c r="P661" s="99"/>
      <c r="Q661" s="99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</row>
    <row r="662" spans="2:31" ht="18.75" customHeight="1">
      <c r="B662" s="14"/>
      <c r="C662" s="98"/>
      <c r="D662" s="98"/>
      <c r="E662" s="14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</row>
    <row r="663" spans="2:31" ht="18.75" customHeight="1">
      <c r="B663" s="14"/>
      <c r="C663" s="98"/>
      <c r="D663" s="98"/>
      <c r="E663" s="14"/>
      <c r="F663" s="99"/>
      <c r="G663" s="99"/>
      <c r="H663" s="99"/>
      <c r="I663" s="99"/>
      <c r="J663" s="99"/>
      <c r="K663" s="99"/>
      <c r="L663" s="99"/>
      <c r="M663" s="99"/>
      <c r="N663" s="99"/>
      <c r="O663" s="99"/>
      <c r="P663" s="99"/>
      <c r="Q663" s="99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</row>
    <row r="664" spans="2:31" ht="18.75" customHeight="1">
      <c r="B664" s="14"/>
      <c r="C664" s="98"/>
      <c r="D664" s="98"/>
      <c r="E664" s="14"/>
      <c r="F664" s="99"/>
      <c r="G664" s="99"/>
      <c r="H664" s="99"/>
      <c r="I664" s="99"/>
      <c r="J664" s="99"/>
      <c r="K664" s="99"/>
      <c r="L664" s="99"/>
      <c r="M664" s="99"/>
      <c r="N664" s="99"/>
      <c r="O664" s="99"/>
      <c r="P664" s="99"/>
      <c r="Q664" s="99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</row>
    <row r="665" spans="2:31" ht="18.75" customHeight="1">
      <c r="B665" s="14"/>
      <c r="C665" s="98"/>
      <c r="D665" s="98"/>
      <c r="E665" s="14"/>
      <c r="F665" s="99"/>
      <c r="G665" s="99"/>
      <c r="H665" s="99"/>
      <c r="I665" s="99"/>
      <c r="J665" s="99"/>
      <c r="K665" s="99"/>
      <c r="L665" s="99"/>
      <c r="M665" s="99"/>
      <c r="N665" s="99"/>
      <c r="O665" s="99"/>
      <c r="P665" s="99"/>
      <c r="Q665" s="99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</row>
    <row r="666" spans="2:31" ht="18.75" customHeight="1">
      <c r="B666" s="14"/>
      <c r="C666" s="98"/>
      <c r="D666" s="98"/>
      <c r="E666" s="14"/>
      <c r="F666" s="99"/>
      <c r="G666" s="99"/>
      <c r="H666" s="99"/>
      <c r="I666" s="99"/>
      <c r="J666" s="99"/>
      <c r="K666" s="99"/>
      <c r="L666" s="99"/>
      <c r="M666" s="99"/>
      <c r="N666" s="99"/>
      <c r="O666" s="99"/>
      <c r="P666" s="99"/>
      <c r="Q666" s="99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</row>
    <row r="667" spans="2:31" ht="18.75" customHeight="1">
      <c r="B667" s="14"/>
      <c r="C667" s="98"/>
      <c r="D667" s="98"/>
      <c r="E667" s="14"/>
      <c r="F667" s="99"/>
      <c r="G667" s="99"/>
      <c r="H667" s="99"/>
      <c r="I667" s="99"/>
      <c r="J667" s="99"/>
      <c r="K667" s="99"/>
      <c r="L667" s="99"/>
      <c r="M667" s="99"/>
      <c r="N667" s="99"/>
      <c r="O667" s="99"/>
      <c r="P667" s="99"/>
      <c r="Q667" s="99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</row>
    <row r="668" spans="2:31" ht="18.75" customHeight="1">
      <c r="B668" s="14"/>
      <c r="C668" s="98"/>
      <c r="D668" s="98"/>
      <c r="E668" s="14"/>
      <c r="F668" s="99"/>
      <c r="G668" s="99"/>
      <c r="H668" s="99"/>
      <c r="I668" s="99"/>
      <c r="J668" s="99"/>
      <c r="K668" s="99"/>
      <c r="L668" s="99"/>
      <c r="M668" s="99"/>
      <c r="N668" s="99"/>
      <c r="O668" s="99"/>
      <c r="P668" s="99"/>
      <c r="Q668" s="99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</row>
    <row r="669" spans="2:31" ht="18.75" customHeight="1">
      <c r="B669" s="14"/>
      <c r="C669" s="98"/>
      <c r="D669" s="98"/>
      <c r="E669" s="14"/>
      <c r="F669" s="99"/>
      <c r="G669" s="99"/>
      <c r="H669" s="99"/>
      <c r="I669" s="99"/>
      <c r="J669" s="99"/>
      <c r="K669" s="99"/>
      <c r="L669" s="99"/>
      <c r="M669" s="99"/>
      <c r="N669" s="99"/>
      <c r="O669" s="99"/>
      <c r="P669" s="99"/>
      <c r="Q669" s="99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</row>
    <row r="670" spans="2:31" ht="18.75" customHeight="1">
      <c r="B670" s="14"/>
      <c r="C670" s="98"/>
      <c r="D670" s="98"/>
      <c r="E670" s="14"/>
      <c r="F670" s="99"/>
      <c r="G670" s="99"/>
      <c r="H670" s="99"/>
      <c r="I670" s="99"/>
      <c r="J670" s="99"/>
      <c r="K670" s="99"/>
      <c r="L670" s="99"/>
      <c r="M670" s="99"/>
      <c r="N670" s="99"/>
      <c r="O670" s="99"/>
      <c r="P670" s="99"/>
      <c r="Q670" s="99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</row>
    <row r="671" spans="2:31" ht="18.75" customHeight="1">
      <c r="B671" s="14"/>
      <c r="C671" s="98"/>
      <c r="D671" s="98"/>
      <c r="E671" s="14"/>
      <c r="F671" s="99"/>
      <c r="G671" s="99"/>
      <c r="H671" s="99"/>
      <c r="I671" s="99"/>
      <c r="J671" s="99"/>
      <c r="K671" s="99"/>
      <c r="L671" s="99"/>
      <c r="M671" s="99"/>
      <c r="N671" s="99"/>
      <c r="O671" s="99"/>
      <c r="P671" s="99"/>
      <c r="Q671" s="99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</row>
    <row r="672" spans="2:31" ht="18.75" customHeight="1">
      <c r="B672" s="14"/>
      <c r="C672" s="98"/>
      <c r="D672" s="98"/>
      <c r="E672" s="14"/>
      <c r="F672" s="99"/>
      <c r="G672" s="99"/>
      <c r="H672" s="99"/>
      <c r="I672" s="99"/>
      <c r="J672" s="99"/>
      <c r="K672" s="99"/>
      <c r="L672" s="99"/>
      <c r="M672" s="99"/>
      <c r="N672" s="99"/>
      <c r="O672" s="99"/>
      <c r="P672" s="99"/>
      <c r="Q672" s="99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</row>
    <row r="673" spans="2:31" ht="18.75" customHeight="1">
      <c r="B673" s="14"/>
      <c r="C673" s="98"/>
      <c r="D673" s="98"/>
      <c r="E673" s="14"/>
      <c r="F673" s="99"/>
      <c r="G673" s="99"/>
      <c r="H673" s="99"/>
      <c r="I673" s="99"/>
      <c r="J673" s="99"/>
      <c r="K673" s="99"/>
      <c r="L673" s="99"/>
      <c r="M673" s="99"/>
      <c r="N673" s="99"/>
      <c r="O673" s="99"/>
      <c r="P673" s="99"/>
      <c r="Q673" s="99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</row>
    <row r="674" spans="2:31" ht="18.75" customHeight="1">
      <c r="B674" s="14"/>
      <c r="C674" s="98"/>
      <c r="D674" s="98"/>
      <c r="E674" s="14"/>
      <c r="F674" s="99"/>
      <c r="G674" s="99"/>
      <c r="H674" s="99"/>
      <c r="I674" s="99"/>
      <c r="J674" s="99"/>
      <c r="K674" s="99"/>
      <c r="L674" s="99"/>
      <c r="M674" s="99"/>
      <c r="N674" s="99"/>
      <c r="O674" s="99"/>
      <c r="P674" s="99"/>
      <c r="Q674" s="99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</row>
    <row r="675" spans="2:31" ht="18.75" customHeight="1">
      <c r="B675" s="14"/>
      <c r="C675" s="98"/>
      <c r="D675" s="98"/>
      <c r="E675" s="14"/>
      <c r="F675" s="99"/>
      <c r="G675" s="99"/>
      <c r="H675" s="99"/>
      <c r="I675" s="99"/>
      <c r="J675" s="99"/>
      <c r="K675" s="99"/>
      <c r="L675" s="99"/>
      <c r="M675" s="99"/>
      <c r="N675" s="99"/>
      <c r="O675" s="99"/>
      <c r="P675" s="99"/>
      <c r="Q675" s="99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</row>
    <row r="676" spans="2:31" ht="18.75" customHeight="1">
      <c r="B676" s="14"/>
      <c r="C676" s="98"/>
      <c r="D676" s="98"/>
      <c r="E676" s="14"/>
      <c r="F676" s="99"/>
      <c r="G676" s="99"/>
      <c r="H676" s="99"/>
      <c r="I676" s="99"/>
      <c r="J676" s="99"/>
      <c r="K676" s="99"/>
      <c r="L676" s="99"/>
      <c r="M676" s="99"/>
      <c r="N676" s="99"/>
      <c r="O676" s="99"/>
      <c r="P676" s="99"/>
      <c r="Q676" s="99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</row>
    <row r="677" spans="2:31" ht="18.75" customHeight="1">
      <c r="B677" s="14"/>
      <c r="C677" s="98"/>
      <c r="D677" s="98"/>
      <c r="E677" s="14"/>
      <c r="F677" s="99"/>
      <c r="G677" s="99"/>
      <c r="H677" s="99"/>
      <c r="I677" s="99"/>
      <c r="J677" s="99"/>
      <c r="K677" s="99"/>
      <c r="L677" s="99"/>
      <c r="M677" s="99"/>
      <c r="N677" s="99"/>
      <c r="O677" s="99"/>
      <c r="P677" s="99"/>
      <c r="Q677" s="99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</row>
    <row r="678" spans="2:31" ht="18.75" customHeight="1">
      <c r="B678" s="14"/>
      <c r="C678" s="98"/>
      <c r="D678" s="98"/>
      <c r="E678" s="14"/>
      <c r="F678" s="99"/>
      <c r="G678" s="99"/>
      <c r="H678" s="99"/>
      <c r="I678" s="99"/>
      <c r="J678" s="99"/>
      <c r="K678" s="99"/>
      <c r="L678" s="99"/>
      <c r="M678" s="99"/>
      <c r="N678" s="99"/>
      <c r="O678" s="99"/>
      <c r="P678" s="99"/>
      <c r="Q678" s="99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</row>
    <row r="679" spans="2:31" ht="18.75" customHeight="1">
      <c r="B679" s="14"/>
      <c r="C679" s="98"/>
      <c r="D679" s="98"/>
      <c r="E679" s="14"/>
      <c r="F679" s="99"/>
      <c r="G679" s="99"/>
      <c r="H679" s="99"/>
      <c r="I679" s="99"/>
      <c r="J679" s="99"/>
      <c r="K679" s="99"/>
      <c r="L679" s="99"/>
      <c r="M679" s="99"/>
      <c r="N679" s="99"/>
      <c r="O679" s="99"/>
      <c r="P679" s="99"/>
      <c r="Q679" s="99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</row>
    <row r="680" spans="2:31" ht="18.75" customHeight="1">
      <c r="B680" s="14"/>
      <c r="C680" s="98"/>
      <c r="D680" s="98"/>
      <c r="E680" s="14"/>
      <c r="F680" s="99"/>
      <c r="G680" s="99"/>
      <c r="H680" s="99"/>
      <c r="I680" s="99"/>
      <c r="J680" s="99"/>
      <c r="K680" s="99"/>
      <c r="L680" s="99"/>
      <c r="M680" s="99"/>
      <c r="N680" s="99"/>
      <c r="O680" s="99"/>
      <c r="P680" s="99"/>
      <c r="Q680" s="99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</row>
    <row r="681" spans="2:31" ht="18.75" customHeight="1">
      <c r="B681" s="14"/>
      <c r="C681" s="98"/>
      <c r="D681" s="98"/>
      <c r="E681" s="14"/>
      <c r="F681" s="99"/>
      <c r="G681" s="99"/>
      <c r="H681" s="99"/>
      <c r="I681" s="99"/>
      <c r="J681" s="99"/>
      <c r="K681" s="99"/>
      <c r="L681" s="99"/>
      <c r="M681" s="99"/>
      <c r="N681" s="99"/>
      <c r="O681" s="99"/>
      <c r="P681" s="99"/>
      <c r="Q681" s="99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</row>
    <row r="682" spans="2:31" ht="18.75" customHeight="1">
      <c r="B682" s="14"/>
      <c r="C682" s="98"/>
      <c r="D682" s="98"/>
      <c r="E682" s="14"/>
      <c r="F682" s="99"/>
      <c r="G682" s="99"/>
      <c r="H682" s="99"/>
      <c r="I682" s="99"/>
      <c r="J682" s="99"/>
      <c r="K682" s="99"/>
      <c r="L682" s="99"/>
      <c r="M682" s="99"/>
      <c r="N682" s="99"/>
      <c r="O682" s="99"/>
      <c r="P682" s="99"/>
      <c r="Q682" s="99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</row>
    <row r="683" spans="2:31" ht="18.75" customHeight="1">
      <c r="B683" s="14"/>
      <c r="C683" s="98"/>
      <c r="D683" s="98"/>
      <c r="E683" s="14"/>
      <c r="F683" s="99"/>
      <c r="G683" s="99"/>
      <c r="H683" s="99"/>
      <c r="I683" s="99"/>
      <c r="J683" s="99"/>
      <c r="K683" s="99"/>
      <c r="L683" s="99"/>
      <c r="M683" s="99"/>
      <c r="N683" s="99"/>
      <c r="O683" s="99"/>
      <c r="P683" s="99"/>
      <c r="Q683" s="99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</row>
    <row r="684" spans="2:31" ht="18.75" customHeight="1">
      <c r="B684" s="14"/>
      <c r="C684" s="98"/>
      <c r="D684" s="98"/>
      <c r="E684" s="14"/>
      <c r="F684" s="99"/>
      <c r="G684" s="99"/>
      <c r="H684" s="99"/>
      <c r="I684" s="99"/>
      <c r="J684" s="99"/>
      <c r="K684" s="99"/>
      <c r="L684" s="99"/>
      <c r="M684" s="99"/>
      <c r="N684" s="99"/>
      <c r="O684" s="99"/>
      <c r="P684" s="99"/>
      <c r="Q684" s="99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</row>
    <row r="685" spans="2:31" ht="18.75" customHeight="1">
      <c r="B685" s="14"/>
      <c r="C685" s="98"/>
      <c r="D685" s="98"/>
      <c r="E685" s="14"/>
      <c r="F685" s="99"/>
      <c r="G685" s="99"/>
      <c r="H685" s="99"/>
      <c r="I685" s="99"/>
      <c r="J685" s="99"/>
      <c r="K685" s="99"/>
      <c r="L685" s="99"/>
      <c r="M685" s="99"/>
      <c r="N685" s="99"/>
      <c r="O685" s="99"/>
      <c r="P685" s="99"/>
      <c r="Q685" s="99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</row>
    <row r="686" spans="2:31" ht="18.75" customHeight="1">
      <c r="B686" s="14"/>
      <c r="C686" s="98"/>
      <c r="D686" s="98"/>
      <c r="E686" s="14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</row>
    <row r="687" spans="2:31" ht="18.75" customHeight="1">
      <c r="B687" s="14"/>
      <c r="C687" s="98"/>
      <c r="D687" s="98"/>
      <c r="E687" s="14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</row>
    <row r="688" spans="2:31" ht="18.75" customHeight="1">
      <c r="B688" s="14"/>
      <c r="C688" s="98"/>
      <c r="D688" s="98"/>
      <c r="E688" s="14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</row>
    <row r="689" spans="2:31" ht="18.75" customHeight="1">
      <c r="B689" s="14"/>
      <c r="C689" s="98"/>
      <c r="D689" s="98"/>
      <c r="E689" s="14"/>
      <c r="F689" s="99"/>
      <c r="G689" s="99"/>
      <c r="H689" s="99"/>
      <c r="I689" s="99"/>
      <c r="J689" s="99"/>
      <c r="K689" s="99"/>
      <c r="L689" s="99"/>
      <c r="M689" s="99"/>
      <c r="N689" s="99"/>
      <c r="O689" s="99"/>
      <c r="P689" s="99"/>
      <c r="Q689" s="99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</row>
    <row r="690" spans="2:31" ht="18.75" customHeight="1">
      <c r="B690" s="14"/>
      <c r="C690" s="98"/>
      <c r="D690" s="98"/>
      <c r="E690" s="14"/>
      <c r="F690" s="99"/>
      <c r="G690" s="99"/>
      <c r="H690" s="99"/>
      <c r="I690" s="99"/>
      <c r="J690" s="99"/>
      <c r="K690" s="99"/>
      <c r="L690" s="99"/>
      <c r="M690" s="99"/>
      <c r="N690" s="99"/>
      <c r="O690" s="99"/>
      <c r="P690" s="99"/>
      <c r="Q690" s="99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</row>
    <row r="691" spans="2:31" ht="18.75" customHeight="1">
      <c r="B691" s="14"/>
      <c r="C691" s="98"/>
      <c r="D691" s="98"/>
      <c r="E691" s="14"/>
      <c r="F691" s="99"/>
      <c r="G691" s="99"/>
      <c r="H691" s="99"/>
      <c r="I691" s="99"/>
      <c r="J691" s="99"/>
      <c r="K691" s="99"/>
      <c r="L691" s="99"/>
      <c r="M691" s="99"/>
      <c r="N691" s="99"/>
      <c r="O691" s="99"/>
      <c r="P691" s="99"/>
      <c r="Q691" s="99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</row>
    <row r="692" spans="2:31" ht="18.75" customHeight="1">
      <c r="B692" s="14"/>
      <c r="C692" s="98"/>
      <c r="D692" s="98"/>
      <c r="E692" s="14"/>
      <c r="F692" s="99"/>
      <c r="G692" s="99"/>
      <c r="H692" s="99"/>
      <c r="I692" s="99"/>
      <c r="J692" s="99"/>
      <c r="K692" s="99"/>
      <c r="L692" s="99"/>
      <c r="M692" s="99"/>
      <c r="N692" s="99"/>
      <c r="O692" s="99"/>
      <c r="P692" s="99"/>
      <c r="Q692" s="99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</row>
    <row r="693" spans="2:31" ht="18.75" customHeight="1">
      <c r="B693" s="14"/>
      <c r="C693" s="98"/>
      <c r="D693" s="98"/>
      <c r="E693" s="14"/>
      <c r="F693" s="99"/>
      <c r="G693" s="99"/>
      <c r="H693" s="99"/>
      <c r="I693" s="99"/>
      <c r="J693" s="99"/>
      <c r="K693" s="99"/>
      <c r="L693" s="99"/>
      <c r="M693" s="99"/>
      <c r="N693" s="99"/>
      <c r="O693" s="99"/>
      <c r="P693" s="99"/>
      <c r="Q693" s="99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</row>
    <row r="694" spans="2:31" ht="18.75" customHeight="1">
      <c r="B694" s="14"/>
      <c r="C694" s="98"/>
      <c r="D694" s="98"/>
      <c r="E694" s="14"/>
      <c r="F694" s="99"/>
      <c r="G694" s="99"/>
      <c r="H694" s="99"/>
      <c r="I694" s="99"/>
      <c r="J694" s="99"/>
      <c r="K694" s="99"/>
      <c r="L694" s="99"/>
      <c r="M694" s="99"/>
      <c r="N694" s="99"/>
      <c r="O694" s="99"/>
      <c r="P694" s="99"/>
      <c r="Q694" s="99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</row>
    <row r="695" spans="2:31" ht="18.75" customHeight="1">
      <c r="B695" s="14"/>
      <c r="C695" s="98"/>
      <c r="D695" s="98"/>
      <c r="E695" s="14"/>
      <c r="F695" s="99"/>
      <c r="G695" s="99"/>
      <c r="H695" s="99"/>
      <c r="I695" s="99"/>
      <c r="J695" s="99"/>
      <c r="K695" s="99"/>
      <c r="L695" s="99"/>
      <c r="M695" s="99"/>
      <c r="N695" s="99"/>
      <c r="O695" s="99"/>
      <c r="P695" s="99"/>
      <c r="Q695" s="99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</row>
    <row r="696" spans="2:31" ht="18.75" customHeight="1">
      <c r="B696" s="14"/>
      <c r="C696" s="98"/>
      <c r="D696" s="98"/>
      <c r="E696" s="14"/>
      <c r="F696" s="99"/>
      <c r="G696" s="99"/>
      <c r="H696" s="99"/>
      <c r="I696" s="99"/>
      <c r="J696" s="99"/>
      <c r="K696" s="99"/>
      <c r="L696" s="99"/>
      <c r="M696" s="99"/>
      <c r="N696" s="99"/>
      <c r="O696" s="99"/>
      <c r="P696" s="99"/>
      <c r="Q696" s="99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</row>
    <row r="697" spans="2:31" ht="18.75" customHeight="1">
      <c r="B697" s="14"/>
      <c r="C697" s="98"/>
      <c r="D697" s="98"/>
      <c r="E697" s="14"/>
      <c r="F697" s="99"/>
      <c r="G697" s="99"/>
      <c r="H697" s="99"/>
      <c r="I697" s="99"/>
      <c r="J697" s="99"/>
      <c r="K697" s="99"/>
      <c r="L697" s="99"/>
      <c r="M697" s="99"/>
      <c r="N697" s="99"/>
      <c r="O697" s="99"/>
      <c r="P697" s="99"/>
      <c r="Q697" s="99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</row>
    <row r="698" spans="2:31" ht="18.75" customHeight="1">
      <c r="B698" s="14"/>
      <c r="C698" s="98"/>
      <c r="D698" s="98"/>
      <c r="E698" s="14"/>
      <c r="F698" s="99"/>
      <c r="G698" s="99"/>
      <c r="H698" s="99"/>
      <c r="I698" s="99"/>
      <c r="J698" s="99"/>
      <c r="K698" s="99"/>
      <c r="L698" s="99"/>
      <c r="M698" s="99"/>
      <c r="N698" s="99"/>
      <c r="O698" s="99"/>
      <c r="P698" s="99"/>
      <c r="Q698" s="99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</row>
    <row r="699" spans="2:31" ht="18.75" customHeight="1">
      <c r="B699" s="14"/>
      <c r="C699" s="98"/>
      <c r="D699" s="98"/>
      <c r="E699" s="14"/>
      <c r="F699" s="99"/>
      <c r="G699" s="99"/>
      <c r="H699" s="99"/>
      <c r="I699" s="99"/>
      <c r="J699" s="99"/>
      <c r="K699" s="99"/>
      <c r="L699" s="99"/>
      <c r="M699" s="99"/>
      <c r="N699" s="99"/>
      <c r="O699" s="99"/>
      <c r="P699" s="99"/>
      <c r="Q699" s="99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</row>
    <row r="700" spans="2:31" ht="18.75" customHeight="1">
      <c r="B700" s="14"/>
      <c r="C700" s="98"/>
      <c r="D700" s="98"/>
      <c r="E700" s="14"/>
      <c r="F700" s="99"/>
      <c r="G700" s="99"/>
      <c r="H700" s="99"/>
      <c r="I700" s="99"/>
      <c r="J700" s="99"/>
      <c r="K700" s="99"/>
      <c r="L700" s="99"/>
      <c r="M700" s="99"/>
      <c r="N700" s="99"/>
      <c r="O700" s="99"/>
      <c r="P700" s="99"/>
      <c r="Q700" s="99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</row>
    <row r="701" spans="2:31" ht="18.75" customHeight="1">
      <c r="B701" s="14"/>
      <c r="C701" s="98"/>
      <c r="D701" s="98"/>
      <c r="E701" s="14"/>
      <c r="F701" s="99"/>
      <c r="G701" s="99"/>
      <c r="H701" s="99"/>
      <c r="I701" s="99"/>
      <c r="J701" s="99"/>
      <c r="K701" s="99"/>
      <c r="L701" s="99"/>
      <c r="M701" s="99"/>
      <c r="N701" s="99"/>
      <c r="O701" s="99"/>
      <c r="P701" s="99"/>
      <c r="Q701" s="99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</row>
    <row r="702" spans="2:31" ht="18.75" customHeight="1">
      <c r="B702" s="14"/>
      <c r="C702" s="98"/>
      <c r="D702" s="98"/>
      <c r="E702" s="14"/>
      <c r="F702" s="99"/>
      <c r="G702" s="99"/>
      <c r="H702" s="99"/>
      <c r="I702" s="99"/>
      <c r="J702" s="99"/>
      <c r="K702" s="99"/>
      <c r="L702" s="99"/>
      <c r="M702" s="99"/>
      <c r="N702" s="99"/>
      <c r="O702" s="99"/>
      <c r="P702" s="99"/>
      <c r="Q702" s="99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</row>
    <row r="703" spans="2:31" ht="18.75" customHeight="1">
      <c r="B703" s="14"/>
      <c r="C703" s="98"/>
      <c r="D703" s="98"/>
      <c r="E703" s="14"/>
      <c r="F703" s="99"/>
      <c r="G703" s="99"/>
      <c r="H703" s="99"/>
      <c r="I703" s="99"/>
      <c r="J703" s="99"/>
      <c r="K703" s="99"/>
      <c r="L703" s="99"/>
      <c r="M703" s="99"/>
      <c r="N703" s="99"/>
      <c r="O703" s="99"/>
      <c r="P703" s="99"/>
      <c r="Q703" s="99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</row>
    <row r="704" spans="2:31" ht="18.75" customHeight="1">
      <c r="B704" s="14"/>
      <c r="C704" s="98"/>
      <c r="D704" s="98"/>
      <c r="E704" s="14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</row>
    <row r="705" spans="2:31" ht="18.75" customHeight="1">
      <c r="B705" s="14"/>
      <c r="C705" s="98"/>
      <c r="D705" s="98"/>
      <c r="E705" s="14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</row>
    <row r="706" spans="2:31" ht="18.75" customHeight="1">
      <c r="B706" s="14"/>
      <c r="C706" s="98"/>
      <c r="D706" s="98"/>
      <c r="E706" s="14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</row>
    <row r="707" spans="2:31" ht="18.75" customHeight="1">
      <c r="B707" s="14"/>
      <c r="C707" s="98"/>
      <c r="D707" s="98"/>
      <c r="E707" s="14"/>
      <c r="F707" s="99"/>
      <c r="G707" s="99"/>
      <c r="H707" s="99"/>
      <c r="I707" s="99"/>
      <c r="J707" s="99"/>
      <c r="K707" s="99"/>
      <c r="L707" s="99"/>
      <c r="M707" s="99"/>
      <c r="N707" s="99"/>
      <c r="O707" s="99"/>
      <c r="P707" s="99"/>
      <c r="Q707" s="99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</row>
    <row r="708" spans="2:31" ht="18.75" customHeight="1">
      <c r="B708" s="14"/>
      <c r="C708" s="98"/>
      <c r="D708" s="98"/>
      <c r="E708" s="14"/>
      <c r="F708" s="99"/>
      <c r="G708" s="99"/>
      <c r="H708" s="99"/>
      <c r="I708" s="99"/>
      <c r="J708" s="99"/>
      <c r="K708" s="99"/>
      <c r="L708" s="99"/>
      <c r="M708" s="99"/>
      <c r="N708" s="99"/>
      <c r="O708" s="99"/>
      <c r="P708" s="99"/>
      <c r="Q708" s="99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</row>
    <row r="709" spans="2:31" ht="18.75" customHeight="1">
      <c r="B709" s="14"/>
      <c r="C709" s="98"/>
      <c r="D709" s="98"/>
      <c r="E709" s="14"/>
      <c r="F709" s="99"/>
      <c r="G709" s="99"/>
      <c r="H709" s="99"/>
      <c r="I709" s="99"/>
      <c r="J709" s="99"/>
      <c r="K709" s="99"/>
      <c r="L709" s="99"/>
      <c r="M709" s="99"/>
      <c r="N709" s="99"/>
      <c r="O709" s="99"/>
      <c r="P709" s="99"/>
      <c r="Q709" s="99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</row>
    <row r="710" spans="2:31" ht="18.75" customHeight="1">
      <c r="B710" s="14"/>
      <c r="C710" s="98"/>
      <c r="D710" s="98"/>
      <c r="E710" s="14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</row>
    <row r="711" spans="2:31" ht="18.75" customHeight="1">
      <c r="B711" s="14"/>
      <c r="C711" s="98"/>
      <c r="D711" s="98"/>
      <c r="E711" s="14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</row>
    <row r="712" spans="2:31" ht="18.75" customHeight="1">
      <c r="B712" s="14"/>
      <c r="C712" s="98"/>
      <c r="D712" s="98"/>
      <c r="E712" s="14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</row>
    <row r="713" spans="2:31" ht="18.75" customHeight="1">
      <c r="B713" s="14"/>
      <c r="C713" s="98"/>
      <c r="D713" s="98"/>
      <c r="E713" s="14"/>
      <c r="F713" s="99"/>
      <c r="G713" s="99"/>
      <c r="H713" s="99"/>
      <c r="I713" s="99"/>
      <c r="J713" s="99"/>
      <c r="K713" s="99"/>
      <c r="L713" s="99"/>
      <c r="M713" s="99"/>
      <c r="N713" s="99"/>
      <c r="O713" s="99"/>
      <c r="P713" s="99"/>
      <c r="Q713" s="99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</row>
    <row r="714" spans="2:31" ht="18.75" customHeight="1">
      <c r="B714" s="14"/>
      <c r="C714" s="98"/>
      <c r="D714" s="98"/>
      <c r="E714" s="14"/>
      <c r="F714" s="99"/>
      <c r="G714" s="99"/>
      <c r="H714" s="99"/>
      <c r="I714" s="99"/>
      <c r="J714" s="99"/>
      <c r="K714" s="99"/>
      <c r="L714" s="99"/>
      <c r="M714" s="99"/>
      <c r="N714" s="99"/>
      <c r="O714" s="99"/>
      <c r="P714" s="99"/>
      <c r="Q714" s="99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</row>
    <row r="715" spans="2:31" ht="18.75" customHeight="1">
      <c r="B715" s="14"/>
      <c r="C715" s="98"/>
      <c r="D715" s="98"/>
      <c r="E715" s="14"/>
      <c r="F715" s="99"/>
      <c r="G715" s="99"/>
      <c r="H715" s="99"/>
      <c r="I715" s="99"/>
      <c r="J715" s="99"/>
      <c r="K715" s="99"/>
      <c r="L715" s="99"/>
      <c r="M715" s="99"/>
      <c r="N715" s="99"/>
      <c r="O715" s="99"/>
      <c r="P715" s="99"/>
      <c r="Q715" s="99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</row>
    <row r="716" spans="2:31" ht="18.75" customHeight="1">
      <c r="B716" s="14"/>
      <c r="C716" s="98"/>
      <c r="D716" s="98"/>
      <c r="E716" s="14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</row>
    <row r="717" spans="2:31" ht="18.75" customHeight="1">
      <c r="B717" s="14"/>
      <c r="C717" s="98"/>
      <c r="D717" s="98"/>
      <c r="E717" s="14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</row>
    <row r="718" spans="2:31" ht="18.75" customHeight="1">
      <c r="B718" s="14"/>
      <c r="C718" s="98"/>
      <c r="D718" s="98"/>
      <c r="E718" s="14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</row>
    <row r="719" spans="2:31" ht="18.75" customHeight="1">
      <c r="B719" s="14"/>
      <c r="C719" s="98"/>
      <c r="D719" s="98"/>
      <c r="E719" s="14"/>
      <c r="F719" s="99"/>
      <c r="G719" s="99"/>
      <c r="H719" s="99"/>
      <c r="I719" s="99"/>
      <c r="J719" s="99"/>
      <c r="K719" s="99"/>
      <c r="L719" s="99"/>
      <c r="M719" s="99"/>
      <c r="N719" s="99"/>
      <c r="O719" s="99"/>
      <c r="P719" s="99"/>
      <c r="Q719" s="99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</row>
    <row r="720" spans="2:31" ht="18.75" customHeight="1">
      <c r="B720" s="14"/>
      <c r="C720" s="98"/>
      <c r="D720" s="98"/>
      <c r="E720" s="14"/>
      <c r="F720" s="99"/>
      <c r="G720" s="99"/>
      <c r="H720" s="99"/>
      <c r="I720" s="99"/>
      <c r="J720" s="99"/>
      <c r="K720" s="99"/>
      <c r="L720" s="99"/>
      <c r="M720" s="99"/>
      <c r="N720" s="99"/>
      <c r="O720" s="99"/>
      <c r="P720" s="99"/>
      <c r="Q720" s="99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</row>
    <row r="721" spans="2:31" ht="18.75" customHeight="1">
      <c r="B721" s="14"/>
      <c r="C721" s="98"/>
      <c r="D721" s="98"/>
      <c r="E721" s="14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</row>
    <row r="722" spans="2:31" ht="18.75" customHeight="1">
      <c r="B722" s="14"/>
      <c r="C722" s="98"/>
      <c r="D722" s="98"/>
      <c r="E722" s="14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</row>
    <row r="723" spans="2:31" ht="18.75" customHeight="1">
      <c r="B723" s="14"/>
      <c r="C723" s="98"/>
      <c r="D723" s="98"/>
      <c r="E723" s="14"/>
      <c r="F723" s="99"/>
      <c r="G723" s="99"/>
      <c r="H723" s="99"/>
      <c r="I723" s="99"/>
      <c r="J723" s="99"/>
      <c r="K723" s="99"/>
      <c r="L723" s="99"/>
      <c r="M723" s="99"/>
      <c r="N723" s="99"/>
      <c r="O723" s="99"/>
      <c r="P723" s="99"/>
      <c r="Q723" s="99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</row>
    <row r="724" spans="2:31" ht="18.75" customHeight="1">
      <c r="B724" s="14"/>
      <c r="C724" s="98"/>
      <c r="D724" s="98"/>
      <c r="E724" s="14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</row>
    <row r="725" spans="2:31" ht="18.75" customHeight="1">
      <c r="B725" s="14"/>
      <c r="C725" s="98"/>
      <c r="D725" s="98"/>
      <c r="E725" s="14"/>
      <c r="F725" s="99"/>
      <c r="G725" s="99"/>
      <c r="H725" s="99"/>
      <c r="I725" s="99"/>
      <c r="J725" s="99"/>
      <c r="K725" s="99"/>
      <c r="L725" s="99"/>
      <c r="M725" s="99"/>
      <c r="N725" s="99"/>
      <c r="O725" s="99"/>
      <c r="P725" s="99"/>
      <c r="Q725" s="99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</row>
    <row r="726" spans="2:31" ht="18.75" customHeight="1">
      <c r="B726" s="14"/>
      <c r="C726" s="98"/>
      <c r="D726" s="98"/>
      <c r="E726" s="14"/>
      <c r="F726" s="99"/>
      <c r="G726" s="99"/>
      <c r="H726" s="99"/>
      <c r="I726" s="99"/>
      <c r="J726" s="99"/>
      <c r="K726" s="99"/>
      <c r="L726" s="99"/>
      <c r="M726" s="99"/>
      <c r="N726" s="99"/>
      <c r="O726" s="99"/>
      <c r="P726" s="99"/>
      <c r="Q726" s="99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</row>
    <row r="727" spans="2:31" ht="18.75" customHeight="1">
      <c r="B727" s="14"/>
      <c r="C727" s="98"/>
      <c r="D727" s="98"/>
      <c r="E727" s="14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</row>
    <row r="728" spans="2:31" ht="18.75" customHeight="1">
      <c r="B728" s="14"/>
      <c r="C728" s="98"/>
      <c r="D728" s="98"/>
      <c r="E728" s="14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</row>
    <row r="729" spans="2:31" ht="18.75" customHeight="1">
      <c r="B729" s="14"/>
      <c r="C729" s="98"/>
      <c r="D729" s="98"/>
      <c r="E729" s="14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</row>
    <row r="730" spans="2:31" ht="18.75" customHeight="1">
      <c r="B730" s="14"/>
      <c r="C730" s="98"/>
      <c r="D730" s="98"/>
      <c r="E730" s="14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</row>
    <row r="731" spans="2:31" ht="18.75" customHeight="1">
      <c r="B731" s="14"/>
      <c r="C731" s="98"/>
      <c r="D731" s="98"/>
      <c r="E731" s="14"/>
      <c r="F731" s="99"/>
      <c r="G731" s="99"/>
      <c r="H731" s="99"/>
      <c r="I731" s="99"/>
      <c r="J731" s="99"/>
      <c r="K731" s="99"/>
      <c r="L731" s="99"/>
      <c r="M731" s="99"/>
      <c r="N731" s="99"/>
      <c r="O731" s="99"/>
      <c r="P731" s="99"/>
      <c r="Q731" s="99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</row>
    <row r="732" spans="2:31" ht="18.75" customHeight="1">
      <c r="B732" s="14"/>
      <c r="C732" s="98"/>
      <c r="D732" s="98"/>
      <c r="E732" s="14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</row>
    <row r="733" spans="2:31" ht="18.75" customHeight="1">
      <c r="B733" s="14"/>
      <c r="C733" s="98"/>
      <c r="D733" s="98"/>
      <c r="E733" s="14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</row>
    <row r="734" spans="2:31" ht="18.75" customHeight="1">
      <c r="B734" s="14"/>
      <c r="C734" s="98"/>
      <c r="D734" s="98"/>
      <c r="E734" s="14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</row>
    <row r="735" spans="2:31" ht="18.75" customHeight="1">
      <c r="B735" s="14"/>
      <c r="C735" s="98"/>
      <c r="D735" s="98"/>
      <c r="E735" s="14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</row>
    <row r="736" spans="2:31" ht="18.75" customHeight="1">
      <c r="B736" s="14"/>
      <c r="C736" s="98"/>
      <c r="D736" s="98"/>
      <c r="E736" s="14"/>
      <c r="F736" s="99"/>
      <c r="G736" s="99"/>
      <c r="H736" s="99"/>
      <c r="I736" s="99"/>
      <c r="J736" s="99"/>
      <c r="K736" s="99"/>
      <c r="L736" s="99"/>
      <c r="M736" s="99"/>
      <c r="N736" s="99"/>
      <c r="O736" s="99"/>
      <c r="P736" s="99"/>
      <c r="Q736" s="99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</row>
    <row r="737" spans="2:31" ht="18.75" customHeight="1">
      <c r="B737" s="14"/>
      <c r="C737" s="98"/>
      <c r="D737" s="98"/>
      <c r="E737" s="14"/>
      <c r="F737" s="99"/>
      <c r="G737" s="99"/>
      <c r="H737" s="99"/>
      <c r="I737" s="99"/>
      <c r="J737" s="99"/>
      <c r="K737" s="99"/>
      <c r="L737" s="99"/>
      <c r="M737" s="99"/>
      <c r="N737" s="99"/>
      <c r="O737" s="99"/>
      <c r="P737" s="99"/>
      <c r="Q737" s="99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</row>
    <row r="738" spans="2:31" ht="18.75" customHeight="1">
      <c r="B738" s="14"/>
      <c r="C738" s="98"/>
      <c r="D738" s="98"/>
      <c r="E738" s="14"/>
      <c r="F738" s="99"/>
      <c r="G738" s="99"/>
      <c r="H738" s="99"/>
      <c r="I738" s="99"/>
      <c r="J738" s="99"/>
      <c r="K738" s="99"/>
      <c r="L738" s="99"/>
      <c r="M738" s="99"/>
      <c r="N738" s="99"/>
      <c r="O738" s="99"/>
      <c r="P738" s="99"/>
      <c r="Q738" s="99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</row>
    <row r="739" spans="2:31" ht="18.75" customHeight="1">
      <c r="B739" s="14"/>
      <c r="C739" s="98"/>
      <c r="D739" s="98"/>
      <c r="E739" s="14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</row>
    <row r="740" spans="2:31" ht="18.75" customHeight="1">
      <c r="B740" s="14"/>
      <c r="C740" s="98"/>
      <c r="D740" s="98"/>
      <c r="E740" s="14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</row>
    <row r="741" spans="2:31" ht="18.75" customHeight="1">
      <c r="B741" s="14"/>
      <c r="C741" s="98"/>
      <c r="D741" s="98"/>
      <c r="E741" s="14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</row>
    <row r="742" spans="2:31" ht="18.75" customHeight="1">
      <c r="B742" s="14"/>
      <c r="C742" s="98"/>
      <c r="D742" s="98"/>
      <c r="E742" s="14"/>
      <c r="F742" s="99"/>
      <c r="G742" s="99"/>
      <c r="H742" s="99"/>
      <c r="I742" s="99"/>
      <c r="J742" s="99"/>
      <c r="K742" s="99"/>
      <c r="L742" s="99"/>
      <c r="M742" s="99"/>
      <c r="N742" s="99"/>
      <c r="O742" s="99"/>
      <c r="P742" s="99"/>
      <c r="Q742" s="99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</row>
    <row r="743" spans="2:31" ht="18.75" customHeight="1">
      <c r="B743" s="14"/>
      <c r="C743" s="98"/>
      <c r="D743" s="98"/>
      <c r="E743" s="14"/>
      <c r="F743" s="99"/>
      <c r="G743" s="99"/>
      <c r="H743" s="99"/>
      <c r="I743" s="99"/>
      <c r="J743" s="99"/>
      <c r="K743" s="99"/>
      <c r="L743" s="99"/>
      <c r="M743" s="99"/>
      <c r="N743" s="99"/>
      <c r="O743" s="99"/>
      <c r="P743" s="99"/>
      <c r="Q743" s="99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</row>
    <row r="744" spans="2:31" ht="18.75" customHeight="1">
      <c r="B744" s="14"/>
      <c r="C744" s="98"/>
      <c r="D744" s="98"/>
      <c r="E744" s="14"/>
      <c r="F744" s="99"/>
      <c r="G744" s="99"/>
      <c r="H744" s="99"/>
      <c r="I744" s="99"/>
      <c r="J744" s="99"/>
      <c r="K744" s="99"/>
      <c r="L744" s="99"/>
      <c r="M744" s="99"/>
      <c r="N744" s="99"/>
      <c r="O744" s="99"/>
      <c r="P744" s="99"/>
      <c r="Q744" s="99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</row>
    <row r="745" spans="2:31" ht="18.75" customHeight="1">
      <c r="B745" s="14"/>
      <c r="C745" s="98"/>
      <c r="D745" s="98"/>
      <c r="E745" s="14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</row>
    <row r="746" spans="2:31" ht="18.75" customHeight="1">
      <c r="B746" s="14"/>
      <c r="C746" s="98"/>
      <c r="D746" s="98"/>
      <c r="E746" s="14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</row>
    <row r="747" spans="2:31" ht="18.75" customHeight="1">
      <c r="B747" s="14"/>
      <c r="C747" s="98"/>
      <c r="D747" s="98"/>
      <c r="E747" s="14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</row>
    <row r="748" spans="2:31" ht="18.75" customHeight="1">
      <c r="B748" s="14"/>
      <c r="C748" s="98"/>
      <c r="D748" s="98"/>
      <c r="E748" s="14"/>
      <c r="F748" s="99"/>
      <c r="G748" s="99"/>
      <c r="H748" s="99"/>
      <c r="I748" s="99"/>
      <c r="J748" s="99"/>
      <c r="K748" s="99"/>
      <c r="L748" s="99"/>
      <c r="M748" s="99"/>
      <c r="N748" s="99"/>
      <c r="O748" s="99"/>
      <c r="P748" s="99"/>
      <c r="Q748" s="99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</row>
    <row r="749" spans="2:31" ht="18.75" customHeight="1">
      <c r="B749" s="14"/>
      <c r="C749" s="98"/>
      <c r="D749" s="98"/>
      <c r="E749" s="14"/>
      <c r="F749" s="99"/>
      <c r="G749" s="99"/>
      <c r="H749" s="99"/>
      <c r="I749" s="99"/>
      <c r="J749" s="99"/>
      <c r="K749" s="99"/>
      <c r="L749" s="99"/>
      <c r="M749" s="99"/>
      <c r="N749" s="99"/>
      <c r="O749" s="99"/>
      <c r="P749" s="99"/>
      <c r="Q749" s="99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</row>
    <row r="750" spans="2:31" ht="18.75" customHeight="1">
      <c r="B750" s="14"/>
      <c r="C750" s="98"/>
      <c r="D750" s="98"/>
      <c r="E750" s="14"/>
      <c r="F750" s="99"/>
      <c r="G750" s="99"/>
      <c r="H750" s="99"/>
      <c r="I750" s="99"/>
      <c r="J750" s="99"/>
      <c r="K750" s="99"/>
      <c r="L750" s="99"/>
      <c r="M750" s="99"/>
      <c r="N750" s="99"/>
      <c r="O750" s="99"/>
      <c r="P750" s="99"/>
      <c r="Q750" s="99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</row>
    <row r="751" spans="2:31" ht="18.75" customHeight="1">
      <c r="B751" s="14"/>
      <c r="C751" s="98"/>
      <c r="D751" s="98"/>
      <c r="E751" s="14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</row>
    <row r="752" spans="2:31" ht="18.75" customHeight="1">
      <c r="B752" s="14"/>
      <c r="C752" s="98"/>
      <c r="D752" s="98"/>
      <c r="E752" s="14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</row>
    <row r="753" spans="2:31" ht="18.75" customHeight="1">
      <c r="B753" s="14"/>
      <c r="C753" s="98"/>
      <c r="D753" s="98"/>
      <c r="E753" s="14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</row>
    <row r="754" spans="2:31" ht="18.75" customHeight="1">
      <c r="B754" s="14"/>
      <c r="C754" s="98"/>
      <c r="D754" s="98"/>
      <c r="E754" s="14"/>
      <c r="F754" s="99"/>
      <c r="G754" s="99"/>
      <c r="H754" s="99"/>
      <c r="I754" s="99"/>
      <c r="J754" s="99"/>
      <c r="K754" s="99"/>
      <c r="L754" s="99"/>
      <c r="M754" s="99"/>
      <c r="N754" s="99"/>
      <c r="O754" s="99"/>
      <c r="P754" s="99"/>
      <c r="Q754" s="99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</row>
    <row r="755" spans="2:31" ht="18.75" customHeight="1">
      <c r="B755" s="14"/>
      <c r="C755" s="98"/>
      <c r="D755" s="98"/>
      <c r="E755" s="14"/>
      <c r="F755" s="99"/>
      <c r="G755" s="99"/>
      <c r="H755" s="99"/>
      <c r="I755" s="99"/>
      <c r="J755" s="99"/>
      <c r="K755" s="99"/>
      <c r="L755" s="99"/>
      <c r="M755" s="99"/>
      <c r="N755" s="99"/>
      <c r="O755" s="99"/>
      <c r="P755" s="99"/>
      <c r="Q755" s="99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</row>
    <row r="756" spans="2:31" ht="18.75" customHeight="1">
      <c r="B756" s="14"/>
      <c r="C756" s="98"/>
      <c r="D756" s="98"/>
      <c r="E756" s="14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</row>
    <row r="757" spans="2:31" ht="18.75" customHeight="1">
      <c r="B757" s="14"/>
      <c r="C757" s="98"/>
      <c r="D757" s="98"/>
      <c r="E757" s="14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</row>
    <row r="758" spans="2:31" ht="18.75" customHeight="1">
      <c r="B758" s="14"/>
      <c r="C758" s="98"/>
      <c r="D758" s="98"/>
      <c r="E758" s="14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</row>
    <row r="759" spans="2:31" ht="18.75" customHeight="1">
      <c r="B759" s="14"/>
      <c r="C759" s="98"/>
      <c r="D759" s="98"/>
      <c r="E759" s="14"/>
      <c r="F759" s="99"/>
      <c r="G759" s="99"/>
      <c r="H759" s="99"/>
      <c r="I759" s="99"/>
      <c r="J759" s="99"/>
      <c r="K759" s="99"/>
      <c r="L759" s="99"/>
      <c r="M759" s="99"/>
      <c r="N759" s="99"/>
      <c r="O759" s="99"/>
      <c r="P759" s="99"/>
      <c r="Q759" s="99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</row>
    <row r="760" spans="2:31" ht="18.75" customHeight="1">
      <c r="B760" s="14"/>
      <c r="C760" s="98"/>
      <c r="D760" s="98"/>
      <c r="E760" s="14"/>
      <c r="F760" s="99"/>
      <c r="G760" s="99"/>
      <c r="H760" s="99"/>
      <c r="I760" s="99"/>
      <c r="J760" s="99"/>
      <c r="K760" s="99"/>
      <c r="L760" s="99"/>
      <c r="M760" s="99"/>
      <c r="N760" s="99"/>
      <c r="O760" s="99"/>
      <c r="P760" s="99"/>
      <c r="Q760" s="99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</row>
    <row r="761" spans="2:31" ht="18.75" customHeight="1">
      <c r="B761" s="14"/>
      <c r="C761" s="98"/>
      <c r="D761" s="98"/>
      <c r="E761" s="14"/>
      <c r="F761" s="99"/>
      <c r="G761" s="99"/>
      <c r="H761" s="99"/>
      <c r="I761" s="99"/>
      <c r="J761" s="99"/>
      <c r="K761" s="99"/>
      <c r="L761" s="99"/>
      <c r="M761" s="99"/>
      <c r="N761" s="99"/>
      <c r="O761" s="99"/>
      <c r="P761" s="99"/>
      <c r="Q761" s="99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</row>
    <row r="762" spans="2:31" ht="18.75" customHeight="1">
      <c r="B762" s="14"/>
      <c r="C762" s="98"/>
      <c r="D762" s="98"/>
      <c r="E762" s="14"/>
      <c r="F762" s="99"/>
      <c r="G762" s="99"/>
      <c r="H762" s="99"/>
      <c r="I762" s="99"/>
      <c r="J762" s="99"/>
      <c r="K762" s="99"/>
      <c r="L762" s="99"/>
      <c r="M762" s="99"/>
      <c r="N762" s="99"/>
      <c r="O762" s="99"/>
      <c r="P762" s="99"/>
      <c r="Q762" s="99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</row>
    <row r="763" spans="2:31" ht="18.75" customHeight="1">
      <c r="B763" s="14"/>
      <c r="C763" s="98"/>
      <c r="D763" s="98"/>
      <c r="E763" s="14"/>
      <c r="F763" s="99"/>
      <c r="G763" s="99"/>
      <c r="H763" s="99"/>
      <c r="I763" s="99"/>
      <c r="J763" s="99"/>
      <c r="K763" s="99"/>
      <c r="L763" s="99"/>
      <c r="M763" s="99"/>
      <c r="N763" s="99"/>
      <c r="O763" s="99"/>
      <c r="P763" s="99"/>
      <c r="Q763" s="99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</row>
    <row r="764" spans="2:31" ht="18.75" customHeight="1">
      <c r="B764" s="14"/>
      <c r="C764" s="98"/>
      <c r="D764" s="98"/>
      <c r="E764" s="14"/>
      <c r="F764" s="99"/>
      <c r="G764" s="99"/>
      <c r="H764" s="99"/>
      <c r="I764" s="99"/>
      <c r="J764" s="99"/>
      <c r="K764" s="99"/>
      <c r="L764" s="99"/>
      <c r="M764" s="99"/>
      <c r="N764" s="99"/>
      <c r="O764" s="99"/>
      <c r="P764" s="99"/>
      <c r="Q764" s="99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</row>
    <row r="765" spans="2:31" ht="18.75" customHeight="1">
      <c r="B765" s="14"/>
      <c r="C765" s="98"/>
      <c r="D765" s="98"/>
      <c r="E765" s="14"/>
      <c r="F765" s="99"/>
      <c r="G765" s="99"/>
      <c r="H765" s="99"/>
      <c r="I765" s="99"/>
      <c r="J765" s="99"/>
      <c r="K765" s="99"/>
      <c r="L765" s="99"/>
      <c r="M765" s="99"/>
      <c r="N765" s="99"/>
      <c r="O765" s="99"/>
      <c r="P765" s="99"/>
      <c r="Q765" s="99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</row>
    <row r="766" spans="2:31" ht="18.75" customHeight="1">
      <c r="B766" s="14"/>
      <c r="C766" s="98"/>
      <c r="D766" s="98"/>
      <c r="E766" s="14"/>
      <c r="F766" s="99"/>
      <c r="G766" s="99"/>
      <c r="H766" s="99"/>
      <c r="I766" s="99"/>
      <c r="J766" s="99"/>
      <c r="K766" s="99"/>
      <c r="L766" s="99"/>
      <c r="M766" s="99"/>
      <c r="N766" s="99"/>
      <c r="O766" s="99"/>
      <c r="P766" s="99"/>
      <c r="Q766" s="99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</row>
    <row r="767" spans="2:31" ht="18.75" customHeight="1">
      <c r="B767" s="14"/>
      <c r="C767" s="98"/>
      <c r="D767" s="98"/>
      <c r="E767" s="14"/>
      <c r="F767" s="99"/>
      <c r="G767" s="99"/>
      <c r="H767" s="99"/>
      <c r="I767" s="99"/>
      <c r="J767" s="99"/>
      <c r="K767" s="99"/>
      <c r="L767" s="99"/>
      <c r="M767" s="99"/>
      <c r="N767" s="99"/>
      <c r="O767" s="99"/>
      <c r="P767" s="99"/>
      <c r="Q767" s="99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</row>
    <row r="768" spans="2:31" ht="18.75" customHeight="1">
      <c r="B768" s="14"/>
      <c r="C768" s="98"/>
      <c r="D768" s="98"/>
      <c r="E768" s="14"/>
      <c r="F768" s="99"/>
      <c r="G768" s="99"/>
      <c r="H768" s="99"/>
      <c r="I768" s="99"/>
      <c r="J768" s="99"/>
      <c r="K768" s="99"/>
      <c r="L768" s="99"/>
      <c r="M768" s="99"/>
      <c r="N768" s="99"/>
      <c r="O768" s="99"/>
      <c r="P768" s="99"/>
      <c r="Q768" s="99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</row>
    <row r="769" spans="2:31" ht="18.75" customHeight="1">
      <c r="B769" s="14"/>
      <c r="C769" s="98"/>
      <c r="D769" s="98"/>
      <c r="E769" s="14"/>
      <c r="F769" s="99"/>
      <c r="G769" s="99"/>
      <c r="H769" s="99"/>
      <c r="I769" s="99"/>
      <c r="J769" s="99"/>
      <c r="K769" s="99"/>
      <c r="L769" s="99"/>
      <c r="M769" s="99"/>
      <c r="N769" s="99"/>
      <c r="O769" s="99"/>
      <c r="P769" s="99"/>
      <c r="Q769" s="99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</row>
    <row r="770" spans="2:31" ht="18.75" customHeight="1">
      <c r="B770" s="14"/>
      <c r="C770" s="98"/>
      <c r="D770" s="98"/>
      <c r="E770" s="14"/>
      <c r="F770" s="99"/>
      <c r="G770" s="99"/>
      <c r="H770" s="99"/>
      <c r="I770" s="99"/>
      <c r="J770" s="99"/>
      <c r="K770" s="99"/>
      <c r="L770" s="99"/>
      <c r="M770" s="99"/>
      <c r="N770" s="99"/>
      <c r="O770" s="99"/>
      <c r="P770" s="99"/>
      <c r="Q770" s="99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</row>
    <row r="771" spans="2:31" ht="18.75" customHeight="1">
      <c r="B771" s="14"/>
      <c r="C771" s="98"/>
      <c r="D771" s="98"/>
      <c r="E771" s="14"/>
      <c r="F771" s="99"/>
      <c r="G771" s="99"/>
      <c r="H771" s="99"/>
      <c r="I771" s="99"/>
      <c r="J771" s="99"/>
      <c r="K771" s="99"/>
      <c r="L771" s="99"/>
      <c r="M771" s="99"/>
      <c r="N771" s="99"/>
      <c r="O771" s="99"/>
      <c r="P771" s="99"/>
      <c r="Q771" s="99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</row>
    <row r="772" spans="2:31" ht="18.75" customHeight="1">
      <c r="B772" s="14"/>
      <c r="C772" s="98"/>
      <c r="D772" s="98"/>
      <c r="E772" s="14"/>
      <c r="F772" s="99"/>
      <c r="G772" s="99"/>
      <c r="H772" s="99"/>
      <c r="I772" s="99"/>
      <c r="J772" s="99"/>
      <c r="K772" s="99"/>
      <c r="L772" s="99"/>
      <c r="M772" s="99"/>
      <c r="N772" s="99"/>
      <c r="O772" s="99"/>
      <c r="P772" s="99"/>
      <c r="Q772" s="99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</row>
    <row r="773" spans="2:31" ht="18.75" customHeight="1">
      <c r="B773" s="14"/>
      <c r="C773" s="98"/>
      <c r="D773" s="98"/>
      <c r="E773" s="14"/>
      <c r="F773" s="99"/>
      <c r="G773" s="99"/>
      <c r="H773" s="99"/>
      <c r="I773" s="99"/>
      <c r="J773" s="99"/>
      <c r="K773" s="99"/>
      <c r="L773" s="99"/>
      <c r="M773" s="99"/>
      <c r="N773" s="99"/>
      <c r="O773" s="99"/>
      <c r="P773" s="99"/>
      <c r="Q773" s="99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</row>
    <row r="774" spans="2:31" ht="18.75" customHeight="1">
      <c r="B774" s="14"/>
      <c r="C774" s="98"/>
      <c r="D774" s="98"/>
      <c r="E774" s="14"/>
      <c r="F774" s="99"/>
      <c r="G774" s="99"/>
      <c r="H774" s="99"/>
      <c r="I774" s="99"/>
      <c r="J774" s="99"/>
      <c r="K774" s="99"/>
      <c r="L774" s="99"/>
      <c r="M774" s="99"/>
      <c r="N774" s="99"/>
      <c r="O774" s="99"/>
      <c r="P774" s="99"/>
      <c r="Q774" s="99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</row>
    <row r="775" spans="2:31" ht="18.75" customHeight="1">
      <c r="B775" s="14"/>
      <c r="C775" s="98"/>
      <c r="D775" s="98"/>
      <c r="E775" s="14"/>
      <c r="F775" s="99"/>
      <c r="G775" s="99"/>
      <c r="H775" s="99"/>
      <c r="I775" s="99"/>
      <c r="J775" s="99"/>
      <c r="K775" s="99"/>
      <c r="L775" s="99"/>
      <c r="M775" s="99"/>
      <c r="N775" s="99"/>
      <c r="O775" s="99"/>
      <c r="P775" s="99"/>
      <c r="Q775" s="99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</row>
    <row r="776" spans="2:31" ht="18.75" customHeight="1">
      <c r="B776" s="14"/>
      <c r="C776" s="98"/>
      <c r="D776" s="98"/>
      <c r="E776" s="14"/>
      <c r="F776" s="99"/>
      <c r="G776" s="99"/>
      <c r="H776" s="99"/>
      <c r="I776" s="99"/>
      <c r="J776" s="99"/>
      <c r="K776" s="99"/>
      <c r="L776" s="99"/>
      <c r="M776" s="99"/>
      <c r="N776" s="99"/>
      <c r="O776" s="99"/>
      <c r="P776" s="99"/>
      <c r="Q776" s="99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</row>
    <row r="777" spans="2:31" ht="18.75" customHeight="1">
      <c r="B777" s="14"/>
      <c r="C777" s="98"/>
      <c r="D777" s="98"/>
      <c r="E777" s="14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</row>
    <row r="778" spans="2:31" ht="18.75" customHeight="1">
      <c r="B778" s="14"/>
      <c r="C778" s="98"/>
      <c r="D778" s="98"/>
      <c r="E778" s="14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</row>
    <row r="779" spans="2:31" ht="18.75" customHeight="1">
      <c r="B779" s="14"/>
      <c r="C779" s="98"/>
      <c r="D779" s="98"/>
      <c r="E779" s="14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</row>
    <row r="780" spans="2:31" ht="18.75" customHeight="1">
      <c r="B780" s="14"/>
      <c r="C780" s="98"/>
      <c r="D780" s="98"/>
      <c r="E780" s="14"/>
      <c r="F780" s="99"/>
      <c r="G780" s="99"/>
      <c r="H780" s="99"/>
      <c r="I780" s="99"/>
      <c r="J780" s="99"/>
      <c r="K780" s="99"/>
      <c r="L780" s="99"/>
      <c r="M780" s="99"/>
      <c r="N780" s="99"/>
      <c r="O780" s="99"/>
      <c r="P780" s="99"/>
      <c r="Q780" s="99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</row>
    <row r="781" spans="2:31" ht="18.75" customHeight="1">
      <c r="B781" s="14"/>
      <c r="C781" s="98"/>
      <c r="D781" s="98"/>
      <c r="E781" s="14"/>
      <c r="F781" s="99"/>
      <c r="G781" s="99"/>
      <c r="H781" s="99"/>
      <c r="I781" s="99"/>
      <c r="J781" s="99"/>
      <c r="K781" s="99"/>
      <c r="L781" s="99"/>
      <c r="M781" s="99"/>
      <c r="N781" s="99"/>
      <c r="O781" s="99"/>
      <c r="P781" s="99"/>
      <c r="Q781" s="99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</row>
    <row r="782" spans="2:31" ht="18.75" customHeight="1">
      <c r="B782" s="14"/>
      <c r="C782" s="98"/>
      <c r="D782" s="98"/>
      <c r="E782" s="14"/>
      <c r="F782" s="99"/>
      <c r="G782" s="99"/>
      <c r="H782" s="99"/>
      <c r="I782" s="99"/>
      <c r="J782" s="99"/>
      <c r="K782" s="99"/>
      <c r="L782" s="99"/>
      <c r="M782" s="99"/>
      <c r="N782" s="99"/>
      <c r="O782" s="99"/>
      <c r="P782" s="99"/>
      <c r="Q782" s="99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</row>
    <row r="783" spans="2:31" ht="18.75" customHeight="1">
      <c r="B783" s="14"/>
      <c r="C783" s="98"/>
      <c r="D783" s="98"/>
      <c r="E783" s="14"/>
      <c r="F783" s="99"/>
      <c r="G783" s="99"/>
      <c r="H783" s="99"/>
      <c r="I783" s="99"/>
      <c r="J783" s="99"/>
      <c r="K783" s="99"/>
      <c r="L783" s="99"/>
      <c r="M783" s="99"/>
      <c r="N783" s="99"/>
      <c r="O783" s="99"/>
      <c r="P783" s="99"/>
      <c r="Q783" s="99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</row>
    <row r="784" spans="2:31" ht="18.75" customHeight="1">
      <c r="B784" s="14"/>
      <c r="C784" s="98"/>
      <c r="D784" s="98"/>
      <c r="E784" s="14"/>
      <c r="F784" s="99"/>
      <c r="G784" s="99"/>
      <c r="H784" s="99"/>
      <c r="I784" s="99"/>
      <c r="J784" s="99"/>
      <c r="K784" s="99"/>
      <c r="L784" s="99"/>
      <c r="M784" s="99"/>
      <c r="N784" s="99"/>
      <c r="O784" s="99"/>
      <c r="P784" s="99"/>
      <c r="Q784" s="99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</row>
    <row r="785" spans="2:31" ht="18.75" customHeight="1">
      <c r="B785" s="14"/>
      <c r="C785" s="98"/>
      <c r="D785" s="98"/>
      <c r="E785" s="14"/>
      <c r="F785" s="99"/>
      <c r="G785" s="99"/>
      <c r="H785" s="99"/>
      <c r="I785" s="99"/>
      <c r="J785" s="99"/>
      <c r="K785" s="99"/>
      <c r="L785" s="99"/>
      <c r="M785" s="99"/>
      <c r="N785" s="99"/>
      <c r="O785" s="99"/>
      <c r="P785" s="99"/>
      <c r="Q785" s="99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</row>
    <row r="786" spans="2:31" ht="18.75" customHeight="1">
      <c r="B786" s="14"/>
      <c r="C786" s="98"/>
      <c r="D786" s="98"/>
      <c r="E786" s="14"/>
      <c r="F786" s="99"/>
      <c r="G786" s="99"/>
      <c r="H786" s="99"/>
      <c r="I786" s="99"/>
      <c r="J786" s="99"/>
      <c r="K786" s="99"/>
      <c r="L786" s="99"/>
      <c r="M786" s="99"/>
      <c r="N786" s="99"/>
      <c r="O786" s="99"/>
      <c r="P786" s="99"/>
      <c r="Q786" s="99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</row>
    <row r="787" spans="2:31" ht="18.75" customHeight="1">
      <c r="B787" s="14"/>
      <c r="C787" s="98"/>
      <c r="D787" s="98"/>
      <c r="E787" s="14"/>
      <c r="F787" s="99"/>
      <c r="G787" s="99"/>
      <c r="H787" s="99"/>
      <c r="I787" s="99"/>
      <c r="J787" s="99"/>
      <c r="K787" s="99"/>
      <c r="L787" s="99"/>
      <c r="M787" s="99"/>
      <c r="N787" s="99"/>
      <c r="O787" s="99"/>
      <c r="P787" s="99"/>
      <c r="Q787" s="99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</row>
    <row r="788" spans="2:31" ht="18.75" customHeight="1">
      <c r="B788" s="14"/>
      <c r="C788" s="98"/>
      <c r="D788" s="98"/>
      <c r="E788" s="14"/>
      <c r="F788" s="99"/>
      <c r="G788" s="99"/>
      <c r="H788" s="99"/>
      <c r="I788" s="99"/>
      <c r="J788" s="99"/>
      <c r="K788" s="99"/>
      <c r="L788" s="99"/>
      <c r="M788" s="99"/>
      <c r="N788" s="99"/>
      <c r="O788" s="99"/>
      <c r="P788" s="99"/>
      <c r="Q788" s="99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</row>
    <row r="789" spans="2:31" ht="18.75" customHeight="1">
      <c r="B789" s="14"/>
      <c r="C789" s="98"/>
      <c r="D789" s="98"/>
      <c r="E789" s="14"/>
      <c r="F789" s="99"/>
      <c r="G789" s="99"/>
      <c r="H789" s="99"/>
      <c r="I789" s="99"/>
      <c r="J789" s="99"/>
      <c r="K789" s="99"/>
      <c r="L789" s="99"/>
      <c r="M789" s="99"/>
      <c r="N789" s="99"/>
      <c r="O789" s="99"/>
      <c r="P789" s="99"/>
      <c r="Q789" s="99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</row>
    <row r="790" spans="2:31" ht="18.75" customHeight="1">
      <c r="B790" s="14"/>
      <c r="C790" s="98"/>
      <c r="D790" s="98"/>
      <c r="E790" s="14"/>
      <c r="F790" s="99"/>
      <c r="G790" s="99"/>
      <c r="H790" s="99"/>
      <c r="I790" s="99"/>
      <c r="J790" s="99"/>
      <c r="K790" s="99"/>
      <c r="L790" s="99"/>
      <c r="M790" s="99"/>
      <c r="N790" s="99"/>
      <c r="O790" s="99"/>
      <c r="P790" s="99"/>
      <c r="Q790" s="99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</row>
    <row r="791" spans="2:31" ht="18.75" customHeight="1">
      <c r="B791" s="14"/>
      <c r="C791" s="98"/>
      <c r="D791" s="98"/>
      <c r="E791" s="14"/>
      <c r="F791" s="99"/>
      <c r="G791" s="99"/>
      <c r="H791" s="99"/>
      <c r="I791" s="99"/>
      <c r="J791" s="99"/>
      <c r="K791" s="99"/>
      <c r="L791" s="99"/>
      <c r="M791" s="99"/>
      <c r="N791" s="99"/>
      <c r="O791" s="99"/>
      <c r="P791" s="99"/>
      <c r="Q791" s="99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</row>
    <row r="792" spans="2:31" ht="18.75" customHeight="1">
      <c r="B792" s="14"/>
      <c r="C792" s="98"/>
      <c r="D792" s="98"/>
      <c r="E792" s="14"/>
      <c r="F792" s="99"/>
      <c r="G792" s="99"/>
      <c r="H792" s="99"/>
      <c r="I792" s="99"/>
      <c r="J792" s="99"/>
      <c r="K792" s="99"/>
      <c r="L792" s="99"/>
      <c r="M792" s="99"/>
      <c r="N792" s="99"/>
      <c r="O792" s="99"/>
      <c r="P792" s="99"/>
      <c r="Q792" s="99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</row>
    <row r="793" spans="2:31" ht="18.75" customHeight="1">
      <c r="B793" s="14"/>
      <c r="C793" s="98"/>
      <c r="D793" s="98"/>
      <c r="E793" s="14"/>
      <c r="F793" s="99"/>
      <c r="G793" s="99"/>
      <c r="H793" s="99"/>
      <c r="I793" s="99"/>
      <c r="J793" s="99"/>
      <c r="K793" s="99"/>
      <c r="L793" s="99"/>
      <c r="M793" s="99"/>
      <c r="N793" s="99"/>
      <c r="O793" s="99"/>
      <c r="P793" s="99"/>
      <c r="Q793" s="99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</row>
    <row r="794" spans="2:31" ht="18.75" customHeight="1">
      <c r="B794" s="14"/>
      <c r="C794" s="98"/>
      <c r="D794" s="98"/>
      <c r="E794" s="14"/>
      <c r="F794" s="99"/>
      <c r="G794" s="99"/>
      <c r="H794" s="99"/>
      <c r="I794" s="99"/>
      <c r="J794" s="99"/>
      <c r="K794" s="99"/>
      <c r="L794" s="99"/>
      <c r="M794" s="99"/>
      <c r="N794" s="99"/>
      <c r="O794" s="99"/>
      <c r="P794" s="99"/>
      <c r="Q794" s="99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</row>
    <row r="795" spans="2:31" ht="18.75" customHeight="1">
      <c r="B795" s="14"/>
      <c r="C795" s="98"/>
      <c r="D795" s="98"/>
      <c r="E795" s="14"/>
      <c r="F795" s="99"/>
      <c r="G795" s="99"/>
      <c r="H795" s="99"/>
      <c r="I795" s="99"/>
      <c r="J795" s="99"/>
      <c r="K795" s="99"/>
      <c r="L795" s="99"/>
      <c r="M795" s="99"/>
      <c r="N795" s="99"/>
      <c r="O795" s="99"/>
      <c r="P795" s="99"/>
      <c r="Q795" s="99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</row>
    <row r="796" spans="2:31" ht="18.75" customHeight="1">
      <c r="B796" s="14"/>
      <c r="C796" s="98"/>
      <c r="D796" s="98"/>
      <c r="E796" s="14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</row>
    <row r="797" spans="2:31" ht="18.75" customHeight="1">
      <c r="B797" s="14"/>
      <c r="C797" s="98"/>
      <c r="D797" s="98"/>
      <c r="E797" s="14"/>
      <c r="F797" s="99"/>
      <c r="G797" s="99"/>
      <c r="H797" s="99"/>
      <c r="I797" s="99"/>
      <c r="J797" s="99"/>
      <c r="K797" s="99"/>
      <c r="L797" s="99"/>
      <c r="M797" s="99"/>
      <c r="N797" s="99"/>
      <c r="O797" s="99"/>
      <c r="P797" s="99"/>
      <c r="Q797" s="99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</row>
    <row r="798" spans="2:31" ht="18.75" customHeight="1">
      <c r="B798" s="14"/>
      <c r="C798" s="98"/>
      <c r="D798" s="98"/>
      <c r="E798" s="14"/>
      <c r="F798" s="99"/>
      <c r="G798" s="99"/>
      <c r="H798" s="99"/>
      <c r="I798" s="99"/>
      <c r="J798" s="99"/>
      <c r="K798" s="99"/>
      <c r="L798" s="99"/>
      <c r="M798" s="99"/>
      <c r="N798" s="99"/>
      <c r="O798" s="99"/>
      <c r="P798" s="99"/>
      <c r="Q798" s="99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</row>
    <row r="799" spans="2:31" ht="18.75" customHeight="1">
      <c r="B799" s="14"/>
      <c r="C799" s="98"/>
      <c r="D799" s="98"/>
      <c r="E799" s="14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</row>
    <row r="800" spans="2:31" ht="18.75" customHeight="1">
      <c r="B800" s="14"/>
      <c r="C800" s="98"/>
      <c r="D800" s="98"/>
      <c r="E800" s="14"/>
      <c r="F800" s="99"/>
      <c r="G800" s="99"/>
      <c r="H800" s="99"/>
      <c r="I800" s="99"/>
      <c r="J800" s="99"/>
      <c r="K800" s="99"/>
      <c r="L800" s="99"/>
      <c r="M800" s="99"/>
      <c r="N800" s="99"/>
      <c r="O800" s="99"/>
      <c r="P800" s="99"/>
      <c r="Q800" s="99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</row>
    <row r="801" spans="2:31" ht="18.75" customHeight="1">
      <c r="B801" s="14"/>
      <c r="C801" s="98"/>
      <c r="D801" s="98"/>
      <c r="E801" s="14"/>
      <c r="F801" s="99"/>
      <c r="G801" s="99"/>
      <c r="H801" s="99"/>
      <c r="I801" s="99"/>
      <c r="J801" s="99"/>
      <c r="K801" s="99"/>
      <c r="L801" s="99"/>
      <c r="M801" s="99"/>
      <c r="N801" s="99"/>
      <c r="O801" s="99"/>
      <c r="P801" s="99"/>
      <c r="Q801" s="99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</row>
    <row r="802" spans="2:31" ht="18.75" customHeight="1">
      <c r="B802" s="14"/>
      <c r="C802" s="98"/>
      <c r="D802" s="98"/>
      <c r="E802" s="14"/>
      <c r="F802" s="99"/>
      <c r="G802" s="99"/>
      <c r="H802" s="99"/>
      <c r="I802" s="99"/>
      <c r="J802" s="99"/>
      <c r="K802" s="99"/>
      <c r="L802" s="99"/>
      <c r="M802" s="99"/>
      <c r="N802" s="99"/>
      <c r="O802" s="99"/>
      <c r="P802" s="99"/>
      <c r="Q802" s="99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</row>
    <row r="803" spans="2:31" ht="18.75" customHeight="1">
      <c r="B803" s="14"/>
      <c r="C803" s="98"/>
      <c r="D803" s="98"/>
      <c r="E803" s="14"/>
      <c r="F803" s="99"/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</row>
    <row r="804" spans="2:31" ht="18.75" customHeight="1">
      <c r="B804" s="14"/>
      <c r="C804" s="98"/>
      <c r="D804" s="98"/>
      <c r="E804" s="14"/>
      <c r="F804" s="99"/>
      <c r="G804" s="99"/>
      <c r="H804" s="99"/>
      <c r="I804" s="99"/>
      <c r="J804" s="99"/>
      <c r="K804" s="99"/>
      <c r="L804" s="99"/>
      <c r="M804" s="99"/>
      <c r="N804" s="99"/>
      <c r="O804" s="99"/>
      <c r="P804" s="99"/>
      <c r="Q804" s="99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</row>
    <row r="805" spans="2:31" ht="18.75" customHeight="1">
      <c r="B805" s="14"/>
      <c r="C805" s="98"/>
      <c r="D805" s="98"/>
      <c r="E805" s="14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</row>
    <row r="806" spans="2:31" ht="18.75" customHeight="1">
      <c r="B806" s="14"/>
      <c r="C806" s="98"/>
      <c r="D806" s="98"/>
      <c r="E806" s="14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</row>
    <row r="807" spans="2:31" ht="18.75" customHeight="1">
      <c r="B807" s="14"/>
      <c r="C807" s="98"/>
      <c r="D807" s="98"/>
      <c r="E807" s="14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</row>
    <row r="808" spans="2:31" ht="18.75" customHeight="1">
      <c r="B808" s="14"/>
      <c r="C808" s="98"/>
      <c r="D808" s="98"/>
      <c r="E808" s="14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</row>
    <row r="809" spans="2:31" ht="18.75" customHeight="1">
      <c r="B809" s="14"/>
      <c r="C809" s="98"/>
      <c r="D809" s="98"/>
      <c r="E809" s="14"/>
      <c r="F809" s="99"/>
      <c r="G809" s="99"/>
      <c r="H809" s="99"/>
      <c r="I809" s="99"/>
      <c r="J809" s="99"/>
      <c r="K809" s="99"/>
      <c r="L809" s="99"/>
      <c r="M809" s="99"/>
      <c r="N809" s="99"/>
      <c r="O809" s="99"/>
      <c r="P809" s="99"/>
      <c r="Q809" s="99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</row>
    <row r="810" spans="2:31" ht="18.75" customHeight="1">
      <c r="B810" s="14"/>
      <c r="C810" s="98"/>
      <c r="D810" s="98"/>
      <c r="E810" s="14"/>
      <c r="F810" s="99"/>
      <c r="G810" s="99"/>
      <c r="H810" s="99"/>
      <c r="I810" s="99"/>
      <c r="J810" s="99"/>
      <c r="K810" s="99"/>
      <c r="L810" s="99"/>
      <c r="M810" s="99"/>
      <c r="N810" s="99"/>
      <c r="O810" s="99"/>
      <c r="P810" s="99"/>
      <c r="Q810" s="99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</row>
    <row r="811" spans="2:31" ht="18.75" customHeight="1">
      <c r="B811" s="14"/>
      <c r="C811" s="98"/>
      <c r="D811" s="98"/>
      <c r="E811" s="14"/>
      <c r="F811" s="99"/>
      <c r="G811" s="99"/>
      <c r="H811" s="99"/>
      <c r="I811" s="99"/>
      <c r="J811" s="99"/>
      <c r="K811" s="99"/>
      <c r="L811" s="99"/>
      <c r="M811" s="99"/>
      <c r="N811" s="99"/>
      <c r="O811" s="99"/>
      <c r="P811" s="99"/>
      <c r="Q811" s="99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</row>
    <row r="812" spans="2:31" ht="18.75" customHeight="1">
      <c r="B812" s="14"/>
      <c r="C812" s="98"/>
      <c r="D812" s="98"/>
      <c r="E812" s="14"/>
      <c r="F812" s="99"/>
      <c r="G812" s="99"/>
      <c r="H812" s="99"/>
      <c r="I812" s="99"/>
      <c r="J812" s="99"/>
      <c r="K812" s="99"/>
      <c r="L812" s="99"/>
      <c r="M812" s="99"/>
      <c r="N812" s="99"/>
      <c r="O812" s="99"/>
      <c r="P812" s="99"/>
      <c r="Q812" s="99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</row>
    <row r="813" spans="2:31" ht="18.75" customHeight="1">
      <c r="B813" s="14"/>
      <c r="C813" s="98"/>
      <c r="D813" s="98"/>
      <c r="E813" s="14"/>
      <c r="F813" s="99"/>
      <c r="G813" s="99"/>
      <c r="H813" s="99"/>
      <c r="I813" s="99"/>
      <c r="J813" s="99"/>
      <c r="K813" s="99"/>
      <c r="L813" s="99"/>
      <c r="M813" s="99"/>
      <c r="N813" s="99"/>
      <c r="O813" s="99"/>
      <c r="P813" s="99"/>
      <c r="Q813" s="99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</row>
    <row r="814" spans="2:31" ht="18.75" customHeight="1">
      <c r="B814" s="14"/>
      <c r="C814" s="98"/>
      <c r="D814" s="98"/>
      <c r="E814" s="14"/>
      <c r="F814" s="99"/>
      <c r="G814" s="99"/>
      <c r="H814" s="99"/>
      <c r="I814" s="99"/>
      <c r="J814" s="99"/>
      <c r="K814" s="99"/>
      <c r="L814" s="99"/>
      <c r="M814" s="99"/>
      <c r="N814" s="99"/>
      <c r="O814" s="99"/>
      <c r="P814" s="99"/>
      <c r="Q814" s="99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</row>
    <row r="815" spans="2:31" ht="18.75" customHeight="1">
      <c r="B815" s="14"/>
      <c r="C815" s="98"/>
      <c r="D815" s="98"/>
      <c r="E815" s="14"/>
      <c r="F815" s="99"/>
      <c r="G815" s="99"/>
      <c r="H815" s="99"/>
      <c r="I815" s="99"/>
      <c r="J815" s="99"/>
      <c r="K815" s="99"/>
      <c r="L815" s="99"/>
      <c r="M815" s="99"/>
      <c r="N815" s="99"/>
      <c r="O815" s="99"/>
      <c r="P815" s="99"/>
      <c r="Q815" s="99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</row>
    <row r="816" spans="2:31" ht="18.75" customHeight="1">
      <c r="B816" s="14"/>
      <c r="C816" s="98"/>
      <c r="D816" s="98"/>
      <c r="E816" s="14"/>
      <c r="F816" s="99"/>
      <c r="G816" s="99"/>
      <c r="H816" s="99"/>
      <c r="I816" s="99"/>
      <c r="J816" s="99"/>
      <c r="K816" s="99"/>
      <c r="L816" s="99"/>
      <c r="M816" s="99"/>
      <c r="N816" s="99"/>
      <c r="O816" s="99"/>
      <c r="P816" s="99"/>
      <c r="Q816" s="99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</row>
    <row r="817" spans="2:31" ht="18.75" customHeight="1">
      <c r="B817" s="14"/>
      <c r="C817" s="98"/>
      <c r="D817" s="98"/>
      <c r="E817" s="14"/>
      <c r="F817" s="99"/>
      <c r="G817" s="99"/>
      <c r="H817" s="99"/>
      <c r="I817" s="99"/>
      <c r="J817" s="99"/>
      <c r="K817" s="99"/>
      <c r="L817" s="99"/>
      <c r="M817" s="99"/>
      <c r="N817" s="99"/>
      <c r="O817" s="99"/>
      <c r="P817" s="99"/>
      <c r="Q817" s="99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</row>
    <row r="818" spans="2:31" ht="18.75" customHeight="1">
      <c r="B818" s="14"/>
      <c r="C818" s="98"/>
      <c r="D818" s="98"/>
      <c r="E818" s="14"/>
      <c r="F818" s="99"/>
      <c r="G818" s="99"/>
      <c r="H818" s="99"/>
      <c r="I818" s="99"/>
      <c r="J818" s="99"/>
      <c r="K818" s="99"/>
      <c r="L818" s="99"/>
      <c r="M818" s="99"/>
      <c r="N818" s="99"/>
      <c r="O818" s="99"/>
      <c r="P818" s="99"/>
      <c r="Q818" s="99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</row>
    <row r="819" spans="2:31" ht="18.75" customHeight="1">
      <c r="B819" s="14"/>
      <c r="C819" s="98"/>
      <c r="D819" s="98"/>
      <c r="E819" s="14"/>
      <c r="F819" s="99"/>
      <c r="G819" s="99"/>
      <c r="H819" s="99"/>
      <c r="I819" s="99"/>
      <c r="J819" s="99"/>
      <c r="K819" s="99"/>
      <c r="L819" s="99"/>
      <c r="M819" s="99"/>
      <c r="N819" s="99"/>
      <c r="O819" s="99"/>
      <c r="P819" s="99"/>
      <c r="Q819" s="99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</row>
    <row r="820" spans="2:31" ht="18.75" customHeight="1">
      <c r="B820" s="14"/>
      <c r="C820" s="98"/>
      <c r="D820" s="98"/>
      <c r="E820" s="14"/>
      <c r="F820" s="99"/>
      <c r="G820" s="99"/>
      <c r="H820" s="99"/>
      <c r="I820" s="99"/>
      <c r="J820" s="99"/>
      <c r="K820" s="99"/>
      <c r="L820" s="99"/>
      <c r="M820" s="99"/>
      <c r="N820" s="99"/>
      <c r="O820" s="99"/>
      <c r="P820" s="99"/>
      <c r="Q820" s="99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</row>
    <row r="821" spans="2:31" ht="18.75" customHeight="1">
      <c r="B821" s="14"/>
      <c r="C821" s="98"/>
      <c r="D821" s="98"/>
      <c r="E821" s="14"/>
      <c r="F821" s="99"/>
      <c r="G821" s="99"/>
      <c r="H821" s="99"/>
      <c r="I821" s="99"/>
      <c r="J821" s="99"/>
      <c r="K821" s="99"/>
      <c r="L821" s="99"/>
      <c r="M821" s="99"/>
      <c r="N821" s="99"/>
      <c r="O821" s="99"/>
      <c r="P821" s="99"/>
      <c r="Q821" s="99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</row>
    <row r="822" spans="2:31" ht="18.75" customHeight="1">
      <c r="B822" s="14"/>
      <c r="C822" s="98"/>
      <c r="D822" s="98"/>
      <c r="E822" s="14"/>
      <c r="F822" s="99"/>
      <c r="G822" s="99"/>
      <c r="H822" s="99"/>
      <c r="I822" s="99"/>
      <c r="J822" s="99"/>
      <c r="K822" s="99"/>
      <c r="L822" s="99"/>
      <c r="M822" s="99"/>
      <c r="N822" s="99"/>
      <c r="O822" s="99"/>
      <c r="P822" s="99"/>
      <c r="Q822" s="99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</row>
    <row r="823" spans="2:31" ht="18.75" customHeight="1">
      <c r="B823" s="14"/>
      <c r="C823" s="98"/>
      <c r="D823" s="98"/>
      <c r="E823" s="14"/>
      <c r="F823" s="99"/>
      <c r="G823" s="99"/>
      <c r="H823" s="99"/>
      <c r="I823" s="99"/>
      <c r="J823" s="99"/>
      <c r="K823" s="99"/>
      <c r="L823" s="99"/>
      <c r="M823" s="99"/>
      <c r="N823" s="99"/>
      <c r="O823" s="99"/>
      <c r="P823" s="99"/>
      <c r="Q823" s="99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</row>
    <row r="824" spans="2:31" ht="18.75" customHeight="1">
      <c r="B824" s="14"/>
      <c r="C824" s="98"/>
      <c r="D824" s="98"/>
      <c r="E824" s="14"/>
      <c r="F824" s="99"/>
      <c r="G824" s="99"/>
      <c r="H824" s="99"/>
      <c r="I824" s="99"/>
      <c r="J824" s="99"/>
      <c r="K824" s="99"/>
      <c r="L824" s="99"/>
      <c r="M824" s="99"/>
      <c r="N824" s="99"/>
      <c r="O824" s="99"/>
      <c r="P824" s="99"/>
      <c r="Q824" s="99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</row>
    <row r="825" spans="2:31" ht="18.75" customHeight="1">
      <c r="B825" s="14"/>
      <c r="C825" s="98"/>
      <c r="D825" s="98"/>
      <c r="E825" s="14"/>
      <c r="F825" s="99"/>
      <c r="G825" s="99"/>
      <c r="H825" s="99"/>
      <c r="I825" s="99"/>
      <c r="J825" s="99"/>
      <c r="K825" s="99"/>
      <c r="L825" s="99"/>
      <c r="M825" s="99"/>
      <c r="N825" s="99"/>
      <c r="O825" s="99"/>
      <c r="P825" s="99"/>
      <c r="Q825" s="99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</row>
    <row r="826" spans="2:31" ht="18.75" customHeight="1">
      <c r="B826" s="14"/>
      <c r="C826" s="98"/>
      <c r="D826" s="98"/>
      <c r="E826" s="14"/>
      <c r="F826" s="99"/>
      <c r="G826" s="99"/>
      <c r="H826" s="99"/>
      <c r="I826" s="99"/>
      <c r="J826" s="99"/>
      <c r="K826" s="99"/>
      <c r="L826" s="99"/>
      <c r="M826" s="99"/>
      <c r="N826" s="99"/>
      <c r="O826" s="99"/>
      <c r="P826" s="99"/>
      <c r="Q826" s="99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</row>
    <row r="827" spans="2:31" ht="18.75" customHeight="1">
      <c r="B827" s="14"/>
      <c r="C827" s="98"/>
      <c r="D827" s="98"/>
      <c r="E827" s="14"/>
      <c r="F827" s="99"/>
      <c r="G827" s="99"/>
      <c r="H827" s="99"/>
      <c r="I827" s="99"/>
      <c r="J827" s="99"/>
      <c r="K827" s="99"/>
      <c r="L827" s="99"/>
      <c r="M827" s="99"/>
      <c r="N827" s="99"/>
      <c r="O827" s="99"/>
      <c r="P827" s="99"/>
      <c r="Q827" s="99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</row>
    <row r="828" spans="2:31" ht="18.75" customHeight="1">
      <c r="B828" s="14"/>
      <c r="C828" s="98"/>
      <c r="D828" s="98"/>
      <c r="E828" s="14"/>
      <c r="F828" s="99"/>
      <c r="G828" s="99"/>
      <c r="H828" s="99"/>
      <c r="I828" s="99"/>
      <c r="J828" s="99"/>
      <c r="K828" s="99"/>
      <c r="L828" s="99"/>
      <c r="M828" s="99"/>
      <c r="N828" s="99"/>
      <c r="O828" s="99"/>
      <c r="P828" s="99"/>
      <c r="Q828" s="99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</row>
    <row r="829" spans="2:31" ht="18.75" customHeight="1">
      <c r="B829" s="14"/>
      <c r="C829" s="98"/>
      <c r="D829" s="98"/>
      <c r="E829" s="14"/>
      <c r="F829" s="99"/>
      <c r="G829" s="99"/>
      <c r="H829" s="99"/>
      <c r="I829" s="99"/>
      <c r="J829" s="99"/>
      <c r="K829" s="99"/>
      <c r="L829" s="99"/>
      <c r="M829" s="99"/>
      <c r="N829" s="99"/>
      <c r="O829" s="99"/>
      <c r="P829" s="99"/>
      <c r="Q829" s="99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</row>
    <row r="830" spans="2:31" ht="18.75" customHeight="1">
      <c r="B830" s="14"/>
      <c r="C830" s="98"/>
      <c r="D830" s="98"/>
      <c r="E830" s="14"/>
      <c r="F830" s="99"/>
      <c r="G830" s="99"/>
      <c r="H830" s="99"/>
      <c r="I830" s="99"/>
      <c r="J830" s="99"/>
      <c r="K830" s="99"/>
      <c r="L830" s="99"/>
      <c r="M830" s="99"/>
      <c r="N830" s="99"/>
      <c r="O830" s="99"/>
      <c r="P830" s="99"/>
      <c r="Q830" s="99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</row>
    <row r="831" spans="2:31" ht="18.75" customHeight="1">
      <c r="B831" s="14"/>
      <c r="C831" s="98"/>
      <c r="D831" s="98"/>
      <c r="E831" s="14"/>
      <c r="F831" s="99"/>
      <c r="G831" s="99"/>
      <c r="H831" s="99"/>
      <c r="I831" s="99"/>
      <c r="J831" s="99"/>
      <c r="K831" s="99"/>
      <c r="L831" s="99"/>
      <c r="M831" s="99"/>
      <c r="N831" s="99"/>
      <c r="O831" s="99"/>
      <c r="P831" s="99"/>
      <c r="Q831" s="99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</row>
    <row r="832" spans="2:31" ht="18.75" customHeight="1">
      <c r="B832" s="14"/>
      <c r="C832" s="98"/>
      <c r="D832" s="98"/>
      <c r="E832" s="14"/>
      <c r="F832" s="99"/>
      <c r="G832" s="99"/>
      <c r="H832" s="99"/>
      <c r="I832" s="99"/>
      <c r="J832" s="99"/>
      <c r="K832" s="99"/>
      <c r="L832" s="99"/>
      <c r="M832" s="99"/>
      <c r="N832" s="99"/>
      <c r="O832" s="99"/>
      <c r="P832" s="99"/>
      <c r="Q832" s="99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</row>
    <row r="833" spans="2:31" ht="18.75" customHeight="1">
      <c r="B833" s="14"/>
      <c r="C833" s="98"/>
      <c r="D833" s="98"/>
      <c r="E833" s="14"/>
      <c r="F833" s="99"/>
      <c r="G833" s="99"/>
      <c r="H833" s="99"/>
      <c r="I833" s="99"/>
      <c r="J833" s="99"/>
      <c r="K833" s="99"/>
      <c r="L833" s="99"/>
      <c r="M833" s="99"/>
      <c r="N833" s="99"/>
      <c r="O833" s="99"/>
      <c r="P833" s="99"/>
      <c r="Q833" s="99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</row>
    <row r="834" spans="2:31" ht="18.75" customHeight="1">
      <c r="B834" s="14"/>
      <c r="C834" s="98"/>
      <c r="D834" s="98"/>
      <c r="E834" s="14"/>
      <c r="F834" s="99"/>
      <c r="G834" s="99"/>
      <c r="H834" s="99"/>
      <c r="I834" s="99"/>
      <c r="J834" s="99"/>
      <c r="K834" s="99"/>
      <c r="L834" s="99"/>
      <c r="M834" s="99"/>
      <c r="N834" s="99"/>
      <c r="O834" s="99"/>
      <c r="P834" s="99"/>
      <c r="Q834" s="99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</row>
    <row r="835" spans="2:31" ht="18.75" customHeight="1">
      <c r="B835" s="14"/>
      <c r="C835" s="98"/>
      <c r="D835" s="98"/>
      <c r="E835" s="14"/>
      <c r="F835" s="99"/>
      <c r="G835" s="99"/>
      <c r="H835" s="99"/>
      <c r="I835" s="99"/>
      <c r="J835" s="99"/>
      <c r="K835" s="99"/>
      <c r="L835" s="99"/>
      <c r="M835" s="99"/>
      <c r="N835" s="99"/>
      <c r="O835" s="99"/>
      <c r="P835" s="99"/>
      <c r="Q835" s="99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</row>
    <row r="836" spans="2:31" ht="18.75" customHeight="1">
      <c r="B836" s="14"/>
      <c r="C836" s="98"/>
      <c r="D836" s="98"/>
      <c r="E836" s="14"/>
      <c r="F836" s="99"/>
      <c r="G836" s="99"/>
      <c r="H836" s="99"/>
      <c r="I836" s="99"/>
      <c r="J836" s="99"/>
      <c r="K836" s="99"/>
      <c r="L836" s="99"/>
      <c r="M836" s="99"/>
      <c r="N836" s="99"/>
      <c r="O836" s="99"/>
      <c r="P836" s="99"/>
      <c r="Q836" s="99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</row>
    <row r="837" spans="2:31" ht="18.75" customHeight="1">
      <c r="B837" s="14"/>
      <c r="C837" s="98"/>
      <c r="D837" s="98"/>
      <c r="E837" s="14"/>
      <c r="F837" s="99"/>
      <c r="G837" s="99"/>
      <c r="H837" s="99"/>
      <c r="I837" s="99"/>
      <c r="J837" s="99"/>
      <c r="K837" s="99"/>
      <c r="L837" s="99"/>
      <c r="M837" s="99"/>
      <c r="N837" s="99"/>
      <c r="O837" s="99"/>
      <c r="P837" s="99"/>
      <c r="Q837" s="99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</row>
    <row r="838" spans="2:31" ht="18.75" customHeight="1">
      <c r="B838" s="14"/>
      <c r="C838" s="98"/>
      <c r="D838" s="98"/>
      <c r="E838" s="14"/>
      <c r="F838" s="99"/>
      <c r="G838" s="99"/>
      <c r="H838" s="99"/>
      <c r="I838" s="99"/>
      <c r="J838" s="99"/>
      <c r="K838" s="99"/>
      <c r="L838" s="99"/>
      <c r="M838" s="99"/>
      <c r="N838" s="99"/>
      <c r="O838" s="99"/>
      <c r="P838" s="99"/>
      <c r="Q838" s="99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</row>
    <row r="839" spans="2:31" ht="18.75" customHeight="1">
      <c r="B839" s="14"/>
      <c r="C839" s="98"/>
      <c r="D839" s="98"/>
      <c r="E839" s="14"/>
      <c r="F839" s="99"/>
      <c r="G839" s="99"/>
      <c r="H839" s="99"/>
      <c r="I839" s="99"/>
      <c r="J839" s="99"/>
      <c r="K839" s="99"/>
      <c r="L839" s="99"/>
      <c r="M839" s="99"/>
      <c r="N839" s="99"/>
      <c r="O839" s="99"/>
      <c r="P839" s="99"/>
      <c r="Q839" s="99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</row>
    <row r="840" spans="2:31" ht="18.75" customHeight="1">
      <c r="B840" s="14"/>
      <c r="C840" s="98"/>
      <c r="D840" s="98"/>
      <c r="E840" s="14"/>
      <c r="F840" s="99"/>
      <c r="G840" s="99"/>
      <c r="H840" s="99"/>
      <c r="I840" s="99"/>
      <c r="J840" s="99"/>
      <c r="K840" s="99"/>
      <c r="L840" s="99"/>
      <c r="M840" s="99"/>
      <c r="N840" s="99"/>
      <c r="O840" s="99"/>
      <c r="P840" s="99"/>
      <c r="Q840" s="99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</row>
    <row r="841" spans="2:31" ht="18.75" customHeight="1">
      <c r="B841" s="14"/>
      <c r="C841" s="98"/>
      <c r="D841" s="98"/>
      <c r="E841" s="14"/>
      <c r="F841" s="99"/>
      <c r="G841" s="99"/>
      <c r="H841" s="99"/>
      <c r="I841" s="99"/>
      <c r="J841" s="99"/>
      <c r="K841" s="99"/>
      <c r="L841" s="99"/>
      <c r="M841" s="99"/>
      <c r="N841" s="99"/>
      <c r="O841" s="99"/>
      <c r="P841" s="99"/>
      <c r="Q841" s="99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</row>
    <row r="842" spans="2:31" ht="18.75" customHeight="1">
      <c r="B842" s="14"/>
      <c r="C842" s="98"/>
      <c r="D842" s="98"/>
      <c r="E842" s="14"/>
      <c r="F842" s="99"/>
      <c r="G842" s="99"/>
      <c r="H842" s="99"/>
      <c r="I842" s="99"/>
      <c r="J842" s="99"/>
      <c r="K842" s="99"/>
      <c r="L842" s="99"/>
      <c r="M842" s="99"/>
      <c r="N842" s="99"/>
      <c r="O842" s="99"/>
      <c r="P842" s="99"/>
      <c r="Q842" s="99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</row>
    <row r="843" spans="2:31" ht="18.75" customHeight="1">
      <c r="B843" s="14"/>
      <c r="C843" s="98"/>
      <c r="D843" s="98"/>
      <c r="E843" s="14"/>
      <c r="F843" s="99"/>
      <c r="G843" s="99"/>
      <c r="H843" s="99"/>
      <c r="I843" s="99"/>
      <c r="J843" s="99"/>
      <c r="K843" s="99"/>
      <c r="L843" s="99"/>
      <c r="M843" s="99"/>
      <c r="N843" s="99"/>
      <c r="O843" s="99"/>
      <c r="P843" s="99"/>
      <c r="Q843" s="99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</row>
    <row r="844" spans="2:31" ht="18.75" customHeight="1">
      <c r="B844" s="14"/>
      <c r="C844" s="98"/>
      <c r="D844" s="98"/>
      <c r="E844" s="14"/>
      <c r="F844" s="99"/>
      <c r="G844" s="99"/>
      <c r="H844" s="99"/>
      <c r="I844" s="99"/>
      <c r="J844" s="99"/>
      <c r="K844" s="99"/>
      <c r="L844" s="99"/>
      <c r="M844" s="99"/>
      <c r="N844" s="99"/>
      <c r="O844" s="99"/>
      <c r="P844" s="99"/>
      <c r="Q844" s="99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</row>
    <row r="845" spans="2:31" ht="18.75" customHeight="1">
      <c r="B845" s="14"/>
      <c r="C845" s="98"/>
      <c r="D845" s="98"/>
      <c r="E845" s="14"/>
      <c r="F845" s="99"/>
      <c r="G845" s="99"/>
      <c r="H845" s="99"/>
      <c r="I845" s="99"/>
      <c r="J845" s="99"/>
      <c r="K845" s="99"/>
      <c r="L845" s="99"/>
      <c r="M845" s="99"/>
      <c r="N845" s="99"/>
      <c r="O845" s="99"/>
      <c r="P845" s="99"/>
      <c r="Q845" s="99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</row>
    <row r="846" spans="2:31" ht="18.75" customHeight="1">
      <c r="B846" s="14"/>
      <c r="C846" s="98"/>
      <c r="D846" s="98"/>
      <c r="E846" s="14"/>
      <c r="F846" s="99"/>
      <c r="G846" s="99"/>
      <c r="H846" s="99"/>
      <c r="I846" s="99"/>
      <c r="J846" s="99"/>
      <c r="K846" s="99"/>
      <c r="L846" s="99"/>
      <c r="M846" s="99"/>
      <c r="N846" s="99"/>
      <c r="O846" s="99"/>
      <c r="P846" s="99"/>
      <c r="Q846" s="99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</row>
    <row r="847" spans="2:31" ht="18.75" customHeight="1">
      <c r="B847" s="14"/>
      <c r="C847" s="98"/>
      <c r="D847" s="98"/>
      <c r="E847" s="14"/>
      <c r="F847" s="99"/>
      <c r="G847" s="99"/>
      <c r="H847" s="99"/>
      <c r="I847" s="99"/>
      <c r="J847" s="99"/>
      <c r="K847" s="99"/>
      <c r="L847" s="99"/>
      <c r="M847" s="99"/>
      <c r="N847" s="99"/>
      <c r="O847" s="99"/>
      <c r="P847" s="99"/>
      <c r="Q847" s="99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</row>
    <row r="848" spans="2:31" ht="18.75" customHeight="1">
      <c r="B848" s="14"/>
      <c r="C848" s="98"/>
      <c r="D848" s="98"/>
      <c r="E848" s="14"/>
      <c r="F848" s="99"/>
      <c r="G848" s="99"/>
      <c r="H848" s="99"/>
      <c r="I848" s="99"/>
      <c r="J848" s="99"/>
      <c r="K848" s="99"/>
      <c r="L848" s="99"/>
      <c r="M848" s="99"/>
      <c r="N848" s="99"/>
      <c r="O848" s="99"/>
      <c r="P848" s="99"/>
      <c r="Q848" s="99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</row>
    <row r="849" spans="2:31" ht="18.75" customHeight="1">
      <c r="B849" s="14"/>
      <c r="C849" s="98"/>
      <c r="D849" s="98"/>
      <c r="E849" s="14"/>
      <c r="F849" s="99"/>
      <c r="G849" s="99"/>
      <c r="H849" s="99"/>
      <c r="I849" s="99"/>
      <c r="J849" s="99"/>
      <c r="K849" s="99"/>
      <c r="L849" s="99"/>
      <c r="M849" s="99"/>
      <c r="N849" s="99"/>
      <c r="O849" s="99"/>
      <c r="P849" s="99"/>
      <c r="Q849" s="99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</row>
    <row r="850" spans="2:31" ht="18.75" customHeight="1">
      <c r="B850" s="14"/>
      <c r="C850" s="98"/>
      <c r="D850" s="98"/>
      <c r="E850" s="14"/>
      <c r="F850" s="99"/>
      <c r="G850" s="99"/>
      <c r="H850" s="99"/>
      <c r="I850" s="99"/>
      <c r="J850" s="99"/>
      <c r="K850" s="99"/>
      <c r="L850" s="99"/>
      <c r="M850" s="99"/>
      <c r="N850" s="99"/>
      <c r="O850" s="99"/>
      <c r="P850" s="99"/>
      <c r="Q850" s="99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</row>
    <row r="851" spans="2:31" ht="18.75" customHeight="1">
      <c r="B851" s="14"/>
      <c r="C851" s="98"/>
      <c r="D851" s="98"/>
      <c r="E851" s="14"/>
      <c r="F851" s="99"/>
      <c r="G851" s="99"/>
      <c r="H851" s="99"/>
      <c r="I851" s="99"/>
      <c r="J851" s="99"/>
      <c r="K851" s="99"/>
      <c r="L851" s="99"/>
      <c r="M851" s="99"/>
      <c r="N851" s="99"/>
      <c r="O851" s="99"/>
      <c r="P851" s="99"/>
      <c r="Q851" s="99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</row>
    <row r="852" spans="2:31" ht="18.75" customHeight="1">
      <c r="B852" s="14"/>
      <c r="C852" s="98"/>
      <c r="D852" s="98"/>
      <c r="E852" s="14"/>
      <c r="F852" s="99"/>
      <c r="G852" s="99"/>
      <c r="H852" s="99"/>
      <c r="I852" s="99"/>
      <c r="J852" s="99"/>
      <c r="K852" s="99"/>
      <c r="L852" s="99"/>
      <c r="M852" s="99"/>
      <c r="N852" s="99"/>
      <c r="O852" s="99"/>
      <c r="P852" s="99"/>
      <c r="Q852" s="99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</row>
    <row r="853" spans="2:31" ht="18.75" customHeight="1">
      <c r="B853" s="14"/>
      <c r="C853" s="98"/>
      <c r="D853" s="98"/>
      <c r="E853" s="14"/>
      <c r="F853" s="99"/>
      <c r="G853" s="99"/>
      <c r="H853" s="99"/>
      <c r="I853" s="99"/>
      <c r="J853" s="99"/>
      <c r="K853" s="99"/>
      <c r="L853" s="99"/>
      <c r="M853" s="99"/>
      <c r="N853" s="99"/>
      <c r="O853" s="99"/>
      <c r="P853" s="99"/>
      <c r="Q853" s="99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</row>
    <row r="854" spans="2:31" ht="18.75" customHeight="1">
      <c r="B854" s="14"/>
      <c r="C854" s="98"/>
      <c r="D854" s="98"/>
      <c r="E854" s="14"/>
      <c r="F854" s="99"/>
      <c r="G854" s="99"/>
      <c r="H854" s="99"/>
      <c r="I854" s="99"/>
      <c r="J854" s="99"/>
      <c r="K854" s="99"/>
      <c r="L854" s="99"/>
      <c r="M854" s="99"/>
      <c r="N854" s="99"/>
      <c r="O854" s="99"/>
      <c r="P854" s="99"/>
      <c r="Q854" s="99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</row>
    <row r="855" spans="2:31" ht="18.75" customHeight="1">
      <c r="B855" s="14"/>
      <c r="C855" s="98"/>
      <c r="D855" s="98"/>
      <c r="E855" s="14"/>
      <c r="F855" s="99"/>
      <c r="G855" s="99"/>
      <c r="H855" s="99"/>
      <c r="I855" s="99"/>
      <c r="J855" s="99"/>
      <c r="K855" s="99"/>
      <c r="L855" s="99"/>
      <c r="M855" s="99"/>
      <c r="N855" s="99"/>
      <c r="O855" s="99"/>
      <c r="P855" s="99"/>
      <c r="Q855" s="99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</row>
    <row r="856" spans="2:31" ht="18.75" customHeight="1">
      <c r="B856" s="14"/>
      <c r="C856" s="98"/>
      <c r="D856" s="98"/>
      <c r="E856" s="14"/>
      <c r="F856" s="99"/>
      <c r="G856" s="99"/>
      <c r="H856" s="99"/>
      <c r="I856" s="99"/>
      <c r="J856" s="99"/>
      <c r="K856" s="99"/>
      <c r="L856" s="99"/>
      <c r="M856" s="99"/>
      <c r="N856" s="99"/>
      <c r="O856" s="99"/>
      <c r="P856" s="99"/>
      <c r="Q856" s="99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</row>
    <row r="857" spans="2:31" ht="18.75" customHeight="1">
      <c r="B857" s="14"/>
      <c r="C857" s="98"/>
      <c r="D857" s="98"/>
      <c r="E857" s="14"/>
      <c r="F857" s="99"/>
      <c r="G857" s="99"/>
      <c r="H857" s="99"/>
      <c r="I857" s="99"/>
      <c r="J857" s="99"/>
      <c r="K857" s="99"/>
      <c r="L857" s="99"/>
      <c r="M857" s="99"/>
      <c r="N857" s="99"/>
      <c r="O857" s="99"/>
      <c r="P857" s="99"/>
      <c r="Q857" s="99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</row>
    <row r="858" spans="2:31" ht="18.75" customHeight="1">
      <c r="B858" s="14"/>
      <c r="C858" s="98"/>
      <c r="D858" s="98"/>
      <c r="E858" s="14"/>
      <c r="F858" s="99"/>
      <c r="G858" s="99"/>
      <c r="H858" s="99"/>
      <c r="I858" s="99"/>
      <c r="J858" s="99"/>
      <c r="K858" s="99"/>
      <c r="L858" s="99"/>
      <c r="M858" s="99"/>
      <c r="N858" s="99"/>
      <c r="O858" s="99"/>
      <c r="P858" s="99"/>
      <c r="Q858" s="99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</row>
    <row r="859" spans="2:31" ht="18.75" customHeight="1">
      <c r="B859" s="14"/>
      <c r="C859" s="98"/>
      <c r="D859" s="98"/>
      <c r="E859" s="14"/>
      <c r="F859" s="99"/>
      <c r="G859" s="99"/>
      <c r="H859" s="99"/>
      <c r="I859" s="99"/>
      <c r="J859" s="99"/>
      <c r="K859" s="99"/>
      <c r="L859" s="99"/>
      <c r="M859" s="99"/>
      <c r="N859" s="99"/>
      <c r="O859" s="99"/>
      <c r="P859" s="99"/>
      <c r="Q859" s="99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</row>
    <row r="860" spans="2:31" ht="18.75" customHeight="1">
      <c r="B860" s="14"/>
      <c r="C860" s="98"/>
      <c r="D860" s="98"/>
      <c r="E860" s="14"/>
      <c r="F860" s="99"/>
      <c r="G860" s="99"/>
      <c r="H860" s="99"/>
      <c r="I860" s="99"/>
      <c r="J860" s="99"/>
      <c r="K860" s="99"/>
      <c r="L860" s="99"/>
      <c r="M860" s="99"/>
      <c r="N860" s="99"/>
      <c r="O860" s="99"/>
      <c r="P860" s="99"/>
      <c r="Q860" s="99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</row>
    <row r="861" spans="2:31" ht="18.75" customHeight="1">
      <c r="B861" s="14"/>
      <c r="C861" s="98"/>
      <c r="D861" s="98"/>
      <c r="E861" s="14"/>
      <c r="F861" s="99"/>
      <c r="G861" s="99"/>
      <c r="H861" s="99"/>
      <c r="I861" s="99"/>
      <c r="J861" s="99"/>
      <c r="K861" s="99"/>
      <c r="L861" s="99"/>
      <c r="M861" s="99"/>
      <c r="N861" s="99"/>
      <c r="O861" s="99"/>
      <c r="P861" s="99"/>
      <c r="Q861" s="99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</row>
    <row r="862" spans="2:31" ht="18.75" customHeight="1">
      <c r="B862" s="14"/>
      <c r="C862" s="98"/>
      <c r="D862" s="98"/>
      <c r="E862" s="14"/>
      <c r="F862" s="99"/>
      <c r="G862" s="99"/>
      <c r="H862" s="99"/>
      <c r="I862" s="99"/>
      <c r="J862" s="99"/>
      <c r="K862" s="99"/>
      <c r="L862" s="99"/>
      <c r="M862" s="99"/>
      <c r="N862" s="99"/>
      <c r="O862" s="99"/>
      <c r="P862" s="99"/>
      <c r="Q862" s="99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</row>
    <row r="863" spans="2:31" ht="18.75" customHeight="1">
      <c r="B863" s="14"/>
      <c r="C863" s="98"/>
      <c r="D863" s="98"/>
      <c r="E863" s="14"/>
      <c r="F863" s="99"/>
      <c r="G863" s="99"/>
      <c r="H863" s="99"/>
      <c r="I863" s="99"/>
      <c r="J863" s="99"/>
      <c r="K863" s="99"/>
      <c r="L863" s="99"/>
      <c r="M863" s="99"/>
      <c r="N863" s="99"/>
      <c r="O863" s="99"/>
      <c r="P863" s="99"/>
      <c r="Q863" s="99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</row>
    <row r="864" spans="2:31" ht="18.75" customHeight="1">
      <c r="B864" s="14"/>
      <c r="C864" s="98"/>
      <c r="D864" s="98"/>
      <c r="E864" s="14"/>
      <c r="F864" s="99"/>
      <c r="G864" s="99"/>
      <c r="H864" s="99"/>
      <c r="I864" s="99"/>
      <c r="J864" s="99"/>
      <c r="K864" s="99"/>
      <c r="L864" s="99"/>
      <c r="M864" s="99"/>
      <c r="N864" s="99"/>
      <c r="O864" s="99"/>
      <c r="P864" s="99"/>
      <c r="Q864" s="99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</row>
    <row r="865" spans="2:31" ht="18.75" customHeight="1">
      <c r="B865" s="14"/>
      <c r="C865" s="98"/>
      <c r="D865" s="98"/>
      <c r="E865" s="14"/>
      <c r="F865" s="99"/>
      <c r="G865" s="99"/>
      <c r="H865" s="99"/>
      <c r="I865" s="99"/>
      <c r="J865" s="99"/>
      <c r="K865" s="99"/>
      <c r="L865" s="99"/>
      <c r="M865" s="99"/>
      <c r="N865" s="99"/>
      <c r="O865" s="99"/>
      <c r="P865" s="99"/>
      <c r="Q865" s="99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</row>
    <row r="866" spans="2:31" ht="18.75" customHeight="1">
      <c r="B866" s="14"/>
      <c r="C866" s="98"/>
      <c r="D866" s="98"/>
      <c r="E866" s="14"/>
      <c r="F866" s="99"/>
      <c r="G866" s="99"/>
      <c r="H866" s="99"/>
      <c r="I866" s="99"/>
      <c r="J866" s="99"/>
      <c r="K866" s="99"/>
      <c r="L866" s="99"/>
      <c r="M866" s="99"/>
      <c r="N866" s="99"/>
      <c r="O866" s="99"/>
      <c r="P866" s="99"/>
      <c r="Q866" s="99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</row>
    <row r="867" spans="2:31" ht="18.75" customHeight="1">
      <c r="B867" s="14"/>
      <c r="C867" s="98"/>
      <c r="D867" s="98"/>
      <c r="E867" s="14"/>
      <c r="F867" s="99"/>
      <c r="G867" s="99"/>
      <c r="H867" s="99"/>
      <c r="I867" s="99"/>
      <c r="J867" s="99"/>
      <c r="K867" s="99"/>
      <c r="L867" s="99"/>
      <c r="M867" s="99"/>
      <c r="N867" s="99"/>
      <c r="O867" s="99"/>
      <c r="P867" s="99"/>
      <c r="Q867" s="99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</row>
    <row r="868" spans="2:31" ht="18.75" customHeight="1">
      <c r="B868" s="14"/>
      <c r="C868" s="98"/>
      <c r="D868" s="98"/>
      <c r="E868" s="14"/>
      <c r="F868" s="99"/>
      <c r="G868" s="99"/>
      <c r="H868" s="99"/>
      <c r="I868" s="99"/>
      <c r="J868" s="99"/>
      <c r="K868" s="99"/>
      <c r="L868" s="99"/>
      <c r="M868" s="99"/>
      <c r="N868" s="99"/>
      <c r="O868" s="99"/>
      <c r="P868" s="99"/>
      <c r="Q868" s="99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</row>
    <row r="869" spans="2:31" ht="18.75" customHeight="1">
      <c r="B869" s="14"/>
      <c r="C869" s="98"/>
      <c r="D869" s="98"/>
      <c r="E869" s="14"/>
      <c r="F869" s="99"/>
      <c r="G869" s="99"/>
      <c r="H869" s="99"/>
      <c r="I869" s="99"/>
      <c r="J869" s="99"/>
      <c r="K869" s="99"/>
      <c r="L869" s="99"/>
      <c r="M869" s="99"/>
      <c r="N869" s="99"/>
      <c r="O869" s="99"/>
      <c r="P869" s="99"/>
      <c r="Q869" s="99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</row>
    <row r="870" spans="2:31" ht="18.75" customHeight="1">
      <c r="B870" s="14"/>
      <c r="C870" s="98"/>
      <c r="D870" s="98"/>
      <c r="E870" s="14"/>
      <c r="F870" s="99"/>
      <c r="G870" s="99"/>
      <c r="H870" s="99"/>
      <c r="I870" s="99"/>
      <c r="J870" s="99"/>
      <c r="K870" s="99"/>
      <c r="L870" s="99"/>
      <c r="M870" s="99"/>
      <c r="N870" s="99"/>
      <c r="O870" s="99"/>
      <c r="P870" s="99"/>
      <c r="Q870" s="99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</row>
    <row r="871" spans="2:31" ht="18.75" customHeight="1">
      <c r="B871" s="14"/>
      <c r="C871" s="98"/>
      <c r="D871" s="98"/>
      <c r="E871" s="14"/>
      <c r="F871" s="99"/>
      <c r="G871" s="99"/>
      <c r="H871" s="99"/>
      <c r="I871" s="99"/>
      <c r="J871" s="99"/>
      <c r="K871" s="99"/>
      <c r="L871" s="99"/>
      <c r="M871" s="99"/>
      <c r="N871" s="99"/>
      <c r="O871" s="99"/>
      <c r="P871" s="99"/>
      <c r="Q871" s="99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</row>
    <row r="872" spans="2:31" ht="18.75" customHeight="1">
      <c r="B872" s="14"/>
      <c r="C872" s="98"/>
      <c r="D872" s="98"/>
      <c r="E872" s="14"/>
      <c r="F872" s="99"/>
      <c r="G872" s="99"/>
      <c r="H872" s="99"/>
      <c r="I872" s="99"/>
      <c r="J872" s="99"/>
      <c r="K872" s="99"/>
      <c r="L872" s="99"/>
      <c r="M872" s="99"/>
      <c r="N872" s="99"/>
      <c r="O872" s="99"/>
      <c r="P872" s="99"/>
      <c r="Q872" s="99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</row>
    <row r="873" spans="2:31" ht="18.75" customHeight="1">
      <c r="B873" s="14"/>
      <c r="C873" s="98"/>
      <c r="D873" s="98"/>
      <c r="E873" s="14"/>
      <c r="F873" s="99"/>
      <c r="G873" s="99"/>
      <c r="H873" s="99"/>
      <c r="I873" s="99"/>
      <c r="J873" s="99"/>
      <c r="K873" s="99"/>
      <c r="L873" s="99"/>
      <c r="M873" s="99"/>
      <c r="N873" s="99"/>
      <c r="O873" s="99"/>
      <c r="P873" s="99"/>
      <c r="Q873" s="99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</row>
    <row r="874" spans="2:31" ht="18.75" customHeight="1">
      <c r="B874" s="14"/>
      <c r="C874" s="98"/>
      <c r="D874" s="98"/>
      <c r="E874" s="14"/>
      <c r="F874" s="99"/>
      <c r="G874" s="99"/>
      <c r="H874" s="99"/>
      <c r="I874" s="99"/>
      <c r="J874" s="99"/>
      <c r="K874" s="99"/>
      <c r="L874" s="99"/>
      <c r="M874" s="99"/>
      <c r="N874" s="99"/>
      <c r="O874" s="99"/>
      <c r="P874" s="99"/>
      <c r="Q874" s="99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</row>
    <row r="875" spans="2:31" ht="18.75" customHeight="1">
      <c r="B875" s="14"/>
      <c r="C875" s="98"/>
      <c r="D875" s="98"/>
      <c r="E875" s="14"/>
      <c r="F875" s="99"/>
      <c r="G875" s="99"/>
      <c r="H875" s="99"/>
      <c r="I875" s="99"/>
      <c r="J875" s="99"/>
      <c r="K875" s="99"/>
      <c r="L875" s="99"/>
      <c r="M875" s="99"/>
      <c r="N875" s="99"/>
      <c r="O875" s="99"/>
      <c r="P875" s="99"/>
      <c r="Q875" s="99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</row>
    <row r="876" spans="2:31" ht="18.75" customHeight="1">
      <c r="B876" s="14"/>
      <c r="C876" s="98"/>
      <c r="D876" s="98"/>
      <c r="E876" s="14"/>
      <c r="F876" s="99"/>
      <c r="G876" s="99"/>
      <c r="H876" s="99"/>
      <c r="I876" s="99"/>
      <c r="J876" s="99"/>
      <c r="K876" s="99"/>
      <c r="L876" s="99"/>
      <c r="M876" s="99"/>
      <c r="N876" s="99"/>
      <c r="O876" s="99"/>
      <c r="P876" s="99"/>
      <c r="Q876" s="99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</row>
    <row r="877" spans="2:31" ht="18.75" customHeight="1">
      <c r="B877" s="14"/>
      <c r="C877" s="98"/>
      <c r="D877" s="98"/>
      <c r="E877" s="14"/>
      <c r="F877" s="99"/>
      <c r="G877" s="99"/>
      <c r="H877" s="99"/>
      <c r="I877" s="99"/>
      <c r="J877" s="99"/>
      <c r="K877" s="99"/>
      <c r="L877" s="99"/>
      <c r="M877" s="99"/>
      <c r="N877" s="99"/>
      <c r="O877" s="99"/>
      <c r="P877" s="99"/>
      <c r="Q877" s="99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</row>
    <row r="878" spans="2:31" ht="18.75" customHeight="1">
      <c r="B878" s="14"/>
      <c r="C878" s="98"/>
      <c r="D878" s="98"/>
      <c r="E878" s="14"/>
      <c r="F878" s="99"/>
      <c r="G878" s="99"/>
      <c r="H878" s="99"/>
      <c r="I878" s="99"/>
      <c r="J878" s="99"/>
      <c r="K878" s="99"/>
      <c r="L878" s="99"/>
      <c r="M878" s="99"/>
      <c r="N878" s="99"/>
      <c r="O878" s="99"/>
      <c r="P878" s="99"/>
      <c r="Q878" s="99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</row>
    <row r="879" spans="2:31" ht="18.75" customHeight="1">
      <c r="B879" s="14"/>
      <c r="C879" s="98"/>
      <c r="D879" s="98"/>
      <c r="E879" s="14"/>
      <c r="F879" s="99"/>
      <c r="G879" s="99"/>
      <c r="H879" s="99"/>
      <c r="I879" s="99"/>
      <c r="J879" s="99"/>
      <c r="K879" s="99"/>
      <c r="L879" s="99"/>
      <c r="M879" s="99"/>
      <c r="N879" s="99"/>
      <c r="O879" s="99"/>
      <c r="P879" s="99"/>
      <c r="Q879" s="99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</row>
    <row r="880" spans="2:31" ht="18.75" customHeight="1">
      <c r="B880" s="14"/>
      <c r="C880" s="98"/>
      <c r="D880" s="98"/>
      <c r="E880" s="14"/>
      <c r="F880" s="99"/>
      <c r="G880" s="99"/>
      <c r="H880" s="99"/>
      <c r="I880" s="99"/>
      <c r="J880" s="99"/>
      <c r="K880" s="99"/>
      <c r="L880" s="99"/>
      <c r="M880" s="99"/>
      <c r="N880" s="99"/>
      <c r="O880" s="99"/>
      <c r="P880" s="99"/>
      <c r="Q880" s="99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</row>
    <row r="881" spans="2:31" ht="18.75" customHeight="1">
      <c r="B881" s="14"/>
      <c r="C881" s="98"/>
      <c r="D881" s="98"/>
      <c r="E881" s="14"/>
      <c r="F881" s="99"/>
      <c r="G881" s="99"/>
      <c r="H881" s="99"/>
      <c r="I881" s="99"/>
      <c r="J881" s="99"/>
      <c r="K881" s="99"/>
      <c r="L881" s="99"/>
      <c r="M881" s="99"/>
      <c r="N881" s="99"/>
      <c r="O881" s="99"/>
      <c r="P881" s="99"/>
      <c r="Q881" s="99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</row>
    <row r="882" spans="2:31" ht="18.75" customHeight="1">
      <c r="B882" s="14"/>
      <c r="C882" s="98"/>
      <c r="D882" s="98"/>
      <c r="E882" s="14"/>
      <c r="F882" s="99"/>
      <c r="G882" s="99"/>
      <c r="H882" s="99"/>
      <c r="I882" s="99"/>
      <c r="J882" s="99"/>
      <c r="K882" s="99"/>
      <c r="L882" s="99"/>
      <c r="M882" s="99"/>
      <c r="N882" s="99"/>
      <c r="O882" s="99"/>
      <c r="P882" s="99"/>
      <c r="Q882" s="99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</row>
    <row r="883" spans="2:31" ht="18.75" customHeight="1">
      <c r="B883" s="14"/>
      <c r="C883" s="98"/>
      <c r="D883" s="98"/>
      <c r="E883" s="14"/>
      <c r="F883" s="99"/>
      <c r="G883" s="99"/>
      <c r="H883" s="99"/>
      <c r="I883" s="99"/>
      <c r="J883" s="99"/>
      <c r="K883" s="99"/>
      <c r="L883" s="99"/>
      <c r="M883" s="99"/>
      <c r="N883" s="99"/>
      <c r="O883" s="99"/>
      <c r="P883" s="99"/>
      <c r="Q883" s="99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</row>
    <row r="884" spans="2:31" ht="18.75" customHeight="1">
      <c r="B884" s="14"/>
      <c r="C884" s="98"/>
      <c r="D884" s="98"/>
      <c r="E884" s="14"/>
      <c r="F884" s="99"/>
      <c r="G884" s="99"/>
      <c r="H884" s="99"/>
      <c r="I884" s="99"/>
      <c r="J884" s="99"/>
      <c r="K884" s="99"/>
      <c r="L884" s="99"/>
      <c r="M884" s="99"/>
      <c r="N884" s="99"/>
      <c r="O884" s="99"/>
      <c r="P884" s="99"/>
      <c r="Q884" s="99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</row>
    <row r="885" spans="2:31" ht="18.75" customHeight="1">
      <c r="B885" s="14"/>
      <c r="C885" s="98"/>
      <c r="D885" s="98"/>
      <c r="E885" s="14"/>
      <c r="F885" s="99"/>
      <c r="G885" s="99"/>
      <c r="H885" s="99"/>
      <c r="I885" s="99"/>
      <c r="J885" s="99"/>
      <c r="K885" s="99"/>
      <c r="L885" s="99"/>
      <c r="M885" s="99"/>
      <c r="N885" s="99"/>
      <c r="O885" s="99"/>
      <c r="P885" s="99"/>
      <c r="Q885" s="99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</row>
    <row r="886" spans="2:31" ht="18.75" customHeight="1">
      <c r="B886" s="14"/>
      <c r="C886" s="98"/>
      <c r="D886" s="98"/>
      <c r="E886" s="14"/>
      <c r="F886" s="99"/>
      <c r="G886" s="99"/>
      <c r="H886" s="99"/>
      <c r="I886" s="99"/>
      <c r="J886" s="99"/>
      <c r="K886" s="99"/>
      <c r="L886" s="99"/>
      <c r="M886" s="99"/>
      <c r="N886" s="99"/>
      <c r="O886" s="99"/>
      <c r="P886" s="99"/>
      <c r="Q886" s="99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</row>
    <row r="887" spans="2:31" ht="18.75" customHeight="1">
      <c r="B887" s="14"/>
      <c r="C887" s="98"/>
      <c r="D887" s="98"/>
      <c r="E887" s="14"/>
      <c r="F887" s="99"/>
      <c r="G887" s="99"/>
      <c r="H887" s="99"/>
      <c r="I887" s="99"/>
      <c r="J887" s="99"/>
      <c r="K887" s="99"/>
      <c r="L887" s="99"/>
      <c r="M887" s="99"/>
      <c r="N887" s="99"/>
      <c r="O887" s="99"/>
      <c r="P887" s="99"/>
      <c r="Q887" s="99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</row>
    <row r="888" spans="2:31" ht="18.75" customHeight="1">
      <c r="B888" s="14"/>
      <c r="C888" s="98"/>
      <c r="D888" s="98"/>
      <c r="E888" s="14"/>
      <c r="F888" s="99"/>
      <c r="G888" s="99"/>
      <c r="H888" s="99"/>
      <c r="I888" s="99"/>
      <c r="J888" s="99"/>
      <c r="K888" s="99"/>
      <c r="L888" s="99"/>
      <c r="M888" s="99"/>
      <c r="N888" s="99"/>
      <c r="O888" s="99"/>
      <c r="P888" s="99"/>
      <c r="Q888" s="99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</row>
    <row r="889" spans="2:31" ht="18.75" customHeight="1">
      <c r="B889" s="14"/>
      <c r="C889" s="98"/>
      <c r="D889" s="98"/>
      <c r="E889" s="14"/>
      <c r="F889" s="99"/>
      <c r="G889" s="99"/>
      <c r="H889" s="99"/>
      <c r="I889" s="99"/>
      <c r="J889" s="99"/>
      <c r="K889" s="99"/>
      <c r="L889" s="99"/>
      <c r="M889" s="99"/>
      <c r="N889" s="99"/>
      <c r="O889" s="99"/>
      <c r="P889" s="99"/>
      <c r="Q889" s="99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</row>
    <row r="890" spans="2:31" ht="18.75" customHeight="1">
      <c r="B890" s="14"/>
      <c r="C890" s="98"/>
      <c r="D890" s="98"/>
      <c r="E890" s="14"/>
      <c r="F890" s="99"/>
      <c r="G890" s="99"/>
      <c r="H890" s="99"/>
      <c r="I890" s="99"/>
      <c r="J890" s="99"/>
      <c r="K890" s="99"/>
      <c r="L890" s="99"/>
      <c r="M890" s="99"/>
      <c r="N890" s="99"/>
      <c r="O890" s="99"/>
      <c r="P890" s="99"/>
      <c r="Q890" s="99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</row>
    <row r="891" spans="2:31" ht="18.75" customHeight="1">
      <c r="B891" s="14"/>
      <c r="C891" s="98"/>
      <c r="D891" s="98"/>
      <c r="E891" s="14"/>
      <c r="F891" s="99"/>
      <c r="G891" s="99"/>
      <c r="H891" s="99"/>
      <c r="I891" s="99"/>
      <c r="J891" s="99"/>
      <c r="K891" s="99"/>
      <c r="L891" s="99"/>
      <c r="M891" s="99"/>
      <c r="N891" s="99"/>
      <c r="O891" s="99"/>
      <c r="P891" s="99"/>
      <c r="Q891" s="99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</row>
    <row r="892" spans="2:31" ht="18.75" customHeight="1">
      <c r="B892" s="14"/>
      <c r="C892" s="98"/>
      <c r="D892" s="98"/>
      <c r="E892" s="14"/>
      <c r="F892" s="99"/>
      <c r="G892" s="99"/>
      <c r="H892" s="99"/>
      <c r="I892" s="99"/>
      <c r="J892" s="99"/>
      <c r="K892" s="99"/>
      <c r="L892" s="99"/>
      <c r="M892" s="99"/>
      <c r="N892" s="99"/>
      <c r="O892" s="99"/>
      <c r="P892" s="99"/>
      <c r="Q892" s="99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</row>
    <row r="893" spans="2:31" ht="18.75" customHeight="1">
      <c r="B893" s="14"/>
      <c r="C893" s="98"/>
      <c r="D893" s="98"/>
      <c r="E893" s="14"/>
      <c r="F893" s="99"/>
      <c r="G893" s="99"/>
      <c r="H893" s="99"/>
      <c r="I893" s="99"/>
      <c r="J893" s="99"/>
      <c r="K893" s="99"/>
      <c r="L893" s="99"/>
      <c r="M893" s="99"/>
      <c r="N893" s="99"/>
      <c r="O893" s="99"/>
      <c r="P893" s="99"/>
      <c r="Q893" s="99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</row>
    <row r="894" spans="2:31" ht="18.75" customHeight="1">
      <c r="B894" s="14"/>
      <c r="C894" s="98"/>
      <c r="D894" s="98"/>
      <c r="E894" s="14"/>
      <c r="F894" s="99"/>
      <c r="G894" s="99"/>
      <c r="H894" s="99"/>
      <c r="I894" s="99"/>
      <c r="J894" s="99"/>
      <c r="K894" s="99"/>
      <c r="L894" s="99"/>
      <c r="M894" s="99"/>
      <c r="N894" s="99"/>
      <c r="O894" s="99"/>
      <c r="P894" s="99"/>
      <c r="Q894" s="99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</row>
    <row r="895" spans="2:31" ht="18.75" customHeight="1">
      <c r="B895" s="14"/>
      <c r="C895" s="98"/>
      <c r="D895" s="98"/>
      <c r="E895" s="14"/>
      <c r="F895" s="99"/>
      <c r="G895" s="99"/>
      <c r="H895" s="99"/>
      <c r="I895" s="99"/>
      <c r="J895" s="99"/>
      <c r="K895" s="99"/>
      <c r="L895" s="99"/>
      <c r="M895" s="99"/>
      <c r="N895" s="99"/>
      <c r="O895" s="99"/>
      <c r="P895" s="99"/>
      <c r="Q895" s="99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</row>
    <row r="896" spans="2:31" ht="18.75" customHeight="1">
      <c r="B896" s="14"/>
      <c r="C896" s="98"/>
      <c r="D896" s="98"/>
      <c r="E896" s="14"/>
      <c r="F896" s="99"/>
      <c r="G896" s="99"/>
      <c r="H896" s="99"/>
      <c r="I896" s="99"/>
      <c r="J896" s="99"/>
      <c r="K896" s="99"/>
      <c r="L896" s="99"/>
      <c r="M896" s="99"/>
      <c r="N896" s="99"/>
      <c r="O896" s="99"/>
      <c r="P896" s="99"/>
      <c r="Q896" s="99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</row>
    <row r="897" spans="2:31" ht="18.75" customHeight="1">
      <c r="B897" s="14"/>
      <c r="C897" s="98"/>
      <c r="D897" s="98"/>
      <c r="E897" s="14"/>
      <c r="F897" s="99"/>
      <c r="G897" s="99"/>
      <c r="H897" s="99"/>
      <c r="I897" s="99"/>
      <c r="J897" s="99"/>
      <c r="K897" s="99"/>
      <c r="L897" s="99"/>
      <c r="M897" s="99"/>
      <c r="N897" s="99"/>
      <c r="O897" s="99"/>
      <c r="P897" s="99"/>
      <c r="Q897" s="99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</row>
    <row r="898" spans="2:31" ht="18.75" customHeight="1">
      <c r="B898" s="14"/>
      <c r="C898" s="98"/>
      <c r="D898" s="98"/>
      <c r="E898" s="14"/>
      <c r="F898" s="99"/>
      <c r="G898" s="99"/>
      <c r="H898" s="99"/>
      <c r="I898" s="99"/>
      <c r="J898" s="99"/>
      <c r="K898" s="99"/>
      <c r="L898" s="99"/>
      <c r="M898" s="99"/>
      <c r="N898" s="99"/>
      <c r="O898" s="99"/>
      <c r="P898" s="99"/>
      <c r="Q898" s="99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</row>
    <row r="899" spans="2:31" ht="18.75" customHeight="1">
      <c r="B899" s="14"/>
      <c r="C899" s="98"/>
      <c r="D899" s="98"/>
      <c r="E899" s="14"/>
      <c r="F899" s="99"/>
      <c r="G899" s="99"/>
      <c r="H899" s="99"/>
      <c r="I899" s="99"/>
      <c r="J899" s="99"/>
      <c r="K899" s="99"/>
      <c r="L899" s="99"/>
      <c r="M899" s="99"/>
      <c r="N899" s="99"/>
      <c r="O899" s="99"/>
      <c r="P899" s="99"/>
      <c r="Q899" s="99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</row>
    <row r="900" spans="2:31" ht="18.75" customHeight="1">
      <c r="B900" s="14"/>
      <c r="C900" s="98"/>
      <c r="D900" s="98"/>
      <c r="E900" s="14"/>
      <c r="F900" s="99"/>
      <c r="G900" s="99"/>
      <c r="H900" s="99"/>
      <c r="I900" s="99"/>
      <c r="J900" s="99"/>
      <c r="K900" s="99"/>
      <c r="L900" s="99"/>
      <c r="M900" s="99"/>
      <c r="N900" s="99"/>
      <c r="O900" s="99"/>
      <c r="P900" s="99"/>
      <c r="Q900" s="99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</row>
    <row r="901" spans="2:31" ht="18.75" customHeight="1">
      <c r="B901" s="14"/>
      <c r="C901" s="98"/>
      <c r="D901" s="98"/>
      <c r="E901" s="14"/>
      <c r="F901" s="99"/>
      <c r="G901" s="99"/>
      <c r="H901" s="99"/>
      <c r="I901" s="99"/>
      <c r="J901" s="99"/>
      <c r="K901" s="99"/>
      <c r="L901" s="99"/>
      <c r="M901" s="99"/>
      <c r="N901" s="99"/>
      <c r="O901" s="99"/>
      <c r="P901" s="99"/>
      <c r="Q901" s="99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</row>
    <row r="902" spans="2:31" ht="18.75" customHeight="1">
      <c r="B902" s="14"/>
      <c r="C902" s="98"/>
      <c r="D902" s="98"/>
      <c r="E902" s="14"/>
      <c r="F902" s="99"/>
      <c r="G902" s="99"/>
      <c r="H902" s="99"/>
      <c r="I902" s="99"/>
      <c r="J902" s="99"/>
      <c r="K902" s="99"/>
      <c r="L902" s="99"/>
      <c r="M902" s="99"/>
      <c r="N902" s="99"/>
      <c r="O902" s="99"/>
      <c r="P902" s="99"/>
      <c r="Q902" s="99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</row>
    <row r="903" spans="2:31" ht="18.75" customHeight="1">
      <c r="B903" s="14"/>
      <c r="C903" s="98"/>
      <c r="D903" s="98"/>
      <c r="E903" s="14"/>
      <c r="F903" s="99"/>
      <c r="G903" s="99"/>
      <c r="H903" s="99"/>
      <c r="I903" s="99"/>
      <c r="J903" s="99"/>
      <c r="K903" s="99"/>
      <c r="L903" s="99"/>
      <c r="M903" s="99"/>
      <c r="N903" s="99"/>
      <c r="O903" s="99"/>
      <c r="P903" s="99"/>
      <c r="Q903" s="99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</row>
    <row r="904" spans="2:31" ht="18.75" customHeight="1">
      <c r="B904" s="14"/>
      <c r="C904" s="98"/>
      <c r="D904" s="98"/>
      <c r="E904" s="14"/>
      <c r="F904" s="99"/>
      <c r="G904" s="99"/>
      <c r="H904" s="99"/>
      <c r="I904" s="99"/>
      <c r="J904" s="99"/>
      <c r="K904" s="99"/>
      <c r="L904" s="99"/>
      <c r="M904" s="99"/>
      <c r="N904" s="99"/>
      <c r="O904" s="99"/>
      <c r="P904" s="99"/>
      <c r="Q904" s="99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</row>
    <row r="905" spans="2:31" ht="18.75" customHeight="1">
      <c r="B905" s="14"/>
      <c r="C905" s="98"/>
      <c r="D905" s="98"/>
      <c r="E905" s="14"/>
      <c r="F905" s="99"/>
      <c r="G905" s="99"/>
      <c r="H905" s="99"/>
      <c r="I905" s="99"/>
      <c r="J905" s="99"/>
      <c r="K905" s="99"/>
      <c r="L905" s="99"/>
      <c r="M905" s="99"/>
      <c r="N905" s="99"/>
      <c r="O905" s="99"/>
      <c r="P905" s="99"/>
      <c r="Q905" s="99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</row>
    <row r="906" spans="2:31" ht="18.75" customHeight="1">
      <c r="B906" s="14"/>
      <c r="C906" s="98"/>
      <c r="D906" s="98"/>
      <c r="E906" s="14"/>
      <c r="F906" s="99"/>
      <c r="G906" s="99"/>
      <c r="H906" s="99"/>
      <c r="I906" s="99"/>
      <c r="J906" s="99"/>
      <c r="K906" s="99"/>
      <c r="L906" s="99"/>
      <c r="M906" s="99"/>
      <c r="N906" s="99"/>
      <c r="O906" s="99"/>
      <c r="P906" s="99"/>
      <c r="Q906" s="99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</row>
    <row r="907" spans="2:31" ht="18.75" customHeight="1">
      <c r="B907" s="14"/>
      <c r="C907" s="98"/>
      <c r="D907" s="98"/>
      <c r="E907" s="14"/>
      <c r="F907" s="99"/>
      <c r="G907" s="99"/>
      <c r="H907" s="99"/>
      <c r="I907" s="99"/>
      <c r="J907" s="99"/>
      <c r="K907" s="99"/>
      <c r="L907" s="99"/>
      <c r="M907" s="99"/>
      <c r="N907" s="99"/>
      <c r="O907" s="99"/>
      <c r="P907" s="99"/>
      <c r="Q907" s="99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</row>
    <row r="908" spans="2:31" ht="18.75" customHeight="1">
      <c r="B908" s="14"/>
      <c r="C908" s="98"/>
      <c r="D908" s="98"/>
      <c r="E908" s="14"/>
      <c r="F908" s="99"/>
      <c r="G908" s="99"/>
      <c r="H908" s="99"/>
      <c r="I908" s="99"/>
      <c r="J908" s="99"/>
      <c r="K908" s="99"/>
      <c r="L908" s="99"/>
      <c r="M908" s="99"/>
      <c r="N908" s="99"/>
      <c r="O908" s="99"/>
      <c r="P908" s="99"/>
      <c r="Q908" s="99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</row>
    <row r="909" spans="2:31" ht="18.75" customHeight="1">
      <c r="B909" s="14"/>
      <c r="C909" s="98"/>
      <c r="D909" s="98"/>
      <c r="E909" s="14"/>
      <c r="F909" s="99"/>
      <c r="G909" s="99"/>
      <c r="H909" s="99"/>
      <c r="I909" s="99"/>
      <c r="J909" s="99"/>
      <c r="K909" s="99"/>
      <c r="L909" s="99"/>
      <c r="M909" s="99"/>
      <c r="N909" s="99"/>
      <c r="O909" s="99"/>
      <c r="P909" s="99"/>
      <c r="Q909" s="99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</row>
    <row r="910" spans="2:31" ht="18.75" customHeight="1">
      <c r="B910" s="14"/>
      <c r="C910" s="98"/>
      <c r="D910" s="98"/>
      <c r="E910" s="14"/>
      <c r="F910" s="99"/>
      <c r="G910" s="99"/>
      <c r="H910" s="99"/>
      <c r="I910" s="99"/>
      <c r="J910" s="99"/>
      <c r="K910" s="99"/>
      <c r="L910" s="99"/>
      <c r="M910" s="99"/>
      <c r="N910" s="99"/>
      <c r="O910" s="99"/>
      <c r="P910" s="99"/>
      <c r="Q910" s="99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</row>
    <row r="911" spans="2:31" ht="18.75" customHeight="1">
      <c r="B911" s="14"/>
      <c r="C911" s="98"/>
      <c r="D911" s="98"/>
      <c r="E911" s="14"/>
      <c r="F911" s="99"/>
      <c r="G911" s="99"/>
      <c r="H911" s="99"/>
      <c r="I911" s="99"/>
      <c r="J911" s="99"/>
      <c r="K911" s="99"/>
      <c r="L911" s="99"/>
      <c r="M911" s="99"/>
      <c r="N911" s="99"/>
      <c r="O911" s="99"/>
      <c r="P911" s="99"/>
      <c r="Q911" s="99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</row>
    <row r="912" spans="2:31" ht="18.75" customHeight="1">
      <c r="B912" s="14"/>
      <c r="C912" s="98"/>
      <c r="D912" s="98"/>
      <c r="E912" s="14"/>
      <c r="F912" s="99"/>
      <c r="G912" s="99"/>
      <c r="H912" s="99"/>
      <c r="I912" s="99"/>
      <c r="J912" s="99"/>
      <c r="K912" s="99"/>
      <c r="L912" s="99"/>
      <c r="M912" s="99"/>
      <c r="N912" s="99"/>
      <c r="O912" s="99"/>
      <c r="P912" s="99"/>
      <c r="Q912" s="99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</row>
    <row r="913" spans="2:31" ht="18.75" customHeight="1">
      <c r="B913" s="14"/>
      <c r="C913" s="98"/>
      <c r="D913" s="98"/>
      <c r="E913" s="14"/>
      <c r="F913" s="99"/>
      <c r="G913" s="99"/>
      <c r="H913" s="99"/>
      <c r="I913" s="99"/>
      <c r="J913" s="99"/>
      <c r="K913" s="99"/>
      <c r="L913" s="99"/>
      <c r="M913" s="99"/>
      <c r="N913" s="99"/>
      <c r="O913" s="99"/>
      <c r="P913" s="99"/>
      <c r="Q913" s="99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</row>
    <row r="914" spans="2:31" ht="18.75" customHeight="1">
      <c r="B914" s="14"/>
      <c r="C914" s="98"/>
      <c r="D914" s="98"/>
      <c r="E914" s="14"/>
      <c r="F914" s="99"/>
      <c r="G914" s="99"/>
      <c r="H914" s="99"/>
      <c r="I914" s="99"/>
      <c r="J914" s="99"/>
      <c r="K914" s="99"/>
      <c r="L914" s="99"/>
      <c r="M914" s="99"/>
      <c r="N914" s="99"/>
      <c r="O914" s="99"/>
      <c r="P914" s="99"/>
      <c r="Q914" s="99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</row>
    <row r="915" spans="2:31" ht="18.75" customHeight="1">
      <c r="B915" s="14"/>
      <c r="C915" s="98"/>
      <c r="D915" s="98"/>
      <c r="E915" s="14"/>
      <c r="F915" s="99"/>
      <c r="G915" s="99"/>
      <c r="H915" s="99"/>
      <c r="I915" s="99"/>
      <c r="J915" s="99"/>
      <c r="K915" s="99"/>
      <c r="L915" s="99"/>
      <c r="M915" s="99"/>
      <c r="N915" s="99"/>
      <c r="O915" s="99"/>
      <c r="P915" s="99"/>
      <c r="Q915" s="99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</row>
    <row r="916" spans="2:31" ht="18.75" customHeight="1">
      <c r="B916" s="14"/>
      <c r="C916" s="98"/>
      <c r="D916" s="98"/>
      <c r="E916" s="14"/>
      <c r="F916" s="99"/>
      <c r="G916" s="99"/>
      <c r="H916" s="99"/>
      <c r="I916" s="99"/>
      <c r="J916" s="99"/>
      <c r="K916" s="99"/>
      <c r="L916" s="99"/>
      <c r="M916" s="99"/>
      <c r="N916" s="99"/>
      <c r="O916" s="99"/>
      <c r="P916" s="99"/>
      <c r="Q916" s="99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</row>
    <row r="917" spans="2:31" ht="18.75" customHeight="1">
      <c r="B917" s="14"/>
      <c r="C917" s="98"/>
      <c r="D917" s="98"/>
      <c r="E917" s="14"/>
      <c r="F917" s="99"/>
      <c r="G917" s="99"/>
      <c r="H917" s="99"/>
      <c r="I917" s="99"/>
      <c r="J917" s="99"/>
      <c r="K917" s="99"/>
      <c r="L917" s="99"/>
      <c r="M917" s="99"/>
      <c r="N917" s="99"/>
      <c r="O917" s="99"/>
      <c r="P917" s="99"/>
      <c r="Q917" s="99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</row>
    <row r="918" spans="2:31" ht="18.75" customHeight="1">
      <c r="B918" s="14"/>
      <c r="C918" s="98"/>
      <c r="D918" s="98"/>
      <c r="E918" s="14"/>
      <c r="F918" s="99"/>
      <c r="G918" s="99"/>
      <c r="H918" s="99"/>
      <c r="I918" s="99"/>
      <c r="J918" s="99"/>
      <c r="K918" s="99"/>
      <c r="L918" s="99"/>
      <c r="M918" s="99"/>
      <c r="N918" s="99"/>
      <c r="O918" s="99"/>
      <c r="P918" s="99"/>
      <c r="Q918" s="99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</row>
    <row r="919" spans="2:31" ht="18.75" customHeight="1">
      <c r="B919" s="14"/>
      <c r="C919" s="98"/>
      <c r="D919" s="98"/>
      <c r="E919" s="14"/>
      <c r="F919" s="99"/>
      <c r="G919" s="99"/>
      <c r="H919" s="99"/>
      <c r="I919" s="99"/>
      <c r="J919" s="99"/>
      <c r="K919" s="99"/>
      <c r="L919" s="99"/>
      <c r="M919" s="99"/>
      <c r="N919" s="99"/>
      <c r="O919" s="99"/>
      <c r="P919" s="99"/>
      <c r="Q919" s="99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</row>
    <row r="920" spans="2:31" ht="18.75" customHeight="1">
      <c r="B920" s="14"/>
      <c r="C920" s="98"/>
      <c r="D920" s="98"/>
      <c r="E920" s="14"/>
      <c r="F920" s="99"/>
      <c r="G920" s="99"/>
      <c r="H920" s="99"/>
      <c r="I920" s="99"/>
      <c r="J920" s="99"/>
      <c r="K920" s="99"/>
      <c r="L920" s="99"/>
      <c r="M920" s="99"/>
      <c r="N920" s="99"/>
      <c r="O920" s="99"/>
      <c r="P920" s="99"/>
      <c r="Q920" s="99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</row>
    <row r="921" spans="2:31" ht="18.75" customHeight="1">
      <c r="B921" s="14"/>
      <c r="C921" s="98"/>
      <c r="D921" s="98"/>
      <c r="E921" s="14"/>
      <c r="F921" s="99"/>
      <c r="G921" s="99"/>
      <c r="H921" s="99"/>
      <c r="I921" s="99"/>
      <c r="J921" s="99"/>
      <c r="K921" s="99"/>
      <c r="L921" s="99"/>
      <c r="M921" s="99"/>
      <c r="N921" s="99"/>
      <c r="O921" s="99"/>
      <c r="P921" s="99"/>
      <c r="Q921" s="99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</row>
    <row r="922" spans="2:31" ht="18.75" customHeight="1">
      <c r="B922" s="14"/>
      <c r="C922" s="98"/>
      <c r="D922" s="98"/>
      <c r="E922" s="14"/>
      <c r="F922" s="99"/>
      <c r="G922" s="99"/>
      <c r="H922" s="99"/>
      <c r="I922" s="99"/>
      <c r="J922" s="99"/>
      <c r="K922" s="99"/>
      <c r="L922" s="99"/>
      <c r="M922" s="99"/>
      <c r="N922" s="99"/>
      <c r="O922" s="99"/>
      <c r="P922" s="99"/>
      <c r="Q922" s="99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</row>
    <row r="923" spans="2:31" ht="18.75" customHeight="1">
      <c r="B923" s="14"/>
      <c r="C923" s="98"/>
      <c r="D923" s="98"/>
      <c r="E923" s="14"/>
      <c r="F923" s="99"/>
      <c r="G923" s="99"/>
      <c r="H923" s="99"/>
      <c r="I923" s="99"/>
      <c r="J923" s="99"/>
      <c r="K923" s="99"/>
      <c r="L923" s="99"/>
      <c r="M923" s="99"/>
      <c r="N923" s="99"/>
      <c r="O923" s="99"/>
      <c r="P923" s="99"/>
      <c r="Q923" s="99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</row>
    <row r="924" spans="2:31" ht="18.75" customHeight="1">
      <c r="B924" s="14"/>
      <c r="C924" s="98"/>
      <c r="D924" s="98"/>
      <c r="E924" s="14"/>
      <c r="F924" s="99"/>
      <c r="G924" s="99"/>
      <c r="H924" s="99"/>
      <c r="I924" s="99"/>
      <c r="J924" s="99"/>
      <c r="K924" s="99"/>
      <c r="L924" s="99"/>
      <c r="M924" s="99"/>
      <c r="N924" s="99"/>
      <c r="O924" s="99"/>
      <c r="P924" s="99"/>
      <c r="Q924" s="99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</row>
    <row r="925" spans="2:31" ht="18.75" customHeight="1">
      <c r="B925" s="14"/>
      <c r="C925" s="98"/>
      <c r="D925" s="98"/>
      <c r="E925" s="14"/>
      <c r="F925" s="99"/>
      <c r="G925" s="99"/>
      <c r="H925" s="99"/>
      <c r="I925" s="99"/>
      <c r="J925" s="99"/>
      <c r="K925" s="99"/>
      <c r="L925" s="99"/>
      <c r="M925" s="99"/>
      <c r="N925" s="99"/>
      <c r="O925" s="99"/>
      <c r="P925" s="99"/>
      <c r="Q925" s="99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</row>
    <row r="926" spans="2:31" ht="18.75" customHeight="1">
      <c r="B926" s="14"/>
      <c r="C926" s="98"/>
      <c r="D926" s="98"/>
      <c r="E926" s="14"/>
      <c r="F926" s="99"/>
      <c r="G926" s="99"/>
      <c r="H926" s="99"/>
      <c r="I926" s="99"/>
      <c r="J926" s="99"/>
      <c r="K926" s="99"/>
      <c r="L926" s="99"/>
      <c r="M926" s="99"/>
      <c r="N926" s="99"/>
      <c r="O926" s="99"/>
      <c r="P926" s="99"/>
      <c r="Q926" s="99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</row>
    <row r="927" spans="2:31" ht="18.75" customHeight="1">
      <c r="B927" s="14"/>
      <c r="C927" s="98"/>
      <c r="D927" s="98"/>
      <c r="E927" s="14"/>
      <c r="F927" s="99"/>
      <c r="G927" s="99"/>
      <c r="H927" s="99"/>
      <c r="I927" s="99"/>
      <c r="J927" s="99"/>
      <c r="K927" s="99"/>
      <c r="L927" s="99"/>
      <c r="M927" s="99"/>
      <c r="N927" s="99"/>
      <c r="O927" s="99"/>
      <c r="P927" s="99"/>
      <c r="Q927" s="99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</row>
    <row r="928" spans="2:31" ht="18.75" customHeight="1">
      <c r="B928" s="14"/>
      <c r="C928" s="98"/>
      <c r="D928" s="98"/>
      <c r="E928" s="14"/>
      <c r="F928" s="99"/>
      <c r="G928" s="99"/>
      <c r="H928" s="99"/>
      <c r="I928" s="99"/>
      <c r="J928" s="99"/>
      <c r="K928" s="99"/>
      <c r="L928" s="99"/>
      <c r="M928" s="99"/>
      <c r="N928" s="99"/>
      <c r="O928" s="99"/>
      <c r="P928" s="99"/>
      <c r="Q928" s="99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</row>
    <row r="929" spans="2:31" ht="18.75" customHeight="1">
      <c r="B929" s="14"/>
      <c r="C929" s="98"/>
      <c r="D929" s="98"/>
      <c r="E929" s="14"/>
      <c r="F929" s="99"/>
      <c r="G929" s="99"/>
      <c r="H929" s="99"/>
      <c r="I929" s="99"/>
      <c r="J929" s="99"/>
      <c r="K929" s="99"/>
      <c r="L929" s="99"/>
      <c r="M929" s="99"/>
      <c r="N929" s="99"/>
      <c r="O929" s="99"/>
      <c r="P929" s="99"/>
      <c r="Q929" s="99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</row>
    <row r="930" spans="2:31" ht="18.75" customHeight="1">
      <c r="B930" s="14"/>
      <c r="C930" s="98"/>
      <c r="D930" s="98"/>
      <c r="E930" s="14"/>
      <c r="F930" s="99"/>
      <c r="G930" s="99"/>
      <c r="H930" s="99"/>
      <c r="I930" s="99"/>
      <c r="J930" s="99"/>
      <c r="K930" s="99"/>
      <c r="L930" s="99"/>
      <c r="M930" s="99"/>
      <c r="N930" s="99"/>
      <c r="O930" s="99"/>
      <c r="P930" s="99"/>
      <c r="Q930" s="99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</row>
    <row r="931" spans="2:31" ht="18.75" customHeight="1">
      <c r="B931" s="14"/>
      <c r="C931" s="98"/>
      <c r="D931" s="98"/>
      <c r="E931" s="14"/>
      <c r="F931" s="99"/>
      <c r="G931" s="99"/>
      <c r="H931" s="99"/>
      <c r="I931" s="99"/>
      <c r="J931" s="99"/>
      <c r="K931" s="99"/>
      <c r="L931" s="99"/>
      <c r="M931" s="99"/>
      <c r="N931" s="99"/>
      <c r="O931" s="99"/>
      <c r="P931" s="99"/>
      <c r="Q931" s="99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</row>
    <row r="932" spans="2:31" ht="18.75" customHeight="1">
      <c r="B932" s="14"/>
      <c r="C932" s="98"/>
      <c r="D932" s="98"/>
      <c r="E932" s="14"/>
      <c r="F932" s="99"/>
      <c r="G932" s="99"/>
      <c r="H932" s="99"/>
      <c r="I932" s="99"/>
      <c r="J932" s="99"/>
      <c r="K932" s="99"/>
      <c r="L932" s="99"/>
      <c r="M932" s="99"/>
      <c r="N932" s="99"/>
      <c r="O932" s="99"/>
      <c r="P932" s="99"/>
      <c r="Q932" s="99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</row>
    <row r="933" spans="2:31" ht="18.75" customHeight="1">
      <c r="B933" s="14"/>
      <c r="C933" s="98"/>
      <c r="D933" s="98"/>
      <c r="E933" s="14"/>
      <c r="F933" s="99"/>
      <c r="G933" s="99"/>
      <c r="H933" s="99"/>
      <c r="I933" s="99"/>
      <c r="J933" s="99"/>
      <c r="K933" s="99"/>
      <c r="L933" s="99"/>
      <c r="M933" s="99"/>
      <c r="N933" s="99"/>
      <c r="O933" s="99"/>
      <c r="P933" s="99"/>
      <c r="Q933" s="99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</row>
    <row r="934" spans="2:31" ht="18.75" customHeight="1">
      <c r="B934" s="14"/>
      <c r="C934" s="98"/>
      <c r="D934" s="98"/>
      <c r="E934" s="14"/>
      <c r="F934" s="99"/>
      <c r="G934" s="99"/>
      <c r="H934" s="99"/>
      <c r="I934" s="99"/>
      <c r="J934" s="99"/>
      <c r="K934" s="99"/>
      <c r="L934" s="99"/>
      <c r="M934" s="99"/>
      <c r="N934" s="99"/>
      <c r="O934" s="99"/>
      <c r="P934" s="99"/>
      <c r="Q934" s="99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</row>
    <row r="935" spans="2:31" ht="18.75" customHeight="1">
      <c r="B935" s="14"/>
      <c r="C935" s="98"/>
      <c r="D935" s="98"/>
      <c r="E935" s="14"/>
      <c r="F935" s="99"/>
      <c r="G935" s="99"/>
      <c r="H935" s="99"/>
      <c r="I935" s="99"/>
      <c r="J935" s="99"/>
      <c r="K935" s="99"/>
      <c r="L935" s="99"/>
      <c r="M935" s="99"/>
      <c r="N935" s="99"/>
      <c r="O935" s="99"/>
      <c r="P935" s="99"/>
      <c r="Q935" s="99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</row>
    <row r="936" spans="2:31" ht="18.75" customHeight="1">
      <c r="B936" s="14"/>
      <c r="C936" s="98"/>
      <c r="D936" s="98"/>
      <c r="E936" s="14"/>
      <c r="F936" s="99"/>
      <c r="G936" s="99"/>
      <c r="H936" s="99"/>
      <c r="I936" s="99"/>
      <c r="J936" s="99"/>
      <c r="K936" s="99"/>
      <c r="L936" s="99"/>
      <c r="M936" s="99"/>
      <c r="N936" s="99"/>
      <c r="O936" s="99"/>
      <c r="P936" s="99"/>
      <c r="Q936" s="99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</row>
    <row r="937" spans="2:31" ht="18.75" customHeight="1">
      <c r="B937" s="14"/>
      <c r="C937" s="98"/>
      <c r="D937" s="98"/>
      <c r="E937" s="14"/>
      <c r="F937" s="99"/>
      <c r="G937" s="99"/>
      <c r="H937" s="99"/>
      <c r="I937" s="99"/>
      <c r="J937" s="99"/>
      <c r="K937" s="99"/>
      <c r="L937" s="99"/>
      <c r="M937" s="99"/>
      <c r="N937" s="99"/>
      <c r="O937" s="99"/>
      <c r="P937" s="99"/>
      <c r="Q937" s="99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</row>
    <row r="938" spans="2:31" ht="18.75" customHeight="1">
      <c r="B938" s="14"/>
      <c r="C938" s="98"/>
      <c r="D938" s="98"/>
      <c r="E938" s="14"/>
      <c r="F938" s="99"/>
      <c r="G938" s="99"/>
      <c r="H938" s="99"/>
      <c r="I938" s="99"/>
      <c r="J938" s="99"/>
      <c r="K938" s="99"/>
      <c r="L938" s="99"/>
      <c r="M938" s="99"/>
      <c r="N938" s="99"/>
      <c r="O938" s="99"/>
      <c r="P938" s="99"/>
      <c r="Q938" s="99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</row>
    <row r="939" spans="2:31" ht="18.75" customHeight="1">
      <c r="B939" s="14"/>
      <c r="C939" s="98"/>
      <c r="D939" s="98"/>
      <c r="E939" s="14"/>
      <c r="F939" s="99"/>
      <c r="G939" s="99"/>
      <c r="H939" s="99"/>
      <c r="I939" s="99"/>
      <c r="J939" s="99"/>
      <c r="K939" s="99"/>
      <c r="L939" s="99"/>
      <c r="M939" s="99"/>
      <c r="N939" s="99"/>
      <c r="O939" s="99"/>
      <c r="P939" s="99"/>
      <c r="Q939" s="99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</row>
    <row r="940" spans="2:31" ht="18.75" customHeight="1">
      <c r="B940" s="14"/>
      <c r="C940" s="98"/>
      <c r="D940" s="98"/>
      <c r="E940" s="14"/>
      <c r="F940" s="99"/>
      <c r="G940" s="99"/>
      <c r="H940" s="99"/>
      <c r="I940" s="99"/>
      <c r="J940" s="99"/>
      <c r="K940" s="99"/>
      <c r="L940" s="99"/>
      <c r="M940" s="99"/>
      <c r="N940" s="99"/>
      <c r="O940" s="99"/>
      <c r="P940" s="99"/>
      <c r="Q940" s="99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</row>
    <row r="941" spans="2:31" ht="18.75" customHeight="1">
      <c r="B941" s="14"/>
      <c r="C941" s="98"/>
      <c r="D941" s="98"/>
      <c r="E941" s="14"/>
      <c r="F941" s="99"/>
      <c r="G941" s="99"/>
      <c r="H941" s="99"/>
      <c r="I941" s="99"/>
      <c r="J941" s="99"/>
      <c r="K941" s="99"/>
      <c r="L941" s="99"/>
      <c r="M941" s="99"/>
      <c r="N941" s="99"/>
      <c r="O941" s="99"/>
      <c r="P941" s="99"/>
      <c r="Q941" s="99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</row>
    <row r="942" spans="2:31" ht="18.75" customHeight="1">
      <c r="B942" s="14"/>
      <c r="C942" s="98"/>
      <c r="D942" s="98"/>
      <c r="E942" s="14"/>
      <c r="F942" s="99"/>
      <c r="G942" s="99"/>
      <c r="H942" s="99"/>
      <c r="I942" s="99"/>
      <c r="J942" s="99"/>
      <c r="K942" s="99"/>
      <c r="L942" s="99"/>
      <c r="M942" s="99"/>
      <c r="N942" s="99"/>
      <c r="O942" s="99"/>
      <c r="P942" s="99"/>
      <c r="Q942" s="99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</row>
    <row r="943" spans="2:31" ht="18.75" customHeight="1">
      <c r="B943" s="14"/>
      <c r="C943" s="98"/>
      <c r="D943" s="98"/>
      <c r="E943" s="14"/>
      <c r="F943" s="99"/>
      <c r="G943" s="99"/>
      <c r="H943" s="99"/>
      <c r="I943" s="99"/>
      <c r="J943" s="99"/>
      <c r="K943" s="99"/>
      <c r="L943" s="99"/>
      <c r="M943" s="99"/>
      <c r="N943" s="99"/>
      <c r="O943" s="99"/>
      <c r="P943" s="99"/>
      <c r="Q943" s="99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</row>
    <row r="944" spans="2:31" ht="18.75" customHeight="1">
      <c r="B944" s="14"/>
      <c r="C944" s="98"/>
      <c r="D944" s="98"/>
      <c r="E944" s="14"/>
      <c r="F944" s="99"/>
      <c r="G944" s="99"/>
      <c r="H944" s="99"/>
      <c r="I944" s="99"/>
      <c r="J944" s="99"/>
      <c r="K944" s="99"/>
      <c r="L944" s="99"/>
      <c r="M944" s="99"/>
      <c r="N944" s="99"/>
      <c r="O944" s="99"/>
      <c r="P944" s="99"/>
      <c r="Q944" s="99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</row>
    <row r="945" spans="2:31" ht="18.75" customHeight="1">
      <c r="B945" s="14"/>
      <c r="C945" s="98"/>
      <c r="D945" s="98"/>
      <c r="E945" s="14"/>
      <c r="F945" s="99"/>
      <c r="G945" s="99"/>
      <c r="H945" s="99"/>
      <c r="I945" s="99"/>
      <c r="J945" s="99"/>
      <c r="K945" s="99"/>
      <c r="L945" s="99"/>
      <c r="M945" s="99"/>
      <c r="N945" s="99"/>
      <c r="O945" s="99"/>
      <c r="P945" s="99"/>
      <c r="Q945" s="99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</row>
    <row r="946" spans="2:31" ht="18.75" customHeight="1">
      <c r="B946" s="14"/>
      <c r="C946" s="98"/>
      <c r="D946" s="98"/>
      <c r="E946" s="14"/>
      <c r="F946" s="99"/>
      <c r="G946" s="99"/>
      <c r="H946" s="99"/>
      <c r="I946" s="99"/>
      <c r="J946" s="99"/>
      <c r="K946" s="99"/>
      <c r="L946" s="99"/>
      <c r="M946" s="99"/>
      <c r="N946" s="99"/>
      <c r="O946" s="99"/>
      <c r="P946" s="99"/>
      <c r="Q946" s="99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</row>
    <row r="947" spans="2:31" ht="18.75" customHeight="1">
      <c r="B947" s="14"/>
      <c r="C947" s="98"/>
      <c r="D947" s="98"/>
      <c r="E947" s="14"/>
      <c r="F947" s="99"/>
      <c r="G947" s="99"/>
      <c r="H947" s="99"/>
      <c r="I947" s="99"/>
      <c r="J947" s="99"/>
      <c r="K947" s="99"/>
      <c r="L947" s="99"/>
      <c r="M947" s="99"/>
      <c r="N947" s="99"/>
      <c r="O947" s="99"/>
      <c r="P947" s="99"/>
      <c r="Q947" s="99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</row>
    <row r="948" spans="2:31" ht="18.75" customHeight="1">
      <c r="B948" s="14"/>
      <c r="C948" s="98"/>
      <c r="D948" s="98"/>
      <c r="E948" s="14"/>
      <c r="F948" s="99"/>
      <c r="G948" s="99"/>
      <c r="H948" s="99"/>
      <c r="I948" s="99"/>
      <c r="J948" s="99"/>
      <c r="K948" s="99"/>
      <c r="L948" s="99"/>
      <c r="M948" s="99"/>
      <c r="N948" s="99"/>
      <c r="O948" s="99"/>
      <c r="P948" s="99"/>
      <c r="Q948" s="99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</row>
    <row r="949" spans="2:31" ht="18.75" customHeight="1">
      <c r="B949" s="14"/>
      <c r="C949" s="98"/>
      <c r="D949" s="98"/>
      <c r="E949" s="14"/>
      <c r="F949" s="99"/>
      <c r="G949" s="99"/>
      <c r="H949" s="99"/>
      <c r="I949" s="99"/>
      <c r="J949" s="99"/>
      <c r="K949" s="99"/>
      <c r="L949" s="99"/>
      <c r="M949" s="99"/>
      <c r="N949" s="99"/>
      <c r="O949" s="99"/>
      <c r="P949" s="99"/>
      <c r="Q949" s="99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</row>
    <row r="950" spans="2:31" ht="18.75" customHeight="1">
      <c r="B950" s="14"/>
      <c r="C950" s="98"/>
      <c r="D950" s="98"/>
      <c r="E950" s="14"/>
      <c r="F950" s="99"/>
      <c r="G950" s="99"/>
      <c r="H950" s="99"/>
      <c r="I950" s="99"/>
      <c r="J950" s="99"/>
      <c r="K950" s="99"/>
      <c r="L950" s="99"/>
      <c r="M950" s="99"/>
      <c r="N950" s="99"/>
      <c r="O950" s="99"/>
      <c r="P950" s="99"/>
      <c r="Q950" s="99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</row>
    <row r="951" spans="2:31" ht="18.75" customHeight="1">
      <c r="B951" s="14"/>
      <c r="C951" s="98"/>
      <c r="D951" s="98"/>
      <c r="E951" s="14"/>
      <c r="F951" s="99"/>
      <c r="G951" s="99"/>
      <c r="H951" s="99"/>
      <c r="I951" s="99"/>
      <c r="J951" s="99"/>
      <c r="K951" s="99"/>
      <c r="L951" s="99"/>
      <c r="M951" s="99"/>
      <c r="N951" s="99"/>
      <c r="O951" s="99"/>
      <c r="P951" s="99"/>
      <c r="Q951" s="99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</row>
    <row r="952" spans="2:31" ht="18.75" customHeight="1">
      <c r="B952" s="14"/>
      <c r="C952" s="98"/>
      <c r="D952" s="98"/>
      <c r="E952" s="14"/>
      <c r="F952" s="99"/>
      <c r="G952" s="99"/>
      <c r="H952" s="99"/>
      <c r="I952" s="99"/>
      <c r="J952" s="99"/>
      <c r="K952" s="99"/>
      <c r="L952" s="99"/>
      <c r="M952" s="99"/>
      <c r="N952" s="99"/>
      <c r="O952" s="99"/>
      <c r="P952" s="99"/>
      <c r="Q952" s="99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</row>
    <row r="953" spans="2:31" ht="18.75" customHeight="1">
      <c r="B953" s="14"/>
      <c r="C953" s="98"/>
      <c r="D953" s="98"/>
      <c r="E953" s="14"/>
      <c r="F953" s="99"/>
      <c r="G953" s="99"/>
      <c r="H953" s="99"/>
      <c r="I953" s="99"/>
      <c r="J953" s="99"/>
      <c r="K953" s="99"/>
      <c r="L953" s="99"/>
      <c r="M953" s="99"/>
      <c r="N953" s="99"/>
      <c r="O953" s="99"/>
      <c r="P953" s="99"/>
      <c r="Q953" s="99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</row>
    <row r="954" spans="2:31" ht="18.75" customHeight="1">
      <c r="B954" s="14"/>
      <c r="C954" s="98"/>
      <c r="D954" s="98"/>
      <c r="E954" s="14"/>
      <c r="F954" s="99"/>
      <c r="G954" s="99"/>
      <c r="H954" s="99"/>
      <c r="I954" s="99"/>
      <c r="J954" s="99"/>
      <c r="K954" s="99"/>
      <c r="L954" s="99"/>
      <c r="M954" s="99"/>
      <c r="N954" s="99"/>
      <c r="O954" s="99"/>
      <c r="P954" s="99"/>
      <c r="Q954" s="99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</row>
    <row r="955" spans="2:31" ht="18.75" customHeight="1">
      <c r="B955" s="14"/>
      <c r="C955" s="98"/>
      <c r="D955" s="98"/>
      <c r="E955" s="14"/>
      <c r="F955" s="99"/>
      <c r="G955" s="99"/>
      <c r="H955" s="99"/>
      <c r="I955" s="99"/>
      <c r="J955" s="99"/>
      <c r="K955" s="99"/>
      <c r="L955" s="99"/>
      <c r="M955" s="99"/>
      <c r="N955" s="99"/>
      <c r="O955" s="99"/>
      <c r="P955" s="99"/>
      <c r="Q955" s="99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</row>
    <row r="956" spans="2:31" ht="18.75" customHeight="1">
      <c r="B956" s="14"/>
      <c r="C956" s="98"/>
      <c r="D956" s="98"/>
      <c r="E956" s="14"/>
      <c r="F956" s="99"/>
      <c r="G956" s="99"/>
      <c r="H956" s="99"/>
      <c r="I956" s="99"/>
      <c r="J956" s="99"/>
      <c r="K956" s="99"/>
      <c r="L956" s="99"/>
      <c r="M956" s="99"/>
      <c r="N956" s="99"/>
      <c r="O956" s="99"/>
      <c r="P956" s="99"/>
      <c r="Q956" s="99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</row>
    <row r="957" spans="2:31" ht="18.75" customHeight="1">
      <c r="B957" s="14"/>
      <c r="C957" s="98"/>
      <c r="D957" s="98"/>
      <c r="E957" s="14"/>
      <c r="F957" s="99"/>
      <c r="G957" s="99"/>
      <c r="H957" s="99"/>
      <c r="I957" s="99"/>
      <c r="J957" s="99"/>
      <c r="K957" s="99"/>
      <c r="L957" s="99"/>
      <c r="M957" s="99"/>
      <c r="N957" s="99"/>
      <c r="O957" s="99"/>
      <c r="P957" s="99"/>
      <c r="Q957" s="99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</row>
    <row r="958" spans="2:31" ht="18.75" customHeight="1">
      <c r="B958" s="14"/>
      <c r="C958" s="98"/>
      <c r="D958" s="98"/>
      <c r="E958" s="14"/>
      <c r="F958" s="99"/>
      <c r="G958" s="99"/>
      <c r="H958" s="99"/>
      <c r="I958" s="99"/>
      <c r="J958" s="99"/>
      <c r="K958" s="99"/>
      <c r="L958" s="99"/>
      <c r="M958" s="99"/>
      <c r="N958" s="99"/>
      <c r="O958" s="99"/>
      <c r="P958" s="99"/>
      <c r="Q958" s="99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</row>
    <row r="959" spans="2:31" ht="18.75" customHeight="1">
      <c r="B959" s="14"/>
      <c r="C959" s="98"/>
      <c r="D959" s="98"/>
      <c r="E959" s="14"/>
      <c r="F959" s="99"/>
      <c r="G959" s="99"/>
      <c r="H959" s="99"/>
      <c r="I959" s="99"/>
      <c r="J959" s="99"/>
      <c r="K959" s="99"/>
      <c r="L959" s="99"/>
      <c r="M959" s="99"/>
      <c r="N959" s="99"/>
      <c r="O959" s="99"/>
      <c r="P959" s="99"/>
      <c r="Q959" s="99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</row>
    <row r="960" spans="2:31" ht="18.75" customHeight="1">
      <c r="B960" s="14"/>
      <c r="C960" s="98"/>
      <c r="D960" s="98"/>
      <c r="E960" s="14"/>
      <c r="F960" s="99"/>
      <c r="G960" s="99"/>
      <c r="H960" s="99"/>
      <c r="I960" s="99"/>
      <c r="J960" s="99"/>
      <c r="K960" s="99"/>
      <c r="L960" s="99"/>
      <c r="M960" s="99"/>
      <c r="N960" s="99"/>
      <c r="O960" s="99"/>
      <c r="P960" s="99"/>
      <c r="Q960" s="99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</row>
    <row r="961" spans="2:31" ht="18.75" customHeight="1">
      <c r="B961" s="14"/>
      <c r="C961" s="98"/>
      <c r="D961" s="98"/>
      <c r="E961" s="14"/>
      <c r="F961" s="99"/>
      <c r="G961" s="99"/>
      <c r="H961" s="99"/>
      <c r="I961" s="99"/>
      <c r="J961" s="99"/>
      <c r="K961" s="99"/>
      <c r="L961" s="99"/>
      <c r="M961" s="99"/>
      <c r="N961" s="99"/>
      <c r="O961" s="99"/>
      <c r="P961" s="99"/>
      <c r="Q961" s="99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</row>
    <row r="962" spans="2:31" ht="18.75" customHeight="1">
      <c r="B962" s="14"/>
      <c r="C962" s="98"/>
      <c r="D962" s="98"/>
      <c r="E962" s="14"/>
      <c r="F962" s="99"/>
      <c r="G962" s="99"/>
      <c r="H962" s="99"/>
      <c r="I962" s="99"/>
      <c r="J962" s="99"/>
      <c r="K962" s="99"/>
      <c r="L962" s="99"/>
      <c r="M962" s="99"/>
      <c r="N962" s="99"/>
      <c r="O962" s="99"/>
      <c r="P962" s="99"/>
      <c r="Q962" s="99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</row>
    <row r="963" spans="2:31" ht="18.75" customHeight="1">
      <c r="B963" s="14"/>
      <c r="C963" s="98"/>
      <c r="D963" s="98"/>
      <c r="E963" s="14"/>
      <c r="F963" s="99"/>
      <c r="G963" s="99"/>
      <c r="H963" s="99"/>
      <c r="I963" s="99"/>
      <c r="J963" s="99"/>
      <c r="K963" s="99"/>
      <c r="L963" s="99"/>
      <c r="M963" s="99"/>
      <c r="N963" s="99"/>
      <c r="O963" s="99"/>
      <c r="P963" s="99"/>
      <c r="Q963" s="99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</row>
    <row r="964" spans="2:31" ht="18.75" customHeight="1">
      <c r="B964" s="14"/>
      <c r="C964" s="98"/>
      <c r="D964" s="98"/>
      <c r="E964" s="14"/>
      <c r="F964" s="99"/>
      <c r="G964" s="99"/>
      <c r="H964" s="99"/>
      <c r="I964" s="99"/>
      <c r="J964" s="99"/>
      <c r="K964" s="99"/>
      <c r="L964" s="99"/>
      <c r="M964" s="99"/>
      <c r="N964" s="99"/>
      <c r="O964" s="99"/>
      <c r="P964" s="99"/>
      <c r="Q964" s="99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</row>
    <row r="965" spans="2:31" ht="18.75" customHeight="1">
      <c r="B965" s="14"/>
      <c r="C965" s="98"/>
      <c r="D965" s="98"/>
      <c r="E965" s="14"/>
      <c r="F965" s="99"/>
      <c r="G965" s="99"/>
      <c r="H965" s="99"/>
      <c r="I965" s="99"/>
      <c r="J965" s="99"/>
      <c r="K965" s="99"/>
      <c r="L965" s="99"/>
      <c r="M965" s="99"/>
      <c r="N965" s="99"/>
      <c r="O965" s="99"/>
      <c r="P965" s="99"/>
      <c r="Q965" s="99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</row>
    <row r="966" spans="2:31" ht="18.75" customHeight="1">
      <c r="B966" s="14"/>
      <c r="C966" s="98"/>
      <c r="D966" s="98"/>
      <c r="E966" s="14"/>
      <c r="F966" s="99"/>
      <c r="G966" s="99"/>
      <c r="H966" s="99"/>
      <c r="I966" s="99"/>
      <c r="J966" s="99"/>
      <c r="K966" s="99"/>
      <c r="L966" s="99"/>
      <c r="M966" s="99"/>
      <c r="N966" s="99"/>
      <c r="O966" s="99"/>
      <c r="P966" s="99"/>
      <c r="Q966" s="99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</row>
    <row r="967" spans="2:31" ht="18.75" customHeight="1">
      <c r="B967" s="14"/>
      <c r="C967" s="98"/>
      <c r="D967" s="98"/>
      <c r="E967" s="14"/>
      <c r="F967" s="99"/>
      <c r="G967" s="99"/>
      <c r="H967" s="99"/>
      <c r="I967" s="99"/>
      <c r="J967" s="99"/>
      <c r="K967" s="99"/>
      <c r="L967" s="99"/>
      <c r="M967" s="99"/>
      <c r="N967" s="99"/>
      <c r="O967" s="99"/>
      <c r="P967" s="99"/>
      <c r="Q967" s="99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</row>
    <row r="968" spans="2:31" ht="18.75" customHeight="1">
      <c r="B968" s="14"/>
      <c r="C968" s="98"/>
      <c r="D968" s="98"/>
      <c r="E968" s="14"/>
      <c r="F968" s="99"/>
      <c r="G968" s="99"/>
      <c r="H968" s="99"/>
      <c r="I968" s="99"/>
      <c r="J968" s="99"/>
      <c r="K968" s="99"/>
      <c r="L968" s="99"/>
      <c r="M968" s="99"/>
      <c r="N968" s="99"/>
      <c r="O968" s="99"/>
      <c r="P968" s="99"/>
      <c r="Q968" s="99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</row>
    <row r="969" spans="2:31" ht="18.75" customHeight="1">
      <c r="B969" s="14"/>
      <c r="C969" s="98"/>
      <c r="D969" s="98"/>
      <c r="E969" s="14"/>
      <c r="F969" s="99"/>
      <c r="G969" s="99"/>
      <c r="H969" s="99"/>
      <c r="I969" s="99"/>
      <c r="J969" s="99"/>
      <c r="K969" s="99"/>
      <c r="L969" s="99"/>
      <c r="M969" s="99"/>
      <c r="N969" s="99"/>
      <c r="O969" s="99"/>
      <c r="P969" s="99"/>
      <c r="Q969" s="99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</row>
    <row r="970" spans="2:31" ht="18.75" customHeight="1">
      <c r="B970" s="14"/>
      <c r="C970" s="98"/>
      <c r="D970" s="98"/>
      <c r="E970" s="14"/>
      <c r="F970" s="99"/>
      <c r="G970" s="99"/>
      <c r="H970" s="99"/>
      <c r="I970" s="99"/>
      <c r="J970" s="99"/>
      <c r="K970" s="99"/>
      <c r="L970" s="99"/>
      <c r="M970" s="99"/>
      <c r="N970" s="99"/>
      <c r="O970" s="99"/>
      <c r="P970" s="99"/>
      <c r="Q970" s="99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</row>
    <row r="971" spans="2:31" ht="18.75" customHeight="1">
      <c r="B971" s="14"/>
      <c r="C971" s="98"/>
      <c r="D971" s="98"/>
      <c r="E971" s="14"/>
      <c r="F971" s="99"/>
      <c r="G971" s="99"/>
      <c r="H971" s="99"/>
      <c r="I971" s="99"/>
      <c r="J971" s="99"/>
      <c r="K971" s="99"/>
      <c r="L971" s="99"/>
      <c r="M971" s="99"/>
      <c r="N971" s="99"/>
      <c r="O971" s="99"/>
      <c r="P971" s="99"/>
      <c r="Q971" s="99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</row>
    <row r="972" spans="2:31" ht="18.75" customHeight="1">
      <c r="B972" s="14"/>
      <c r="C972" s="98"/>
      <c r="D972" s="98"/>
      <c r="E972" s="14"/>
      <c r="F972" s="99"/>
      <c r="G972" s="99"/>
      <c r="H972" s="99"/>
      <c r="I972" s="99"/>
      <c r="J972" s="99"/>
      <c r="K972" s="99"/>
      <c r="L972" s="99"/>
      <c r="M972" s="99"/>
      <c r="N972" s="99"/>
      <c r="O972" s="99"/>
      <c r="P972" s="99"/>
      <c r="Q972" s="99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</row>
    <row r="973" spans="2:31" ht="18.75" customHeight="1">
      <c r="B973" s="14"/>
      <c r="C973" s="98"/>
      <c r="D973" s="98"/>
      <c r="E973" s="14"/>
      <c r="F973" s="99"/>
      <c r="G973" s="99"/>
      <c r="H973" s="99"/>
      <c r="I973" s="99"/>
      <c r="J973" s="99"/>
      <c r="K973" s="99"/>
      <c r="L973" s="99"/>
      <c r="M973" s="99"/>
      <c r="N973" s="99"/>
      <c r="O973" s="99"/>
      <c r="P973" s="99"/>
      <c r="Q973" s="99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</row>
    <row r="974" spans="2:31" ht="18.75" customHeight="1">
      <c r="B974" s="14"/>
      <c r="C974" s="98"/>
      <c r="D974" s="98"/>
      <c r="E974" s="14"/>
      <c r="F974" s="99"/>
      <c r="G974" s="99"/>
      <c r="H974" s="99"/>
      <c r="I974" s="99"/>
      <c r="J974" s="99"/>
      <c r="K974" s="99"/>
      <c r="L974" s="99"/>
      <c r="M974" s="99"/>
      <c r="N974" s="99"/>
      <c r="O974" s="99"/>
      <c r="P974" s="99"/>
      <c r="Q974" s="99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</row>
    <row r="975" spans="2:31" ht="18.75" customHeight="1">
      <c r="B975" s="14"/>
      <c r="C975" s="98"/>
      <c r="D975" s="98"/>
      <c r="E975" s="14"/>
      <c r="F975" s="99"/>
      <c r="G975" s="99"/>
      <c r="H975" s="99"/>
      <c r="I975" s="99"/>
      <c r="J975" s="99"/>
      <c r="K975" s="99"/>
      <c r="L975" s="99"/>
      <c r="M975" s="99"/>
      <c r="N975" s="99"/>
      <c r="O975" s="99"/>
      <c r="P975" s="99"/>
      <c r="Q975" s="99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</row>
    <row r="976" spans="2:31" ht="18.75" customHeight="1">
      <c r="B976" s="14"/>
      <c r="C976" s="98"/>
      <c r="D976" s="98"/>
      <c r="E976" s="14"/>
      <c r="F976" s="99"/>
      <c r="G976" s="99"/>
      <c r="H976" s="99"/>
      <c r="I976" s="99"/>
      <c r="J976" s="99"/>
      <c r="K976" s="99"/>
      <c r="L976" s="99"/>
      <c r="M976" s="99"/>
      <c r="N976" s="99"/>
      <c r="O976" s="99"/>
      <c r="P976" s="99"/>
      <c r="Q976" s="99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</row>
    <row r="977" spans="2:31" ht="18.75" customHeight="1">
      <c r="B977" s="14"/>
      <c r="C977" s="98"/>
      <c r="D977" s="98"/>
      <c r="E977" s="14"/>
      <c r="F977" s="99"/>
      <c r="G977" s="99"/>
      <c r="H977" s="99"/>
      <c r="I977" s="99"/>
      <c r="J977" s="99"/>
      <c r="K977" s="99"/>
      <c r="L977" s="99"/>
      <c r="M977" s="99"/>
      <c r="N977" s="99"/>
      <c r="O977" s="99"/>
      <c r="P977" s="99"/>
      <c r="Q977" s="99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</row>
    <row r="978" spans="2:31" ht="18.75" customHeight="1">
      <c r="B978" s="14"/>
      <c r="C978" s="98"/>
      <c r="D978" s="98"/>
      <c r="E978" s="14"/>
      <c r="F978" s="99"/>
      <c r="G978" s="99"/>
      <c r="H978" s="99"/>
      <c r="I978" s="99"/>
      <c r="J978" s="99"/>
      <c r="K978" s="99"/>
      <c r="L978" s="99"/>
      <c r="M978" s="99"/>
      <c r="N978" s="99"/>
      <c r="O978" s="99"/>
      <c r="P978" s="99"/>
      <c r="Q978" s="99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</row>
    <row r="979" spans="2:31" ht="18.75" customHeight="1">
      <c r="B979" s="14"/>
      <c r="C979" s="98"/>
      <c r="D979" s="98"/>
      <c r="E979" s="14"/>
      <c r="F979" s="99"/>
      <c r="G979" s="99"/>
      <c r="H979" s="99"/>
      <c r="I979" s="99"/>
      <c r="J979" s="99"/>
      <c r="K979" s="99"/>
      <c r="L979" s="99"/>
      <c r="M979" s="99"/>
      <c r="N979" s="99"/>
      <c r="O979" s="99"/>
      <c r="P979" s="99"/>
      <c r="Q979" s="99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</row>
    <row r="980" spans="2:31" ht="18.75" customHeight="1">
      <c r="B980" s="14"/>
      <c r="C980" s="98"/>
      <c r="D980" s="98"/>
      <c r="E980" s="14"/>
      <c r="F980" s="99"/>
      <c r="G980" s="99"/>
      <c r="H980" s="99"/>
      <c r="I980" s="99"/>
      <c r="J980" s="99"/>
      <c r="K980" s="99"/>
      <c r="L980" s="99"/>
      <c r="M980" s="99"/>
      <c r="N980" s="99"/>
      <c r="O980" s="99"/>
      <c r="P980" s="99"/>
      <c r="Q980" s="99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</row>
    <row r="981" spans="2:31" ht="18.75" customHeight="1">
      <c r="B981" s="14"/>
      <c r="C981" s="98"/>
      <c r="D981" s="98"/>
      <c r="E981" s="14"/>
      <c r="F981" s="99"/>
      <c r="G981" s="99"/>
      <c r="H981" s="99"/>
      <c r="I981" s="99"/>
      <c r="J981" s="99"/>
      <c r="K981" s="99"/>
      <c r="L981" s="99"/>
      <c r="M981" s="99"/>
      <c r="N981" s="99"/>
      <c r="O981" s="99"/>
      <c r="P981" s="99"/>
      <c r="Q981" s="99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</row>
    <row r="982" spans="2:31" ht="18.75" customHeight="1">
      <c r="B982" s="14"/>
      <c r="C982" s="98"/>
      <c r="D982" s="98"/>
      <c r="E982" s="14"/>
      <c r="F982" s="99"/>
      <c r="G982" s="99"/>
      <c r="H982" s="99"/>
      <c r="I982" s="99"/>
      <c r="J982" s="99"/>
      <c r="K982" s="99"/>
      <c r="L982" s="99"/>
      <c r="M982" s="99"/>
      <c r="N982" s="99"/>
      <c r="O982" s="99"/>
      <c r="P982" s="99"/>
      <c r="Q982" s="99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</row>
    <row r="983" spans="2:31" ht="18.75" customHeight="1">
      <c r="B983" s="14"/>
      <c r="C983" s="98"/>
      <c r="D983" s="98"/>
      <c r="E983" s="14"/>
      <c r="F983" s="99"/>
      <c r="G983" s="99"/>
      <c r="H983" s="99"/>
      <c r="I983" s="99"/>
      <c r="J983" s="99"/>
      <c r="K983" s="99"/>
      <c r="L983" s="99"/>
      <c r="M983" s="99"/>
      <c r="N983" s="99"/>
      <c r="O983" s="99"/>
      <c r="P983" s="99"/>
      <c r="Q983" s="99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</row>
    <row r="984" spans="2:31" ht="18.75" customHeight="1">
      <c r="B984" s="14"/>
      <c r="C984" s="98"/>
      <c r="D984" s="98"/>
      <c r="E984" s="14"/>
      <c r="F984" s="99"/>
      <c r="G984" s="99"/>
      <c r="H984" s="99"/>
      <c r="I984" s="99"/>
      <c r="J984" s="99"/>
      <c r="K984" s="99"/>
      <c r="L984" s="99"/>
      <c r="M984" s="99"/>
      <c r="N984" s="99"/>
      <c r="O984" s="99"/>
      <c r="P984" s="99"/>
      <c r="Q984" s="99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</row>
    <row r="985" spans="2:31" ht="18.75" customHeight="1">
      <c r="B985" s="14"/>
      <c r="C985" s="98"/>
      <c r="D985" s="98"/>
      <c r="E985" s="14"/>
      <c r="F985" s="99"/>
      <c r="G985" s="99"/>
      <c r="H985" s="99"/>
      <c r="I985" s="99"/>
      <c r="J985" s="99"/>
      <c r="K985" s="99"/>
      <c r="L985" s="99"/>
      <c r="M985" s="99"/>
      <c r="N985" s="99"/>
      <c r="O985" s="99"/>
      <c r="P985" s="99"/>
      <c r="Q985" s="99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</row>
    <row r="986" spans="2:31" ht="18.75" customHeight="1">
      <c r="B986" s="14"/>
      <c r="C986" s="98"/>
      <c r="D986" s="98"/>
      <c r="E986" s="14"/>
      <c r="F986" s="99"/>
      <c r="G986" s="99"/>
      <c r="H986" s="99"/>
      <c r="I986" s="99"/>
      <c r="J986" s="99"/>
      <c r="K986" s="99"/>
      <c r="L986" s="99"/>
      <c r="M986" s="99"/>
      <c r="N986" s="99"/>
      <c r="O986" s="99"/>
      <c r="P986" s="99"/>
      <c r="Q986" s="99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</row>
    <row r="987" spans="2:31" ht="18.75" customHeight="1">
      <c r="B987" s="14"/>
      <c r="C987" s="98"/>
      <c r="D987" s="98"/>
      <c r="E987" s="14"/>
      <c r="F987" s="99"/>
      <c r="G987" s="99"/>
      <c r="H987" s="99"/>
      <c r="I987" s="99"/>
      <c r="J987" s="99"/>
      <c r="K987" s="99"/>
      <c r="L987" s="99"/>
      <c r="M987" s="99"/>
      <c r="N987" s="99"/>
      <c r="O987" s="99"/>
      <c r="P987" s="99"/>
      <c r="Q987" s="99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</row>
    <row r="988" spans="2:31" ht="18.75" customHeight="1">
      <c r="B988" s="14"/>
      <c r="C988" s="98"/>
      <c r="D988" s="98"/>
      <c r="E988" s="14"/>
      <c r="F988" s="99"/>
      <c r="G988" s="99"/>
      <c r="H988" s="99"/>
      <c r="I988" s="99"/>
      <c r="J988" s="99"/>
      <c r="K988" s="99"/>
      <c r="L988" s="99"/>
      <c r="M988" s="99"/>
      <c r="N988" s="99"/>
      <c r="O988" s="99"/>
      <c r="P988" s="99"/>
      <c r="Q988" s="99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</row>
    <row r="989" spans="2:31" ht="18.75" customHeight="1">
      <c r="B989" s="14"/>
      <c r="C989" s="98"/>
      <c r="D989" s="98"/>
      <c r="E989" s="14"/>
      <c r="F989" s="99"/>
      <c r="G989" s="99"/>
      <c r="H989" s="99"/>
      <c r="I989" s="99"/>
      <c r="J989" s="99"/>
      <c r="K989" s="99"/>
      <c r="L989" s="99"/>
      <c r="M989" s="99"/>
      <c r="N989" s="99"/>
      <c r="O989" s="99"/>
      <c r="P989" s="99"/>
      <c r="Q989" s="99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</row>
    <row r="990" spans="2:31" ht="18.75" customHeight="1">
      <c r="B990" s="14"/>
      <c r="C990" s="98"/>
      <c r="D990" s="98"/>
      <c r="E990" s="14"/>
      <c r="F990" s="99"/>
      <c r="G990" s="99"/>
      <c r="H990" s="99"/>
      <c r="I990" s="99"/>
      <c r="J990" s="99"/>
      <c r="K990" s="99"/>
      <c r="L990" s="99"/>
      <c r="M990" s="99"/>
      <c r="N990" s="99"/>
      <c r="O990" s="99"/>
      <c r="P990" s="99"/>
      <c r="Q990" s="99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</row>
    <row r="991" spans="2:31" ht="18.75" customHeight="1">
      <c r="B991" s="14"/>
      <c r="C991" s="98"/>
      <c r="D991" s="98"/>
      <c r="E991" s="14"/>
      <c r="F991" s="99"/>
      <c r="G991" s="99"/>
      <c r="H991" s="99"/>
      <c r="I991" s="99"/>
      <c r="J991" s="99"/>
      <c r="K991" s="99"/>
      <c r="L991" s="99"/>
      <c r="M991" s="99"/>
      <c r="N991" s="99"/>
      <c r="O991" s="99"/>
      <c r="P991" s="99"/>
      <c r="Q991" s="99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</row>
    <row r="992" spans="2:31" ht="18.75" customHeight="1">
      <c r="B992" s="14"/>
      <c r="C992" s="98"/>
      <c r="D992" s="98"/>
      <c r="E992" s="14"/>
      <c r="F992" s="99"/>
      <c r="G992" s="99"/>
      <c r="H992" s="99"/>
      <c r="I992" s="99"/>
      <c r="J992" s="99"/>
      <c r="K992" s="99"/>
      <c r="L992" s="99"/>
      <c r="M992" s="99"/>
      <c r="N992" s="99"/>
      <c r="O992" s="99"/>
      <c r="P992" s="99"/>
      <c r="Q992" s="99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</row>
    <row r="993" spans="2:31" ht="18.75" customHeight="1">
      <c r="B993" s="14"/>
      <c r="C993" s="98"/>
      <c r="D993" s="98"/>
      <c r="E993" s="14"/>
      <c r="F993" s="99"/>
      <c r="G993" s="99"/>
      <c r="H993" s="99"/>
      <c r="I993" s="99"/>
      <c r="J993" s="99"/>
      <c r="K993" s="99"/>
      <c r="L993" s="99"/>
      <c r="M993" s="99"/>
      <c r="N993" s="99"/>
      <c r="O993" s="99"/>
      <c r="P993" s="99"/>
      <c r="Q993" s="99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</row>
    <row r="994" spans="2:31" ht="18.75" customHeight="1">
      <c r="B994" s="14"/>
      <c r="C994" s="98"/>
      <c r="D994" s="98"/>
      <c r="E994" s="14"/>
      <c r="F994" s="99"/>
      <c r="G994" s="99"/>
      <c r="H994" s="99"/>
      <c r="I994" s="99"/>
      <c r="J994" s="99"/>
      <c r="K994" s="99"/>
      <c r="L994" s="99"/>
      <c r="M994" s="99"/>
      <c r="N994" s="99"/>
      <c r="O994" s="99"/>
      <c r="P994" s="99"/>
      <c r="Q994" s="99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</row>
    <row r="995" spans="2:31" ht="18.75" customHeight="1">
      <c r="B995" s="14"/>
      <c r="C995" s="98"/>
      <c r="D995" s="98"/>
      <c r="E995" s="14"/>
      <c r="F995" s="99"/>
      <c r="G995" s="99"/>
      <c r="H995" s="99"/>
      <c r="I995" s="99"/>
      <c r="J995" s="99"/>
      <c r="K995" s="99"/>
      <c r="L995" s="99"/>
      <c r="M995" s="99"/>
      <c r="N995" s="99"/>
      <c r="O995" s="99"/>
      <c r="P995" s="99"/>
      <c r="Q995" s="99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</row>
    <row r="996" spans="2:31" ht="18.75" customHeight="1">
      <c r="B996" s="14"/>
      <c r="C996" s="98"/>
      <c r="D996" s="98"/>
      <c r="E996" s="14"/>
      <c r="F996" s="99"/>
      <c r="G996" s="99"/>
      <c r="H996" s="99"/>
      <c r="I996" s="99"/>
      <c r="J996" s="99"/>
      <c r="K996" s="99"/>
      <c r="L996" s="99"/>
      <c r="M996" s="99"/>
      <c r="N996" s="99"/>
      <c r="O996" s="99"/>
      <c r="P996" s="99"/>
      <c r="Q996" s="99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</row>
    <row r="997" spans="2:31" ht="18.75" customHeight="1">
      <c r="B997" s="14"/>
      <c r="C997" s="98"/>
      <c r="D997" s="98"/>
      <c r="E997" s="14"/>
      <c r="F997" s="99"/>
      <c r="G997" s="99"/>
      <c r="H997" s="99"/>
      <c r="I997" s="99"/>
      <c r="J997" s="99"/>
      <c r="K997" s="99"/>
      <c r="L997" s="99"/>
      <c r="M997" s="99"/>
      <c r="N997" s="99"/>
      <c r="O997" s="99"/>
      <c r="P997" s="99"/>
      <c r="Q997" s="99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</row>
    <row r="998" spans="2:31" ht="18.75" customHeight="1">
      <c r="B998" s="14"/>
      <c r="C998" s="98"/>
      <c r="D998" s="98"/>
      <c r="E998" s="14"/>
      <c r="F998" s="99"/>
      <c r="G998" s="99"/>
      <c r="H998" s="99"/>
      <c r="I998" s="99"/>
      <c r="J998" s="99"/>
      <c r="K998" s="99"/>
      <c r="L998" s="99"/>
      <c r="M998" s="99"/>
      <c r="N998" s="99"/>
      <c r="O998" s="99"/>
      <c r="P998" s="99"/>
      <c r="Q998" s="99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</row>
    <row r="999" spans="2:31" ht="18.75" customHeight="1">
      <c r="B999" s="14"/>
      <c r="C999" s="98"/>
      <c r="D999" s="98"/>
      <c r="E999" s="14"/>
      <c r="F999" s="99"/>
      <c r="G999" s="99"/>
      <c r="H999" s="99"/>
      <c r="I999" s="99"/>
      <c r="J999" s="99"/>
      <c r="K999" s="99"/>
      <c r="L999" s="99"/>
      <c r="M999" s="99"/>
      <c r="N999" s="99"/>
      <c r="O999" s="99"/>
      <c r="P999" s="99"/>
      <c r="Q999" s="99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</row>
    <row r="1000" spans="2:31" ht="18.75" customHeight="1">
      <c r="B1000" s="14"/>
      <c r="C1000" s="98"/>
      <c r="D1000" s="98"/>
      <c r="E1000" s="14"/>
      <c r="F1000" s="99"/>
      <c r="G1000" s="99"/>
      <c r="H1000" s="99"/>
      <c r="I1000" s="99"/>
      <c r="J1000" s="99"/>
      <c r="K1000" s="99"/>
      <c r="L1000" s="99"/>
      <c r="M1000" s="99"/>
      <c r="N1000" s="99"/>
      <c r="O1000" s="99"/>
      <c r="P1000" s="99"/>
      <c r="Q1000" s="99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</row>
    <row r="1001" spans="2:31" ht="18.75" customHeight="1">
      <c r="B1001" s="14"/>
      <c r="C1001" s="98"/>
      <c r="D1001" s="98"/>
      <c r="E1001" s="14"/>
      <c r="F1001" s="99"/>
      <c r="G1001" s="99"/>
      <c r="H1001" s="99"/>
      <c r="I1001" s="99"/>
      <c r="J1001" s="99"/>
      <c r="K1001" s="99"/>
      <c r="L1001" s="99"/>
      <c r="M1001" s="99"/>
      <c r="N1001" s="99"/>
      <c r="O1001" s="99"/>
      <c r="P1001" s="99"/>
      <c r="Q1001" s="99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</row>
    <row r="1002" spans="2:31" ht="18.75" customHeight="1">
      <c r="B1002" s="14"/>
      <c r="C1002" s="98"/>
      <c r="D1002" s="98"/>
      <c r="E1002" s="14"/>
      <c r="F1002" s="99"/>
      <c r="G1002" s="99"/>
      <c r="H1002" s="99"/>
      <c r="I1002" s="99"/>
      <c r="J1002" s="99"/>
      <c r="K1002" s="99"/>
      <c r="L1002" s="99"/>
      <c r="M1002" s="99"/>
      <c r="N1002" s="99"/>
      <c r="O1002" s="99"/>
      <c r="P1002" s="99"/>
      <c r="Q1002" s="99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</row>
    <row r="1003" spans="2:31" ht="18.75" customHeight="1">
      <c r="B1003" s="14"/>
      <c r="C1003" s="98"/>
      <c r="D1003" s="98"/>
      <c r="E1003" s="14"/>
      <c r="F1003" s="99"/>
      <c r="G1003" s="99"/>
      <c r="H1003" s="99"/>
      <c r="I1003" s="99"/>
      <c r="J1003" s="99"/>
      <c r="K1003" s="99"/>
      <c r="L1003" s="99"/>
      <c r="M1003" s="99"/>
      <c r="N1003" s="99"/>
      <c r="O1003" s="99"/>
      <c r="P1003" s="99"/>
      <c r="Q1003" s="99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</row>
    <row r="1004" spans="2:31" ht="18.75" customHeight="1">
      <c r="B1004" s="14"/>
      <c r="C1004" s="98"/>
      <c r="D1004" s="98"/>
      <c r="E1004" s="14"/>
      <c r="F1004" s="99"/>
      <c r="G1004" s="99"/>
      <c r="H1004" s="99"/>
      <c r="I1004" s="99"/>
      <c r="J1004" s="99"/>
      <c r="K1004" s="99"/>
      <c r="L1004" s="99"/>
      <c r="M1004" s="99"/>
      <c r="N1004" s="99"/>
      <c r="O1004" s="99"/>
      <c r="P1004" s="99"/>
      <c r="Q1004" s="99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</row>
    <row r="1005" spans="2:31" ht="18.75" customHeight="1">
      <c r="B1005" s="14"/>
      <c r="C1005" s="98"/>
      <c r="D1005" s="98"/>
      <c r="E1005" s="14"/>
      <c r="F1005" s="99"/>
      <c r="G1005" s="99"/>
      <c r="H1005" s="99"/>
      <c r="I1005" s="99"/>
      <c r="J1005" s="99"/>
      <c r="K1005" s="99"/>
      <c r="L1005" s="99"/>
      <c r="M1005" s="99"/>
      <c r="N1005" s="99"/>
      <c r="O1005" s="99"/>
      <c r="P1005" s="99"/>
      <c r="Q1005" s="99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</row>
    <row r="1006" spans="2:31" ht="18.75" customHeight="1">
      <c r="B1006" s="14"/>
      <c r="C1006" s="98"/>
      <c r="D1006" s="98"/>
      <c r="E1006" s="14"/>
      <c r="F1006" s="99"/>
      <c r="G1006" s="99"/>
      <c r="H1006" s="99"/>
      <c r="I1006" s="99"/>
      <c r="J1006" s="99"/>
      <c r="K1006" s="99"/>
      <c r="L1006" s="99"/>
      <c r="M1006" s="99"/>
      <c r="N1006" s="99"/>
      <c r="O1006" s="99"/>
      <c r="P1006" s="99"/>
      <c r="Q1006" s="99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</row>
    <row r="1007" spans="2:31" ht="18.75" customHeight="1">
      <c r="B1007" s="14"/>
      <c r="C1007" s="98"/>
      <c r="D1007" s="98"/>
      <c r="E1007" s="14"/>
      <c r="F1007" s="99"/>
      <c r="G1007" s="99"/>
      <c r="H1007" s="99"/>
      <c r="I1007" s="99"/>
      <c r="J1007" s="99"/>
      <c r="K1007" s="99"/>
      <c r="L1007" s="99"/>
      <c r="M1007" s="99"/>
      <c r="N1007" s="99"/>
      <c r="O1007" s="99"/>
      <c r="P1007" s="99"/>
      <c r="Q1007" s="99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</row>
    <row r="1008" spans="2:31" ht="18.75" customHeight="1">
      <c r="B1008" s="14"/>
      <c r="C1008" s="98"/>
      <c r="D1008" s="98"/>
      <c r="E1008" s="14"/>
      <c r="F1008" s="99"/>
      <c r="G1008" s="99"/>
      <c r="H1008" s="99"/>
      <c r="I1008" s="99"/>
      <c r="J1008" s="99"/>
      <c r="K1008" s="99"/>
      <c r="L1008" s="99"/>
      <c r="M1008" s="99"/>
      <c r="N1008" s="99"/>
      <c r="O1008" s="99"/>
      <c r="P1008" s="99"/>
      <c r="Q1008" s="99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</row>
    <row r="1009" spans="2:31" ht="18.75" customHeight="1">
      <c r="B1009" s="14"/>
      <c r="C1009" s="98"/>
      <c r="D1009" s="98"/>
      <c r="E1009" s="14"/>
      <c r="F1009" s="99"/>
      <c r="G1009" s="99"/>
      <c r="H1009" s="99"/>
      <c r="I1009" s="99"/>
      <c r="J1009" s="99"/>
      <c r="K1009" s="99"/>
      <c r="L1009" s="99"/>
      <c r="M1009" s="99"/>
      <c r="N1009" s="99"/>
      <c r="O1009" s="99"/>
      <c r="P1009" s="99"/>
      <c r="Q1009" s="99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</row>
    <row r="1010" spans="2:31" ht="18.75" customHeight="1">
      <c r="B1010" s="14"/>
      <c r="C1010" s="98"/>
      <c r="D1010" s="98"/>
      <c r="E1010" s="14"/>
      <c r="F1010" s="99"/>
      <c r="G1010" s="99"/>
      <c r="H1010" s="99"/>
      <c r="I1010" s="99"/>
      <c r="J1010" s="99"/>
      <c r="K1010" s="99"/>
      <c r="L1010" s="99"/>
      <c r="M1010" s="99"/>
      <c r="N1010" s="99"/>
      <c r="O1010" s="99"/>
      <c r="P1010" s="99"/>
      <c r="Q1010" s="99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</row>
    <row r="1011" spans="2:31" ht="18.75" customHeight="1">
      <c r="B1011" s="14"/>
      <c r="C1011" s="98"/>
      <c r="D1011" s="98"/>
      <c r="E1011" s="14"/>
      <c r="F1011" s="99"/>
      <c r="G1011" s="99"/>
      <c r="H1011" s="99"/>
      <c r="I1011" s="99"/>
      <c r="J1011" s="99"/>
      <c r="K1011" s="99"/>
      <c r="L1011" s="99"/>
      <c r="M1011" s="99"/>
      <c r="N1011" s="99"/>
      <c r="O1011" s="99"/>
      <c r="P1011" s="99"/>
      <c r="Q1011" s="99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</row>
    <row r="1012" spans="2:31" ht="18.75" customHeight="1">
      <c r="B1012" s="14"/>
      <c r="C1012" s="98"/>
      <c r="D1012" s="98"/>
      <c r="E1012" s="14"/>
      <c r="F1012" s="99"/>
      <c r="G1012" s="99"/>
      <c r="H1012" s="99"/>
      <c r="I1012" s="99"/>
      <c r="J1012" s="99"/>
      <c r="K1012" s="99"/>
      <c r="L1012" s="99"/>
      <c r="M1012" s="99"/>
      <c r="N1012" s="99"/>
      <c r="O1012" s="99"/>
      <c r="P1012" s="99"/>
      <c r="Q1012" s="99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</row>
    <row r="1013" spans="2:31" ht="18.75" customHeight="1"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</row>
  </sheetData>
  <sortState xmlns:xlrd2="http://schemas.microsoft.com/office/spreadsheetml/2017/richdata2" ref="E6:Q50">
    <sortCondition descending="1" ref="O6:O50"/>
  </sortState>
  <mergeCells count="40">
    <mergeCell ref="K56:P56"/>
    <mergeCell ref="AA114:AA116"/>
    <mergeCell ref="B50:G50"/>
    <mergeCell ref="B51:G51"/>
    <mergeCell ref="B52:G52"/>
    <mergeCell ref="B53:G53"/>
    <mergeCell ref="B54:G54"/>
    <mergeCell ref="B56:G56"/>
    <mergeCell ref="AB33:AC33"/>
    <mergeCell ref="X34:Y34"/>
    <mergeCell ref="AB34:AC34"/>
    <mergeCell ref="S42:V42"/>
    <mergeCell ref="AB42:AD42"/>
    <mergeCell ref="X33:Y33"/>
    <mergeCell ref="AB23:AC23"/>
    <mergeCell ref="AB26:AC26"/>
    <mergeCell ref="AB27:AC27"/>
    <mergeCell ref="AB28:AC28"/>
    <mergeCell ref="AB29:AC29"/>
    <mergeCell ref="AB24:AC24"/>
    <mergeCell ref="B1:Q2"/>
    <mergeCell ref="S1:AD2"/>
    <mergeCell ref="B3:D3"/>
    <mergeCell ref="B4:B5"/>
    <mergeCell ref="C4:C5"/>
    <mergeCell ref="D4:D5"/>
    <mergeCell ref="E4:E5"/>
    <mergeCell ref="F4:F5"/>
    <mergeCell ref="G4:G5"/>
    <mergeCell ref="P4:P5"/>
    <mergeCell ref="Q4:Q5"/>
    <mergeCell ref="P3:Q3"/>
    <mergeCell ref="E3:M3"/>
    <mergeCell ref="AB31:AC31"/>
    <mergeCell ref="X32:Y32"/>
    <mergeCell ref="AB32:AC32"/>
    <mergeCell ref="AB25:AC25"/>
    <mergeCell ref="AB30:AC30"/>
    <mergeCell ref="X31:Y31"/>
    <mergeCell ref="AA31:AA32"/>
  </mergeCells>
  <conditionalFormatting sqref="H6:I49 M6:M49">
    <cfRule type="cellIs" dxfId="20" priority="4" operator="lessThan">
      <formula>45</formula>
    </cfRule>
    <cfRule type="cellIs" dxfId="19" priority="6" operator="lessThan">
      <formula>40</formula>
    </cfRule>
  </conditionalFormatting>
  <conditionalFormatting sqref="I6:K49">
    <cfRule type="cellIs" dxfId="18" priority="5" operator="lessThan">
      <formula>30</formula>
    </cfRule>
  </conditionalFormatting>
  <conditionalFormatting sqref="J6:L49">
    <cfRule type="cellIs" dxfId="17" priority="2" operator="lessThan">
      <formula>35</formula>
    </cfRule>
  </conditionalFormatting>
  <conditionalFormatting sqref="L6:L49">
    <cfRule type="cellIs" dxfId="16" priority="1" operator="equal">
      <formula>"ab"</formula>
    </cfRule>
  </conditionalFormatting>
  <conditionalFormatting sqref="M6:N49 H6:K49">
    <cfRule type="cellIs" dxfId="15" priority="9" operator="equal">
      <formula>"AB"</formula>
    </cfRule>
  </conditionalFormatting>
  <conditionalFormatting sqref="N6:N49">
    <cfRule type="cellIs" dxfId="14" priority="7" operator="equal">
      <formula>"AB"</formula>
    </cfRule>
    <cfRule type="cellIs" dxfId="13" priority="8" operator="lessThan">
      <formula>27</formula>
    </cfRule>
  </conditionalFormatting>
  <conditionalFormatting sqref="T3:V3 Y3:AA3 P4:Q4 H4:K5 M4:O5 L5 AD23">
    <cfRule type="cellIs" dxfId="12" priority="10" operator="equal">
      <formula>"AB"</formula>
    </cfRule>
  </conditionalFormatting>
  <pageMargins left="0.42" right="0.27" top="0.34" bottom="0.23" header="0" footer="0"/>
  <pageSetup paperSize="5" scale="55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I1010"/>
  <sheetViews>
    <sheetView zoomScale="70" zoomScaleNormal="70" workbookViewId="0">
      <selection activeCell="K16" sqref="K16"/>
    </sheetView>
  </sheetViews>
  <sheetFormatPr defaultColWidth="14.44140625" defaultRowHeight="15" customHeight="1"/>
  <cols>
    <col min="1" max="1" width="2" style="1" customWidth="1"/>
    <col min="2" max="2" width="7.6640625" style="1" customWidth="1"/>
    <col min="3" max="4" width="8.109375" style="95" customWidth="1"/>
    <col min="5" max="5" width="37.33203125" style="1" customWidth="1"/>
    <col min="6" max="16" width="7.88671875" style="1" customWidth="1"/>
    <col min="17" max="17" width="9.109375" style="1" hidden="1" customWidth="1"/>
    <col min="18" max="18" width="11.33203125" style="1" customWidth="1"/>
    <col min="19" max="19" width="7.109375" style="1" customWidth="1"/>
    <col min="20" max="20" width="9.33203125" style="1" customWidth="1"/>
    <col min="21" max="21" width="4.109375" style="1" customWidth="1"/>
    <col min="22" max="22" width="17.44140625" style="1" bestFit="1" customWidth="1"/>
    <col min="23" max="25" width="13.6640625" style="1" customWidth="1"/>
    <col min="26" max="26" width="5.109375" style="1" customWidth="1"/>
    <col min="27" max="27" width="17.44140625" style="1" bestFit="1" customWidth="1"/>
    <col min="28" max="30" width="13.6640625" style="1" customWidth="1"/>
    <col min="31" max="31" width="6.44140625" style="1" customWidth="1"/>
    <col min="32" max="32" width="17.44140625" style="1" customWidth="1"/>
    <col min="33" max="34" width="13.6640625" style="1" customWidth="1"/>
    <col min="35" max="35" width="8.33203125" style="1" customWidth="1"/>
    <col min="36" max="243" width="14.44140625" style="1"/>
    <col min="244" max="244" width="4.88671875" style="1" customWidth="1"/>
    <col min="245" max="245" width="7.6640625" style="1" customWidth="1"/>
    <col min="246" max="247" width="5.6640625" style="1" customWidth="1"/>
    <col min="248" max="248" width="34.5546875" style="1" customWidth="1"/>
    <col min="249" max="249" width="6.44140625" style="1" customWidth="1"/>
    <col min="250" max="250" width="5.44140625" style="1" customWidth="1"/>
    <col min="251" max="259" width="7.33203125" style="1" customWidth="1"/>
    <col min="260" max="260" width="10" style="1" customWidth="1"/>
    <col min="261" max="261" width="9.5546875" style="1" customWidth="1"/>
    <col min="262" max="262" width="7.5546875" style="1" customWidth="1"/>
    <col min="263" max="263" width="7.33203125" style="1" customWidth="1"/>
    <col min="264" max="264" width="4.6640625" style="1" customWidth="1"/>
    <col min="265" max="265" width="8.44140625" style="1" customWidth="1"/>
    <col min="266" max="266" width="18.5546875" style="1" customWidth="1"/>
    <col min="267" max="268" width="8.109375" style="1" customWidth="1"/>
    <col min="269" max="269" width="1.88671875" style="1" customWidth="1"/>
    <col min="270" max="270" width="18.5546875" style="1" customWidth="1"/>
    <col min="271" max="271" width="10" style="1" customWidth="1"/>
    <col min="272" max="272" width="1.88671875" style="1" customWidth="1"/>
    <col min="273" max="273" width="22.88671875" style="1" customWidth="1"/>
    <col min="274" max="277" width="9.33203125" style="1" customWidth="1"/>
    <col min="278" max="278" width="2.44140625" style="1" customWidth="1"/>
    <col min="279" max="279" width="11.44140625" style="1" customWidth="1"/>
    <col min="280" max="280" width="9.44140625" style="1" customWidth="1"/>
    <col min="281" max="281" width="10.33203125" style="1" customWidth="1"/>
    <col min="282" max="282" width="9.109375" style="1" customWidth="1"/>
    <col min="283" max="499" width="14.44140625" style="1"/>
    <col min="500" max="500" width="4.88671875" style="1" customWidth="1"/>
    <col min="501" max="501" width="7.6640625" style="1" customWidth="1"/>
    <col min="502" max="503" width="5.6640625" style="1" customWidth="1"/>
    <col min="504" max="504" width="34.5546875" style="1" customWidth="1"/>
    <col min="505" max="505" width="6.44140625" style="1" customWidth="1"/>
    <col min="506" max="506" width="5.44140625" style="1" customWidth="1"/>
    <col min="507" max="515" width="7.33203125" style="1" customWidth="1"/>
    <col min="516" max="516" width="10" style="1" customWidth="1"/>
    <col min="517" max="517" width="9.5546875" style="1" customWidth="1"/>
    <col min="518" max="518" width="7.5546875" style="1" customWidth="1"/>
    <col min="519" max="519" width="7.33203125" style="1" customWidth="1"/>
    <col min="520" max="520" width="4.6640625" style="1" customWidth="1"/>
    <col min="521" max="521" width="8.44140625" style="1" customWidth="1"/>
    <col min="522" max="522" width="18.5546875" style="1" customWidth="1"/>
    <col min="523" max="524" width="8.109375" style="1" customWidth="1"/>
    <col min="525" max="525" width="1.88671875" style="1" customWidth="1"/>
    <col min="526" max="526" width="18.5546875" style="1" customWidth="1"/>
    <col min="527" max="527" width="10" style="1" customWidth="1"/>
    <col min="528" max="528" width="1.88671875" style="1" customWidth="1"/>
    <col min="529" max="529" width="22.88671875" style="1" customWidth="1"/>
    <col min="530" max="533" width="9.33203125" style="1" customWidth="1"/>
    <col min="534" max="534" width="2.44140625" style="1" customWidth="1"/>
    <col min="535" max="535" width="11.44140625" style="1" customWidth="1"/>
    <col min="536" max="536" width="9.44140625" style="1" customWidth="1"/>
    <col min="537" max="537" width="10.33203125" style="1" customWidth="1"/>
    <col min="538" max="538" width="9.109375" style="1" customWidth="1"/>
    <col min="539" max="755" width="14.44140625" style="1"/>
    <col min="756" max="756" width="4.88671875" style="1" customWidth="1"/>
    <col min="757" max="757" width="7.6640625" style="1" customWidth="1"/>
    <col min="758" max="759" width="5.6640625" style="1" customWidth="1"/>
    <col min="760" max="760" width="34.5546875" style="1" customWidth="1"/>
    <col min="761" max="761" width="6.44140625" style="1" customWidth="1"/>
    <col min="762" max="762" width="5.44140625" style="1" customWidth="1"/>
    <col min="763" max="771" width="7.33203125" style="1" customWidth="1"/>
    <col min="772" max="772" width="10" style="1" customWidth="1"/>
    <col min="773" max="773" width="9.5546875" style="1" customWidth="1"/>
    <col min="774" max="774" width="7.5546875" style="1" customWidth="1"/>
    <col min="775" max="775" width="7.33203125" style="1" customWidth="1"/>
    <col min="776" max="776" width="4.6640625" style="1" customWidth="1"/>
    <col min="777" max="777" width="8.44140625" style="1" customWidth="1"/>
    <col min="778" max="778" width="18.5546875" style="1" customWidth="1"/>
    <col min="779" max="780" width="8.109375" style="1" customWidth="1"/>
    <col min="781" max="781" width="1.88671875" style="1" customWidth="1"/>
    <col min="782" max="782" width="18.5546875" style="1" customWidth="1"/>
    <col min="783" max="783" width="10" style="1" customWidth="1"/>
    <col min="784" max="784" width="1.88671875" style="1" customWidth="1"/>
    <col min="785" max="785" width="22.88671875" style="1" customWidth="1"/>
    <col min="786" max="789" width="9.33203125" style="1" customWidth="1"/>
    <col min="790" max="790" width="2.44140625" style="1" customWidth="1"/>
    <col min="791" max="791" width="11.44140625" style="1" customWidth="1"/>
    <col min="792" max="792" width="9.44140625" style="1" customWidth="1"/>
    <col min="793" max="793" width="10.33203125" style="1" customWidth="1"/>
    <col min="794" max="794" width="9.109375" style="1" customWidth="1"/>
    <col min="795" max="1011" width="14.44140625" style="1"/>
    <col min="1012" max="1012" width="4.88671875" style="1" customWidth="1"/>
    <col min="1013" max="1013" width="7.6640625" style="1" customWidth="1"/>
    <col min="1014" max="1015" width="5.6640625" style="1" customWidth="1"/>
    <col min="1016" max="1016" width="34.5546875" style="1" customWidth="1"/>
    <col min="1017" max="1017" width="6.44140625" style="1" customWidth="1"/>
    <col min="1018" max="1018" width="5.44140625" style="1" customWidth="1"/>
    <col min="1019" max="1027" width="7.33203125" style="1" customWidth="1"/>
    <col min="1028" max="1028" width="10" style="1" customWidth="1"/>
    <col min="1029" max="1029" width="9.5546875" style="1" customWidth="1"/>
    <col min="1030" max="1030" width="7.5546875" style="1" customWidth="1"/>
    <col min="1031" max="1031" width="7.33203125" style="1" customWidth="1"/>
    <col min="1032" max="1032" width="4.6640625" style="1" customWidth="1"/>
    <col min="1033" max="1033" width="8.44140625" style="1" customWidth="1"/>
    <col min="1034" max="1034" width="18.5546875" style="1" customWidth="1"/>
    <col min="1035" max="1036" width="8.109375" style="1" customWidth="1"/>
    <col min="1037" max="1037" width="1.88671875" style="1" customWidth="1"/>
    <col min="1038" max="1038" width="18.5546875" style="1" customWidth="1"/>
    <col min="1039" max="1039" width="10" style="1" customWidth="1"/>
    <col min="1040" max="1040" width="1.88671875" style="1" customWidth="1"/>
    <col min="1041" max="1041" width="22.88671875" style="1" customWidth="1"/>
    <col min="1042" max="1045" width="9.33203125" style="1" customWidth="1"/>
    <col min="1046" max="1046" width="2.44140625" style="1" customWidth="1"/>
    <col min="1047" max="1047" width="11.44140625" style="1" customWidth="1"/>
    <col min="1048" max="1048" width="9.44140625" style="1" customWidth="1"/>
    <col min="1049" max="1049" width="10.33203125" style="1" customWidth="1"/>
    <col min="1050" max="1050" width="9.109375" style="1" customWidth="1"/>
    <col min="1051" max="1267" width="14.44140625" style="1"/>
    <col min="1268" max="1268" width="4.88671875" style="1" customWidth="1"/>
    <col min="1269" max="1269" width="7.6640625" style="1" customWidth="1"/>
    <col min="1270" max="1271" width="5.6640625" style="1" customWidth="1"/>
    <col min="1272" max="1272" width="34.5546875" style="1" customWidth="1"/>
    <col min="1273" max="1273" width="6.44140625" style="1" customWidth="1"/>
    <col min="1274" max="1274" width="5.44140625" style="1" customWidth="1"/>
    <col min="1275" max="1283" width="7.33203125" style="1" customWidth="1"/>
    <col min="1284" max="1284" width="10" style="1" customWidth="1"/>
    <col min="1285" max="1285" width="9.5546875" style="1" customWidth="1"/>
    <col min="1286" max="1286" width="7.5546875" style="1" customWidth="1"/>
    <col min="1287" max="1287" width="7.33203125" style="1" customWidth="1"/>
    <col min="1288" max="1288" width="4.6640625" style="1" customWidth="1"/>
    <col min="1289" max="1289" width="8.44140625" style="1" customWidth="1"/>
    <col min="1290" max="1290" width="18.5546875" style="1" customWidth="1"/>
    <col min="1291" max="1292" width="8.109375" style="1" customWidth="1"/>
    <col min="1293" max="1293" width="1.88671875" style="1" customWidth="1"/>
    <col min="1294" max="1294" width="18.5546875" style="1" customWidth="1"/>
    <col min="1295" max="1295" width="10" style="1" customWidth="1"/>
    <col min="1296" max="1296" width="1.88671875" style="1" customWidth="1"/>
    <col min="1297" max="1297" width="22.88671875" style="1" customWidth="1"/>
    <col min="1298" max="1301" width="9.33203125" style="1" customWidth="1"/>
    <col min="1302" max="1302" width="2.44140625" style="1" customWidth="1"/>
    <col min="1303" max="1303" width="11.44140625" style="1" customWidth="1"/>
    <col min="1304" max="1304" width="9.44140625" style="1" customWidth="1"/>
    <col min="1305" max="1305" width="10.33203125" style="1" customWidth="1"/>
    <col min="1306" max="1306" width="9.109375" style="1" customWidth="1"/>
    <col min="1307" max="1523" width="14.44140625" style="1"/>
    <col min="1524" max="1524" width="4.88671875" style="1" customWidth="1"/>
    <col min="1525" max="1525" width="7.6640625" style="1" customWidth="1"/>
    <col min="1526" max="1527" width="5.6640625" style="1" customWidth="1"/>
    <col min="1528" max="1528" width="34.5546875" style="1" customWidth="1"/>
    <col min="1529" max="1529" width="6.44140625" style="1" customWidth="1"/>
    <col min="1530" max="1530" width="5.44140625" style="1" customWidth="1"/>
    <col min="1531" max="1539" width="7.33203125" style="1" customWidth="1"/>
    <col min="1540" max="1540" width="10" style="1" customWidth="1"/>
    <col min="1541" max="1541" width="9.5546875" style="1" customWidth="1"/>
    <col min="1542" max="1542" width="7.5546875" style="1" customWidth="1"/>
    <col min="1543" max="1543" width="7.33203125" style="1" customWidth="1"/>
    <col min="1544" max="1544" width="4.6640625" style="1" customWidth="1"/>
    <col min="1545" max="1545" width="8.44140625" style="1" customWidth="1"/>
    <col min="1546" max="1546" width="18.5546875" style="1" customWidth="1"/>
    <col min="1547" max="1548" width="8.109375" style="1" customWidth="1"/>
    <col min="1549" max="1549" width="1.88671875" style="1" customWidth="1"/>
    <col min="1550" max="1550" width="18.5546875" style="1" customWidth="1"/>
    <col min="1551" max="1551" width="10" style="1" customWidth="1"/>
    <col min="1552" max="1552" width="1.88671875" style="1" customWidth="1"/>
    <col min="1553" max="1553" width="22.88671875" style="1" customWidth="1"/>
    <col min="1554" max="1557" width="9.33203125" style="1" customWidth="1"/>
    <col min="1558" max="1558" width="2.44140625" style="1" customWidth="1"/>
    <col min="1559" max="1559" width="11.44140625" style="1" customWidth="1"/>
    <col min="1560" max="1560" width="9.44140625" style="1" customWidth="1"/>
    <col min="1561" max="1561" width="10.33203125" style="1" customWidth="1"/>
    <col min="1562" max="1562" width="9.109375" style="1" customWidth="1"/>
    <col min="1563" max="1779" width="14.44140625" style="1"/>
    <col min="1780" max="1780" width="4.88671875" style="1" customWidth="1"/>
    <col min="1781" max="1781" width="7.6640625" style="1" customWidth="1"/>
    <col min="1782" max="1783" width="5.6640625" style="1" customWidth="1"/>
    <col min="1784" max="1784" width="34.5546875" style="1" customWidth="1"/>
    <col min="1785" max="1785" width="6.44140625" style="1" customWidth="1"/>
    <col min="1786" max="1786" width="5.44140625" style="1" customWidth="1"/>
    <col min="1787" max="1795" width="7.33203125" style="1" customWidth="1"/>
    <col min="1796" max="1796" width="10" style="1" customWidth="1"/>
    <col min="1797" max="1797" width="9.5546875" style="1" customWidth="1"/>
    <col min="1798" max="1798" width="7.5546875" style="1" customWidth="1"/>
    <col min="1799" max="1799" width="7.33203125" style="1" customWidth="1"/>
    <col min="1800" max="1800" width="4.6640625" style="1" customWidth="1"/>
    <col min="1801" max="1801" width="8.44140625" style="1" customWidth="1"/>
    <col min="1802" max="1802" width="18.5546875" style="1" customWidth="1"/>
    <col min="1803" max="1804" width="8.109375" style="1" customWidth="1"/>
    <col min="1805" max="1805" width="1.88671875" style="1" customWidth="1"/>
    <col min="1806" max="1806" width="18.5546875" style="1" customWidth="1"/>
    <col min="1807" max="1807" width="10" style="1" customWidth="1"/>
    <col min="1808" max="1808" width="1.88671875" style="1" customWidth="1"/>
    <col min="1809" max="1809" width="22.88671875" style="1" customWidth="1"/>
    <col min="1810" max="1813" width="9.33203125" style="1" customWidth="1"/>
    <col min="1814" max="1814" width="2.44140625" style="1" customWidth="1"/>
    <col min="1815" max="1815" width="11.44140625" style="1" customWidth="1"/>
    <col min="1816" max="1816" width="9.44140625" style="1" customWidth="1"/>
    <col min="1817" max="1817" width="10.33203125" style="1" customWidth="1"/>
    <col min="1818" max="1818" width="9.109375" style="1" customWidth="1"/>
    <col min="1819" max="2035" width="14.44140625" style="1"/>
    <col min="2036" max="2036" width="4.88671875" style="1" customWidth="1"/>
    <col min="2037" max="2037" width="7.6640625" style="1" customWidth="1"/>
    <col min="2038" max="2039" width="5.6640625" style="1" customWidth="1"/>
    <col min="2040" max="2040" width="34.5546875" style="1" customWidth="1"/>
    <col min="2041" max="2041" width="6.44140625" style="1" customWidth="1"/>
    <col min="2042" max="2042" width="5.44140625" style="1" customWidth="1"/>
    <col min="2043" max="2051" width="7.33203125" style="1" customWidth="1"/>
    <col min="2052" max="2052" width="10" style="1" customWidth="1"/>
    <col min="2053" max="2053" width="9.5546875" style="1" customWidth="1"/>
    <col min="2054" max="2054" width="7.5546875" style="1" customWidth="1"/>
    <col min="2055" max="2055" width="7.33203125" style="1" customWidth="1"/>
    <col min="2056" max="2056" width="4.6640625" style="1" customWidth="1"/>
    <col min="2057" max="2057" width="8.44140625" style="1" customWidth="1"/>
    <col min="2058" max="2058" width="18.5546875" style="1" customWidth="1"/>
    <col min="2059" max="2060" width="8.109375" style="1" customWidth="1"/>
    <col min="2061" max="2061" width="1.88671875" style="1" customWidth="1"/>
    <col min="2062" max="2062" width="18.5546875" style="1" customWidth="1"/>
    <col min="2063" max="2063" width="10" style="1" customWidth="1"/>
    <col min="2064" max="2064" width="1.88671875" style="1" customWidth="1"/>
    <col min="2065" max="2065" width="22.88671875" style="1" customWidth="1"/>
    <col min="2066" max="2069" width="9.33203125" style="1" customWidth="1"/>
    <col min="2070" max="2070" width="2.44140625" style="1" customWidth="1"/>
    <col min="2071" max="2071" width="11.44140625" style="1" customWidth="1"/>
    <col min="2072" max="2072" width="9.44140625" style="1" customWidth="1"/>
    <col min="2073" max="2073" width="10.33203125" style="1" customWidth="1"/>
    <col min="2074" max="2074" width="9.109375" style="1" customWidth="1"/>
    <col min="2075" max="2291" width="14.44140625" style="1"/>
    <col min="2292" max="2292" width="4.88671875" style="1" customWidth="1"/>
    <col min="2293" max="2293" width="7.6640625" style="1" customWidth="1"/>
    <col min="2294" max="2295" width="5.6640625" style="1" customWidth="1"/>
    <col min="2296" max="2296" width="34.5546875" style="1" customWidth="1"/>
    <col min="2297" max="2297" width="6.44140625" style="1" customWidth="1"/>
    <col min="2298" max="2298" width="5.44140625" style="1" customWidth="1"/>
    <col min="2299" max="2307" width="7.33203125" style="1" customWidth="1"/>
    <col min="2308" max="2308" width="10" style="1" customWidth="1"/>
    <col min="2309" max="2309" width="9.5546875" style="1" customWidth="1"/>
    <col min="2310" max="2310" width="7.5546875" style="1" customWidth="1"/>
    <col min="2311" max="2311" width="7.33203125" style="1" customWidth="1"/>
    <col min="2312" max="2312" width="4.6640625" style="1" customWidth="1"/>
    <col min="2313" max="2313" width="8.44140625" style="1" customWidth="1"/>
    <col min="2314" max="2314" width="18.5546875" style="1" customWidth="1"/>
    <col min="2315" max="2316" width="8.109375" style="1" customWidth="1"/>
    <col min="2317" max="2317" width="1.88671875" style="1" customWidth="1"/>
    <col min="2318" max="2318" width="18.5546875" style="1" customWidth="1"/>
    <col min="2319" max="2319" width="10" style="1" customWidth="1"/>
    <col min="2320" max="2320" width="1.88671875" style="1" customWidth="1"/>
    <col min="2321" max="2321" width="22.88671875" style="1" customWidth="1"/>
    <col min="2322" max="2325" width="9.33203125" style="1" customWidth="1"/>
    <col min="2326" max="2326" width="2.44140625" style="1" customWidth="1"/>
    <col min="2327" max="2327" width="11.44140625" style="1" customWidth="1"/>
    <col min="2328" max="2328" width="9.44140625" style="1" customWidth="1"/>
    <col min="2329" max="2329" width="10.33203125" style="1" customWidth="1"/>
    <col min="2330" max="2330" width="9.109375" style="1" customWidth="1"/>
    <col min="2331" max="2547" width="14.44140625" style="1"/>
    <col min="2548" max="2548" width="4.88671875" style="1" customWidth="1"/>
    <col min="2549" max="2549" width="7.6640625" style="1" customWidth="1"/>
    <col min="2550" max="2551" width="5.6640625" style="1" customWidth="1"/>
    <col min="2552" max="2552" width="34.5546875" style="1" customWidth="1"/>
    <col min="2553" max="2553" width="6.44140625" style="1" customWidth="1"/>
    <col min="2554" max="2554" width="5.44140625" style="1" customWidth="1"/>
    <col min="2555" max="2563" width="7.33203125" style="1" customWidth="1"/>
    <col min="2564" max="2564" width="10" style="1" customWidth="1"/>
    <col min="2565" max="2565" width="9.5546875" style="1" customWidth="1"/>
    <col min="2566" max="2566" width="7.5546875" style="1" customWidth="1"/>
    <col min="2567" max="2567" width="7.33203125" style="1" customWidth="1"/>
    <col min="2568" max="2568" width="4.6640625" style="1" customWidth="1"/>
    <col min="2569" max="2569" width="8.44140625" style="1" customWidth="1"/>
    <col min="2570" max="2570" width="18.5546875" style="1" customWidth="1"/>
    <col min="2571" max="2572" width="8.109375" style="1" customWidth="1"/>
    <col min="2573" max="2573" width="1.88671875" style="1" customWidth="1"/>
    <col min="2574" max="2574" width="18.5546875" style="1" customWidth="1"/>
    <col min="2575" max="2575" width="10" style="1" customWidth="1"/>
    <col min="2576" max="2576" width="1.88671875" style="1" customWidth="1"/>
    <col min="2577" max="2577" width="22.88671875" style="1" customWidth="1"/>
    <col min="2578" max="2581" width="9.33203125" style="1" customWidth="1"/>
    <col min="2582" max="2582" width="2.44140625" style="1" customWidth="1"/>
    <col min="2583" max="2583" width="11.44140625" style="1" customWidth="1"/>
    <col min="2584" max="2584" width="9.44140625" style="1" customWidth="1"/>
    <col min="2585" max="2585" width="10.33203125" style="1" customWidth="1"/>
    <col min="2586" max="2586" width="9.109375" style="1" customWidth="1"/>
    <col min="2587" max="2803" width="14.44140625" style="1"/>
    <col min="2804" max="2804" width="4.88671875" style="1" customWidth="1"/>
    <col min="2805" max="2805" width="7.6640625" style="1" customWidth="1"/>
    <col min="2806" max="2807" width="5.6640625" style="1" customWidth="1"/>
    <col min="2808" max="2808" width="34.5546875" style="1" customWidth="1"/>
    <col min="2809" max="2809" width="6.44140625" style="1" customWidth="1"/>
    <col min="2810" max="2810" width="5.44140625" style="1" customWidth="1"/>
    <col min="2811" max="2819" width="7.33203125" style="1" customWidth="1"/>
    <col min="2820" max="2820" width="10" style="1" customWidth="1"/>
    <col min="2821" max="2821" width="9.5546875" style="1" customWidth="1"/>
    <col min="2822" max="2822" width="7.5546875" style="1" customWidth="1"/>
    <col min="2823" max="2823" width="7.33203125" style="1" customWidth="1"/>
    <col min="2824" max="2824" width="4.6640625" style="1" customWidth="1"/>
    <col min="2825" max="2825" width="8.44140625" style="1" customWidth="1"/>
    <col min="2826" max="2826" width="18.5546875" style="1" customWidth="1"/>
    <col min="2827" max="2828" width="8.109375" style="1" customWidth="1"/>
    <col min="2829" max="2829" width="1.88671875" style="1" customWidth="1"/>
    <col min="2830" max="2830" width="18.5546875" style="1" customWidth="1"/>
    <col min="2831" max="2831" width="10" style="1" customWidth="1"/>
    <col min="2832" max="2832" width="1.88671875" style="1" customWidth="1"/>
    <col min="2833" max="2833" width="22.88671875" style="1" customWidth="1"/>
    <col min="2834" max="2837" width="9.33203125" style="1" customWidth="1"/>
    <col min="2838" max="2838" width="2.44140625" style="1" customWidth="1"/>
    <col min="2839" max="2839" width="11.44140625" style="1" customWidth="1"/>
    <col min="2840" max="2840" width="9.44140625" style="1" customWidth="1"/>
    <col min="2841" max="2841" width="10.33203125" style="1" customWidth="1"/>
    <col min="2842" max="2842" width="9.109375" style="1" customWidth="1"/>
    <col min="2843" max="3059" width="14.44140625" style="1"/>
    <col min="3060" max="3060" width="4.88671875" style="1" customWidth="1"/>
    <col min="3061" max="3061" width="7.6640625" style="1" customWidth="1"/>
    <col min="3062" max="3063" width="5.6640625" style="1" customWidth="1"/>
    <col min="3064" max="3064" width="34.5546875" style="1" customWidth="1"/>
    <col min="3065" max="3065" width="6.44140625" style="1" customWidth="1"/>
    <col min="3066" max="3066" width="5.44140625" style="1" customWidth="1"/>
    <col min="3067" max="3075" width="7.33203125" style="1" customWidth="1"/>
    <col min="3076" max="3076" width="10" style="1" customWidth="1"/>
    <col min="3077" max="3077" width="9.5546875" style="1" customWidth="1"/>
    <col min="3078" max="3078" width="7.5546875" style="1" customWidth="1"/>
    <col min="3079" max="3079" width="7.33203125" style="1" customWidth="1"/>
    <col min="3080" max="3080" width="4.6640625" style="1" customWidth="1"/>
    <col min="3081" max="3081" width="8.44140625" style="1" customWidth="1"/>
    <col min="3082" max="3082" width="18.5546875" style="1" customWidth="1"/>
    <col min="3083" max="3084" width="8.109375" style="1" customWidth="1"/>
    <col min="3085" max="3085" width="1.88671875" style="1" customWidth="1"/>
    <col min="3086" max="3086" width="18.5546875" style="1" customWidth="1"/>
    <col min="3087" max="3087" width="10" style="1" customWidth="1"/>
    <col min="3088" max="3088" width="1.88671875" style="1" customWidth="1"/>
    <col min="3089" max="3089" width="22.88671875" style="1" customWidth="1"/>
    <col min="3090" max="3093" width="9.33203125" style="1" customWidth="1"/>
    <col min="3094" max="3094" width="2.44140625" style="1" customWidth="1"/>
    <col min="3095" max="3095" width="11.44140625" style="1" customWidth="1"/>
    <col min="3096" max="3096" width="9.44140625" style="1" customWidth="1"/>
    <col min="3097" max="3097" width="10.33203125" style="1" customWidth="1"/>
    <col min="3098" max="3098" width="9.109375" style="1" customWidth="1"/>
    <col min="3099" max="3315" width="14.44140625" style="1"/>
    <col min="3316" max="3316" width="4.88671875" style="1" customWidth="1"/>
    <col min="3317" max="3317" width="7.6640625" style="1" customWidth="1"/>
    <col min="3318" max="3319" width="5.6640625" style="1" customWidth="1"/>
    <col min="3320" max="3320" width="34.5546875" style="1" customWidth="1"/>
    <col min="3321" max="3321" width="6.44140625" style="1" customWidth="1"/>
    <col min="3322" max="3322" width="5.44140625" style="1" customWidth="1"/>
    <col min="3323" max="3331" width="7.33203125" style="1" customWidth="1"/>
    <col min="3332" max="3332" width="10" style="1" customWidth="1"/>
    <col min="3333" max="3333" width="9.5546875" style="1" customWidth="1"/>
    <col min="3334" max="3334" width="7.5546875" style="1" customWidth="1"/>
    <col min="3335" max="3335" width="7.33203125" style="1" customWidth="1"/>
    <col min="3336" max="3336" width="4.6640625" style="1" customWidth="1"/>
    <col min="3337" max="3337" width="8.44140625" style="1" customWidth="1"/>
    <col min="3338" max="3338" width="18.5546875" style="1" customWidth="1"/>
    <col min="3339" max="3340" width="8.109375" style="1" customWidth="1"/>
    <col min="3341" max="3341" width="1.88671875" style="1" customWidth="1"/>
    <col min="3342" max="3342" width="18.5546875" style="1" customWidth="1"/>
    <col min="3343" max="3343" width="10" style="1" customWidth="1"/>
    <col min="3344" max="3344" width="1.88671875" style="1" customWidth="1"/>
    <col min="3345" max="3345" width="22.88671875" style="1" customWidth="1"/>
    <col min="3346" max="3349" width="9.33203125" style="1" customWidth="1"/>
    <col min="3350" max="3350" width="2.44140625" style="1" customWidth="1"/>
    <col min="3351" max="3351" width="11.44140625" style="1" customWidth="1"/>
    <col min="3352" max="3352" width="9.44140625" style="1" customWidth="1"/>
    <col min="3353" max="3353" width="10.33203125" style="1" customWidth="1"/>
    <col min="3354" max="3354" width="9.109375" style="1" customWidth="1"/>
    <col min="3355" max="3571" width="14.44140625" style="1"/>
    <col min="3572" max="3572" width="4.88671875" style="1" customWidth="1"/>
    <col min="3573" max="3573" width="7.6640625" style="1" customWidth="1"/>
    <col min="3574" max="3575" width="5.6640625" style="1" customWidth="1"/>
    <col min="3576" max="3576" width="34.5546875" style="1" customWidth="1"/>
    <col min="3577" max="3577" width="6.44140625" style="1" customWidth="1"/>
    <col min="3578" max="3578" width="5.44140625" style="1" customWidth="1"/>
    <col min="3579" max="3587" width="7.33203125" style="1" customWidth="1"/>
    <col min="3588" max="3588" width="10" style="1" customWidth="1"/>
    <col min="3589" max="3589" width="9.5546875" style="1" customWidth="1"/>
    <col min="3590" max="3590" width="7.5546875" style="1" customWidth="1"/>
    <col min="3591" max="3591" width="7.33203125" style="1" customWidth="1"/>
    <col min="3592" max="3592" width="4.6640625" style="1" customWidth="1"/>
    <col min="3593" max="3593" width="8.44140625" style="1" customWidth="1"/>
    <col min="3594" max="3594" width="18.5546875" style="1" customWidth="1"/>
    <col min="3595" max="3596" width="8.109375" style="1" customWidth="1"/>
    <col min="3597" max="3597" width="1.88671875" style="1" customWidth="1"/>
    <col min="3598" max="3598" width="18.5546875" style="1" customWidth="1"/>
    <col min="3599" max="3599" width="10" style="1" customWidth="1"/>
    <col min="3600" max="3600" width="1.88671875" style="1" customWidth="1"/>
    <col min="3601" max="3601" width="22.88671875" style="1" customWidth="1"/>
    <col min="3602" max="3605" width="9.33203125" style="1" customWidth="1"/>
    <col min="3606" max="3606" width="2.44140625" style="1" customWidth="1"/>
    <col min="3607" max="3607" width="11.44140625" style="1" customWidth="1"/>
    <col min="3608" max="3608" width="9.44140625" style="1" customWidth="1"/>
    <col min="3609" max="3609" width="10.33203125" style="1" customWidth="1"/>
    <col min="3610" max="3610" width="9.109375" style="1" customWidth="1"/>
    <col min="3611" max="3827" width="14.44140625" style="1"/>
    <col min="3828" max="3828" width="4.88671875" style="1" customWidth="1"/>
    <col min="3829" max="3829" width="7.6640625" style="1" customWidth="1"/>
    <col min="3830" max="3831" width="5.6640625" style="1" customWidth="1"/>
    <col min="3832" max="3832" width="34.5546875" style="1" customWidth="1"/>
    <col min="3833" max="3833" width="6.44140625" style="1" customWidth="1"/>
    <col min="3834" max="3834" width="5.44140625" style="1" customWidth="1"/>
    <col min="3835" max="3843" width="7.33203125" style="1" customWidth="1"/>
    <col min="3844" max="3844" width="10" style="1" customWidth="1"/>
    <col min="3845" max="3845" width="9.5546875" style="1" customWidth="1"/>
    <col min="3846" max="3846" width="7.5546875" style="1" customWidth="1"/>
    <col min="3847" max="3847" width="7.33203125" style="1" customWidth="1"/>
    <col min="3848" max="3848" width="4.6640625" style="1" customWidth="1"/>
    <col min="3849" max="3849" width="8.44140625" style="1" customWidth="1"/>
    <col min="3850" max="3850" width="18.5546875" style="1" customWidth="1"/>
    <col min="3851" max="3852" width="8.109375" style="1" customWidth="1"/>
    <col min="3853" max="3853" width="1.88671875" style="1" customWidth="1"/>
    <col min="3854" max="3854" width="18.5546875" style="1" customWidth="1"/>
    <col min="3855" max="3855" width="10" style="1" customWidth="1"/>
    <col min="3856" max="3856" width="1.88671875" style="1" customWidth="1"/>
    <col min="3857" max="3857" width="22.88671875" style="1" customWidth="1"/>
    <col min="3858" max="3861" width="9.33203125" style="1" customWidth="1"/>
    <col min="3862" max="3862" width="2.44140625" style="1" customWidth="1"/>
    <col min="3863" max="3863" width="11.44140625" style="1" customWidth="1"/>
    <col min="3864" max="3864" width="9.44140625" style="1" customWidth="1"/>
    <col min="3865" max="3865" width="10.33203125" style="1" customWidth="1"/>
    <col min="3866" max="3866" width="9.109375" style="1" customWidth="1"/>
    <col min="3867" max="4083" width="14.44140625" style="1"/>
    <col min="4084" max="4084" width="4.88671875" style="1" customWidth="1"/>
    <col min="4085" max="4085" width="7.6640625" style="1" customWidth="1"/>
    <col min="4086" max="4087" width="5.6640625" style="1" customWidth="1"/>
    <col min="4088" max="4088" width="34.5546875" style="1" customWidth="1"/>
    <col min="4089" max="4089" width="6.44140625" style="1" customWidth="1"/>
    <col min="4090" max="4090" width="5.44140625" style="1" customWidth="1"/>
    <col min="4091" max="4099" width="7.33203125" style="1" customWidth="1"/>
    <col min="4100" max="4100" width="10" style="1" customWidth="1"/>
    <col min="4101" max="4101" width="9.5546875" style="1" customWidth="1"/>
    <col min="4102" max="4102" width="7.5546875" style="1" customWidth="1"/>
    <col min="4103" max="4103" width="7.33203125" style="1" customWidth="1"/>
    <col min="4104" max="4104" width="4.6640625" style="1" customWidth="1"/>
    <col min="4105" max="4105" width="8.44140625" style="1" customWidth="1"/>
    <col min="4106" max="4106" width="18.5546875" style="1" customWidth="1"/>
    <col min="4107" max="4108" width="8.109375" style="1" customWidth="1"/>
    <col min="4109" max="4109" width="1.88671875" style="1" customWidth="1"/>
    <col min="4110" max="4110" width="18.5546875" style="1" customWidth="1"/>
    <col min="4111" max="4111" width="10" style="1" customWidth="1"/>
    <col min="4112" max="4112" width="1.88671875" style="1" customWidth="1"/>
    <col min="4113" max="4113" width="22.88671875" style="1" customWidth="1"/>
    <col min="4114" max="4117" width="9.33203125" style="1" customWidth="1"/>
    <col min="4118" max="4118" width="2.44140625" style="1" customWidth="1"/>
    <col min="4119" max="4119" width="11.44140625" style="1" customWidth="1"/>
    <col min="4120" max="4120" width="9.44140625" style="1" customWidth="1"/>
    <col min="4121" max="4121" width="10.33203125" style="1" customWidth="1"/>
    <col min="4122" max="4122" width="9.109375" style="1" customWidth="1"/>
    <col min="4123" max="4339" width="14.44140625" style="1"/>
    <col min="4340" max="4340" width="4.88671875" style="1" customWidth="1"/>
    <col min="4341" max="4341" width="7.6640625" style="1" customWidth="1"/>
    <col min="4342" max="4343" width="5.6640625" style="1" customWidth="1"/>
    <col min="4344" max="4344" width="34.5546875" style="1" customWidth="1"/>
    <col min="4345" max="4345" width="6.44140625" style="1" customWidth="1"/>
    <col min="4346" max="4346" width="5.44140625" style="1" customWidth="1"/>
    <col min="4347" max="4355" width="7.33203125" style="1" customWidth="1"/>
    <col min="4356" max="4356" width="10" style="1" customWidth="1"/>
    <col min="4357" max="4357" width="9.5546875" style="1" customWidth="1"/>
    <col min="4358" max="4358" width="7.5546875" style="1" customWidth="1"/>
    <col min="4359" max="4359" width="7.33203125" style="1" customWidth="1"/>
    <col min="4360" max="4360" width="4.6640625" style="1" customWidth="1"/>
    <col min="4361" max="4361" width="8.44140625" style="1" customWidth="1"/>
    <col min="4362" max="4362" width="18.5546875" style="1" customWidth="1"/>
    <col min="4363" max="4364" width="8.109375" style="1" customWidth="1"/>
    <col min="4365" max="4365" width="1.88671875" style="1" customWidth="1"/>
    <col min="4366" max="4366" width="18.5546875" style="1" customWidth="1"/>
    <col min="4367" max="4367" width="10" style="1" customWidth="1"/>
    <col min="4368" max="4368" width="1.88671875" style="1" customWidth="1"/>
    <col min="4369" max="4369" width="22.88671875" style="1" customWidth="1"/>
    <col min="4370" max="4373" width="9.33203125" style="1" customWidth="1"/>
    <col min="4374" max="4374" width="2.44140625" style="1" customWidth="1"/>
    <col min="4375" max="4375" width="11.44140625" style="1" customWidth="1"/>
    <col min="4376" max="4376" width="9.44140625" style="1" customWidth="1"/>
    <col min="4377" max="4377" width="10.33203125" style="1" customWidth="1"/>
    <col min="4378" max="4378" width="9.109375" style="1" customWidth="1"/>
    <col min="4379" max="4595" width="14.44140625" style="1"/>
    <col min="4596" max="4596" width="4.88671875" style="1" customWidth="1"/>
    <col min="4597" max="4597" width="7.6640625" style="1" customWidth="1"/>
    <col min="4598" max="4599" width="5.6640625" style="1" customWidth="1"/>
    <col min="4600" max="4600" width="34.5546875" style="1" customWidth="1"/>
    <col min="4601" max="4601" width="6.44140625" style="1" customWidth="1"/>
    <col min="4602" max="4602" width="5.44140625" style="1" customWidth="1"/>
    <col min="4603" max="4611" width="7.33203125" style="1" customWidth="1"/>
    <col min="4612" max="4612" width="10" style="1" customWidth="1"/>
    <col min="4613" max="4613" width="9.5546875" style="1" customWidth="1"/>
    <col min="4614" max="4614" width="7.5546875" style="1" customWidth="1"/>
    <col min="4615" max="4615" width="7.33203125" style="1" customWidth="1"/>
    <col min="4616" max="4616" width="4.6640625" style="1" customWidth="1"/>
    <col min="4617" max="4617" width="8.44140625" style="1" customWidth="1"/>
    <col min="4618" max="4618" width="18.5546875" style="1" customWidth="1"/>
    <col min="4619" max="4620" width="8.109375" style="1" customWidth="1"/>
    <col min="4621" max="4621" width="1.88671875" style="1" customWidth="1"/>
    <col min="4622" max="4622" width="18.5546875" style="1" customWidth="1"/>
    <col min="4623" max="4623" width="10" style="1" customWidth="1"/>
    <col min="4624" max="4624" width="1.88671875" style="1" customWidth="1"/>
    <col min="4625" max="4625" width="22.88671875" style="1" customWidth="1"/>
    <col min="4626" max="4629" width="9.33203125" style="1" customWidth="1"/>
    <col min="4630" max="4630" width="2.44140625" style="1" customWidth="1"/>
    <col min="4631" max="4631" width="11.44140625" style="1" customWidth="1"/>
    <col min="4632" max="4632" width="9.44140625" style="1" customWidth="1"/>
    <col min="4633" max="4633" width="10.33203125" style="1" customWidth="1"/>
    <col min="4634" max="4634" width="9.109375" style="1" customWidth="1"/>
    <col min="4635" max="4851" width="14.44140625" style="1"/>
    <col min="4852" max="4852" width="4.88671875" style="1" customWidth="1"/>
    <col min="4853" max="4853" width="7.6640625" style="1" customWidth="1"/>
    <col min="4854" max="4855" width="5.6640625" style="1" customWidth="1"/>
    <col min="4856" max="4856" width="34.5546875" style="1" customWidth="1"/>
    <col min="4857" max="4857" width="6.44140625" style="1" customWidth="1"/>
    <col min="4858" max="4858" width="5.44140625" style="1" customWidth="1"/>
    <col min="4859" max="4867" width="7.33203125" style="1" customWidth="1"/>
    <col min="4868" max="4868" width="10" style="1" customWidth="1"/>
    <col min="4869" max="4869" width="9.5546875" style="1" customWidth="1"/>
    <col min="4870" max="4870" width="7.5546875" style="1" customWidth="1"/>
    <col min="4871" max="4871" width="7.33203125" style="1" customWidth="1"/>
    <col min="4872" max="4872" width="4.6640625" style="1" customWidth="1"/>
    <col min="4873" max="4873" width="8.44140625" style="1" customWidth="1"/>
    <col min="4874" max="4874" width="18.5546875" style="1" customWidth="1"/>
    <col min="4875" max="4876" width="8.109375" style="1" customWidth="1"/>
    <col min="4877" max="4877" width="1.88671875" style="1" customWidth="1"/>
    <col min="4878" max="4878" width="18.5546875" style="1" customWidth="1"/>
    <col min="4879" max="4879" width="10" style="1" customWidth="1"/>
    <col min="4880" max="4880" width="1.88671875" style="1" customWidth="1"/>
    <col min="4881" max="4881" width="22.88671875" style="1" customWidth="1"/>
    <col min="4882" max="4885" width="9.33203125" style="1" customWidth="1"/>
    <col min="4886" max="4886" width="2.44140625" style="1" customWidth="1"/>
    <col min="4887" max="4887" width="11.44140625" style="1" customWidth="1"/>
    <col min="4888" max="4888" width="9.44140625" style="1" customWidth="1"/>
    <col min="4889" max="4889" width="10.33203125" style="1" customWidth="1"/>
    <col min="4890" max="4890" width="9.109375" style="1" customWidth="1"/>
    <col min="4891" max="5107" width="14.44140625" style="1"/>
    <col min="5108" max="5108" width="4.88671875" style="1" customWidth="1"/>
    <col min="5109" max="5109" width="7.6640625" style="1" customWidth="1"/>
    <col min="5110" max="5111" width="5.6640625" style="1" customWidth="1"/>
    <col min="5112" max="5112" width="34.5546875" style="1" customWidth="1"/>
    <col min="5113" max="5113" width="6.44140625" style="1" customWidth="1"/>
    <col min="5114" max="5114" width="5.44140625" style="1" customWidth="1"/>
    <col min="5115" max="5123" width="7.33203125" style="1" customWidth="1"/>
    <col min="5124" max="5124" width="10" style="1" customWidth="1"/>
    <col min="5125" max="5125" width="9.5546875" style="1" customWidth="1"/>
    <col min="5126" max="5126" width="7.5546875" style="1" customWidth="1"/>
    <col min="5127" max="5127" width="7.33203125" style="1" customWidth="1"/>
    <col min="5128" max="5128" width="4.6640625" style="1" customWidth="1"/>
    <col min="5129" max="5129" width="8.44140625" style="1" customWidth="1"/>
    <col min="5130" max="5130" width="18.5546875" style="1" customWidth="1"/>
    <col min="5131" max="5132" width="8.109375" style="1" customWidth="1"/>
    <col min="5133" max="5133" width="1.88671875" style="1" customWidth="1"/>
    <col min="5134" max="5134" width="18.5546875" style="1" customWidth="1"/>
    <col min="5135" max="5135" width="10" style="1" customWidth="1"/>
    <col min="5136" max="5136" width="1.88671875" style="1" customWidth="1"/>
    <col min="5137" max="5137" width="22.88671875" style="1" customWidth="1"/>
    <col min="5138" max="5141" width="9.33203125" style="1" customWidth="1"/>
    <col min="5142" max="5142" width="2.44140625" style="1" customWidth="1"/>
    <col min="5143" max="5143" width="11.44140625" style="1" customWidth="1"/>
    <col min="5144" max="5144" width="9.44140625" style="1" customWidth="1"/>
    <col min="5145" max="5145" width="10.33203125" style="1" customWidth="1"/>
    <col min="5146" max="5146" width="9.109375" style="1" customWidth="1"/>
    <col min="5147" max="5363" width="14.44140625" style="1"/>
    <col min="5364" max="5364" width="4.88671875" style="1" customWidth="1"/>
    <col min="5365" max="5365" width="7.6640625" style="1" customWidth="1"/>
    <col min="5366" max="5367" width="5.6640625" style="1" customWidth="1"/>
    <col min="5368" max="5368" width="34.5546875" style="1" customWidth="1"/>
    <col min="5369" max="5369" width="6.44140625" style="1" customWidth="1"/>
    <col min="5370" max="5370" width="5.44140625" style="1" customWidth="1"/>
    <col min="5371" max="5379" width="7.33203125" style="1" customWidth="1"/>
    <col min="5380" max="5380" width="10" style="1" customWidth="1"/>
    <col min="5381" max="5381" width="9.5546875" style="1" customWidth="1"/>
    <col min="5382" max="5382" width="7.5546875" style="1" customWidth="1"/>
    <col min="5383" max="5383" width="7.33203125" style="1" customWidth="1"/>
    <col min="5384" max="5384" width="4.6640625" style="1" customWidth="1"/>
    <col min="5385" max="5385" width="8.44140625" style="1" customWidth="1"/>
    <col min="5386" max="5386" width="18.5546875" style="1" customWidth="1"/>
    <col min="5387" max="5388" width="8.109375" style="1" customWidth="1"/>
    <col min="5389" max="5389" width="1.88671875" style="1" customWidth="1"/>
    <col min="5390" max="5390" width="18.5546875" style="1" customWidth="1"/>
    <col min="5391" max="5391" width="10" style="1" customWidth="1"/>
    <col min="5392" max="5392" width="1.88671875" style="1" customWidth="1"/>
    <col min="5393" max="5393" width="22.88671875" style="1" customWidth="1"/>
    <col min="5394" max="5397" width="9.33203125" style="1" customWidth="1"/>
    <col min="5398" max="5398" width="2.44140625" style="1" customWidth="1"/>
    <col min="5399" max="5399" width="11.44140625" style="1" customWidth="1"/>
    <col min="5400" max="5400" width="9.44140625" style="1" customWidth="1"/>
    <col min="5401" max="5401" width="10.33203125" style="1" customWidth="1"/>
    <col min="5402" max="5402" width="9.109375" style="1" customWidth="1"/>
    <col min="5403" max="5619" width="14.44140625" style="1"/>
    <col min="5620" max="5620" width="4.88671875" style="1" customWidth="1"/>
    <col min="5621" max="5621" width="7.6640625" style="1" customWidth="1"/>
    <col min="5622" max="5623" width="5.6640625" style="1" customWidth="1"/>
    <col min="5624" max="5624" width="34.5546875" style="1" customWidth="1"/>
    <col min="5625" max="5625" width="6.44140625" style="1" customWidth="1"/>
    <col min="5626" max="5626" width="5.44140625" style="1" customWidth="1"/>
    <col min="5627" max="5635" width="7.33203125" style="1" customWidth="1"/>
    <col min="5636" max="5636" width="10" style="1" customWidth="1"/>
    <col min="5637" max="5637" width="9.5546875" style="1" customWidth="1"/>
    <col min="5638" max="5638" width="7.5546875" style="1" customWidth="1"/>
    <col min="5639" max="5639" width="7.33203125" style="1" customWidth="1"/>
    <col min="5640" max="5640" width="4.6640625" style="1" customWidth="1"/>
    <col min="5641" max="5641" width="8.44140625" style="1" customWidth="1"/>
    <col min="5642" max="5642" width="18.5546875" style="1" customWidth="1"/>
    <col min="5643" max="5644" width="8.109375" style="1" customWidth="1"/>
    <col min="5645" max="5645" width="1.88671875" style="1" customWidth="1"/>
    <col min="5646" max="5646" width="18.5546875" style="1" customWidth="1"/>
    <col min="5647" max="5647" width="10" style="1" customWidth="1"/>
    <col min="5648" max="5648" width="1.88671875" style="1" customWidth="1"/>
    <col min="5649" max="5649" width="22.88671875" style="1" customWidth="1"/>
    <col min="5650" max="5653" width="9.33203125" style="1" customWidth="1"/>
    <col min="5654" max="5654" width="2.44140625" style="1" customWidth="1"/>
    <col min="5655" max="5655" width="11.44140625" style="1" customWidth="1"/>
    <col min="5656" max="5656" width="9.44140625" style="1" customWidth="1"/>
    <col min="5657" max="5657" width="10.33203125" style="1" customWidth="1"/>
    <col min="5658" max="5658" width="9.109375" style="1" customWidth="1"/>
    <col min="5659" max="5875" width="14.44140625" style="1"/>
    <col min="5876" max="5876" width="4.88671875" style="1" customWidth="1"/>
    <col min="5877" max="5877" width="7.6640625" style="1" customWidth="1"/>
    <col min="5878" max="5879" width="5.6640625" style="1" customWidth="1"/>
    <col min="5880" max="5880" width="34.5546875" style="1" customWidth="1"/>
    <col min="5881" max="5881" width="6.44140625" style="1" customWidth="1"/>
    <col min="5882" max="5882" width="5.44140625" style="1" customWidth="1"/>
    <col min="5883" max="5891" width="7.33203125" style="1" customWidth="1"/>
    <col min="5892" max="5892" width="10" style="1" customWidth="1"/>
    <col min="5893" max="5893" width="9.5546875" style="1" customWidth="1"/>
    <col min="5894" max="5894" width="7.5546875" style="1" customWidth="1"/>
    <col min="5895" max="5895" width="7.33203125" style="1" customWidth="1"/>
    <col min="5896" max="5896" width="4.6640625" style="1" customWidth="1"/>
    <col min="5897" max="5897" width="8.44140625" style="1" customWidth="1"/>
    <col min="5898" max="5898" width="18.5546875" style="1" customWidth="1"/>
    <col min="5899" max="5900" width="8.109375" style="1" customWidth="1"/>
    <col min="5901" max="5901" width="1.88671875" style="1" customWidth="1"/>
    <col min="5902" max="5902" width="18.5546875" style="1" customWidth="1"/>
    <col min="5903" max="5903" width="10" style="1" customWidth="1"/>
    <col min="5904" max="5904" width="1.88671875" style="1" customWidth="1"/>
    <col min="5905" max="5905" width="22.88671875" style="1" customWidth="1"/>
    <col min="5906" max="5909" width="9.33203125" style="1" customWidth="1"/>
    <col min="5910" max="5910" width="2.44140625" style="1" customWidth="1"/>
    <col min="5911" max="5911" width="11.44140625" style="1" customWidth="1"/>
    <col min="5912" max="5912" width="9.44140625" style="1" customWidth="1"/>
    <col min="5913" max="5913" width="10.33203125" style="1" customWidth="1"/>
    <col min="5914" max="5914" width="9.109375" style="1" customWidth="1"/>
    <col min="5915" max="6131" width="14.44140625" style="1"/>
    <col min="6132" max="6132" width="4.88671875" style="1" customWidth="1"/>
    <col min="6133" max="6133" width="7.6640625" style="1" customWidth="1"/>
    <col min="6134" max="6135" width="5.6640625" style="1" customWidth="1"/>
    <col min="6136" max="6136" width="34.5546875" style="1" customWidth="1"/>
    <col min="6137" max="6137" width="6.44140625" style="1" customWidth="1"/>
    <col min="6138" max="6138" width="5.44140625" style="1" customWidth="1"/>
    <col min="6139" max="6147" width="7.33203125" style="1" customWidth="1"/>
    <col min="6148" max="6148" width="10" style="1" customWidth="1"/>
    <col min="6149" max="6149" width="9.5546875" style="1" customWidth="1"/>
    <col min="6150" max="6150" width="7.5546875" style="1" customWidth="1"/>
    <col min="6151" max="6151" width="7.33203125" style="1" customWidth="1"/>
    <col min="6152" max="6152" width="4.6640625" style="1" customWidth="1"/>
    <col min="6153" max="6153" width="8.44140625" style="1" customWidth="1"/>
    <col min="6154" max="6154" width="18.5546875" style="1" customWidth="1"/>
    <col min="6155" max="6156" width="8.109375" style="1" customWidth="1"/>
    <col min="6157" max="6157" width="1.88671875" style="1" customWidth="1"/>
    <col min="6158" max="6158" width="18.5546875" style="1" customWidth="1"/>
    <col min="6159" max="6159" width="10" style="1" customWidth="1"/>
    <col min="6160" max="6160" width="1.88671875" style="1" customWidth="1"/>
    <col min="6161" max="6161" width="22.88671875" style="1" customWidth="1"/>
    <col min="6162" max="6165" width="9.33203125" style="1" customWidth="1"/>
    <col min="6166" max="6166" width="2.44140625" style="1" customWidth="1"/>
    <col min="6167" max="6167" width="11.44140625" style="1" customWidth="1"/>
    <col min="6168" max="6168" width="9.44140625" style="1" customWidth="1"/>
    <col min="6169" max="6169" width="10.33203125" style="1" customWidth="1"/>
    <col min="6170" max="6170" width="9.109375" style="1" customWidth="1"/>
    <col min="6171" max="6387" width="14.44140625" style="1"/>
    <col min="6388" max="6388" width="4.88671875" style="1" customWidth="1"/>
    <col min="6389" max="6389" width="7.6640625" style="1" customWidth="1"/>
    <col min="6390" max="6391" width="5.6640625" style="1" customWidth="1"/>
    <col min="6392" max="6392" width="34.5546875" style="1" customWidth="1"/>
    <col min="6393" max="6393" width="6.44140625" style="1" customWidth="1"/>
    <col min="6394" max="6394" width="5.44140625" style="1" customWidth="1"/>
    <col min="6395" max="6403" width="7.33203125" style="1" customWidth="1"/>
    <col min="6404" max="6404" width="10" style="1" customWidth="1"/>
    <col min="6405" max="6405" width="9.5546875" style="1" customWidth="1"/>
    <col min="6406" max="6406" width="7.5546875" style="1" customWidth="1"/>
    <col min="6407" max="6407" width="7.33203125" style="1" customWidth="1"/>
    <col min="6408" max="6408" width="4.6640625" style="1" customWidth="1"/>
    <col min="6409" max="6409" width="8.44140625" style="1" customWidth="1"/>
    <col min="6410" max="6410" width="18.5546875" style="1" customWidth="1"/>
    <col min="6411" max="6412" width="8.109375" style="1" customWidth="1"/>
    <col min="6413" max="6413" width="1.88671875" style="1" customWidth="1"/>
    <col min="6414" max="6414" width="18.5546875" style="1" customWidth="1"/>
    <col min="6415" max="6415" width="10" style="1" customWidth="1"/>
    <col min="6416" max="6416" width="1.88671875" style="1" customWidth="1"/>
    <col min="6417" max="6417" width="22.88671875" style="1" customWidth="1"/>
    <col min="6418" max="6421" width="9.33203125" style="1" customWidth="1"/>
    <col min="6422" max="6422" width="2.44140625" style="1" customWidth="1"/>
    <col min="6423" max="6423" width="11.44140625" style="1" customWidth="1"/>
    <col min="6424" max="6424" width="9.44140625" style="1" customWidth="1"/>
    <col min="6425" max="6425" width="10.33203125" style="1" customWidth="1"/>
    <col min="6426" max="6426" width="9.109375" style="1" customWidth="1"/>
    <col min="6427" max="6643" width="14.44140625" style="1"/>
    <col min="6644" max="6644" width="4.88671875" style="1" customWidth="1"/>
    <col min="6645" max="6645" width="7.6640625" style="1" customWidth="1"/>
    <col min="6646" max="6647" width="5.6640625" style="1" customWidth="1"/>
    <col min="6648" max="6648" width="34.5546875" style="1" customWidth="1"/>
    <col min="6649" max="6649" width="6.44140625" style="1" customWidth="1"/>
    <col min="6650" max="6650" width="5.44140625" style="1" customWidth="1"/>
    <col min="6651" max="6659" width="7.33203125" style="1" customWidth="1"/>
    <col min="6660" max="6660" width="10" style="1" customWidth="1"/>
    <col min="6661" max="6661" width="9.5546875" style="1" customWidth="1"/>
    <col min="6662" max="6662" width="7.5546875" style="1" customWidth="1"/>
    <col min="6663" max="6663" width="7.33203125" style="1" customWidth="1"/>
    <col min="6664" max="6664" width="4.6640625" style="1" customWidth="1"/>
    <col min="6665" max="6665" width="8.44140625" style="1" customWidth="1"/>
    <col min="6666" max="6666" width="18.5546875" style="1" customWidth="1"/>
    <col min="6667" max="6668" width="8.109375" style="1" customWidth="1"/>
    <col min="6669" max="6669" width="1.88671875" style="1" customWidth="1"/>
    <col min="6670" max="6670" width="18.5546875" style="1" customWidth="1"/>
    <col min="6671" max="6671" width="10" style="1" customWidth="1"/>
    <col min="6672" max="6672" width="1.88671875" style="1" customWidth="1"/>
    <col min="6673" max="6673" width="22.88671875" style="1" customWidth="1"/>
    <col min="6674" max="6677" width="9.33203125" style="1" customWidth="1"/>
    <col min="6678" max="6678" width="2.44140625" style="1" customWidth="1"/>
    <col min="6679" max="6679" width="11.44140625" style="1" customWidth="1"/>
    <col min="6680" max="6680" width="9.44140625" style="1" customWidth="1"/>
    <col min="6681" max="6681" width="10.33203125" style="1" customWidth="1"/>
    <col min="6682" max="6682" width="9.109375" style="1" customWidth="1"/>
    <col min="6683" max="6899" width="14.44140625" style="1"/>
    <col min="6900" max="6900" width="4.88671875" style="1" customWidth="1"/>
    <col min="6901" max="6901" width="7.6640625" style="1" customWidth="1"/>
    <col min="6902" max="6903" width="5.6640625" style="1" customWidth="1"/>
    <col min="6904" max="6904" width="34.5546875" style="1" customWidth="1"/>
    <col min="6905" max="6905" width="6.44140625" style="1" customWidth="1"/>
    <col min="6906" max="6906" width="5.44140625" style="1" customWidth="1"/>
    <col min="6907" max="6915" width="7.33203125" style="1" customWidth="1"/>
    <col min="6916" max="6916" width="10" style="1" customWidth="1"/>
    <col min="6917" max="6917" width="9.5546875" style="1" customWidth="1"/>
    <col min="6918" max="6918" width="7.5546875" style="1" customWidth="1"/>
    <col min="6919" max="6919" width="7.33203125" style="1" customWidth="1"/>
    <col min="6920" max="6920" width="4.6640625" style="1" customWidth="1"/>
    <col min="6921" max="6921" width="8.44140625" style="1" customWidth="1"/>
    <col min="6922" max="6922" width="18.5546875" style="1" customWidth="1"/>
    <col min="6923" max="6924" width="8.109375" style="1" customWidth="1"/>
    <col min="6925" max="6925" width="1.88671875" style="1" customWidth="1"/>
    <col min="6926" max="6926" width="18.5546875" style="1" customWidth="1"/>
    <col min="6927" max="6927" width="10" style="1" customWidth="1"/>
    <col min="6928" max="6928" width="1.88671875" style="1" customWidth="1"/>
    <col min="6929" max="6929" width="22.88671875" style="1" customWidth="1"/>
    <col min="6930" max="6933" width="9.33203125" style="1" customWidth="1"/>
    <col min="6934" max="6934" width="2.44140625" style="1" customWidth="1"/>
    <col min="6935" max="6935" width="11.44140625" style="1" customWidth="1"/>
    <col min="6936" max="6936" width="9.44140625" style="1" customWidth="1"/>
    <col min="6937" max="6937" width="10.33203125" style="1" customWidth="1"/>
    <col min="6938" max="6938" width="9.109375" style="1" customWidth="1"/>
    <col min="6939" max="7155" width="14.44140625" style="1"/>
    <col min="7156" max="7156" width="4.88671875" style="1" customWidth="1"/>
    <col min="7157" max="7157" width="7.6640625" style="1" customWidth="1"/>
    <col min="7158" max="7159" width="5.6640625" style="1" customWidth="1"/>
    <col min="7160" max="7160" width="34.5546875" style="1" customWidth="1"/>
    <col min="7161" max="7161" width="6.44140625" style="1" customWidth="1"/>
    <col min="7162" max="7162" width="5.44140625" style="1" customWidth="1"/>
    <col min="7163" max="7171" width="7.33203125" style="1" customWidth="1"/>
    <col min="7172" max="7172" width="10" style="1" customWidth="1"/>
    <col min="7173" max="7173" width="9.5546875" style="1" customWidth="1"/>
    <col min="7174" max="7174" width="7.5546875" style="1" customWidth="1"/>
    <col min="7175" max="7175" width="7.33203125" style="1" customWidth="1"/>
    <col min="7176" max="7176" width="4.6640625" style="1" customWidth="1"/>
    <col min="7177" max="7177" width="8.44140625" style="1" customWidth="1"/>
    <col min="7178" max="7178" width="18.5546875" style="1" customWidth="1"/>
    <col min="7179" max="7180" width="8.109375" style="1" customWidth="1"/>
    <col min="7181" max="7181" width="1.88671875" style="1" customWidth="1"/>
    <col min="7182" max="7182" width="18.5546875" style="1" customWidth="1"/>
    <col min="7183" max="7183" width="10" style="1" customWidth="1"/>
    <col min="7184" max="7184" width="1.88671875" style="1" customWidth="1"/>
    <col min="7185" max="7185" width="22.88671875" style="1" customWidth="1"/>
    <col min="7186" max="7189" width="9.33203125" style="1" customWidth="1"/>
    <col min="7190" max="7190" width="2.44140625" style="1" customWidth="1"/>
    <col min="7191" max="7191" width="11.44140625" style="1" customWidth="1"/>
    <col min="7192" max="7192" width="9.44140625" style="1" customWidth="1"/>
    <col min="7193" max="7193" width="10.33203125" style="1" customWidth="1"/>
    <col min="7194" max="7194" width="9.109375" style="1" customWidth="1"/>
    <col min="7195" max="7411" width="14.44140625" style="1"/>
    <col min="7412" max="7412" width="4.88671875" style="1" customWidth="1"/>
    <col min="7413" max="7413" width="7.6640625" style="1" customWidth="1"/>
    <col min="7414" max="7415" width="5.6640625" style="1" customWidth="1"/>
    <col min="7416" max="7416" width="34.5546875" style="1" customWidth="1"/>
    <col min="7417" max="7417" width="6.44140625" style="1" customWidth="1"/>
    <col min="7418" max="7418" width="5.44140625" style="1" customWidth="1"/>
    <col min="7419" max="7427" width="7.33203125" style="1" customWidth="1"/>
    <col min="7428" max="7428" width="10" style="1" customWidth="1"/>
    <col min="7429" max="7429" width="9.5546875" style="1" customWidth="1"/>
    <col min="7430" max="7430" width="7.5546875" style="1" customWidth="1"/>
    <col min="7431" max="7431" width="7.33203125" style="1" customWidth="1"/>
    <col min="7432" max="7432" width="4.6640625" style="1" customWidth="1"/>
    <col min="7433" max="7433" width="8.44140625" style="1" customWidth="1"/>
    <col min="7434" max="7434" width="18.5546875" style="1" customWidth="1"/>
    <col min="7435" max="7436" width="8.109375" style="1" customWidth="1"/>
    <col min="7437" max="7437" width="1.88671875" style="1" customWidth="1"/>
    <col min="7438" max="7438" width="18.5546875" style="1" customWidth="1"/>
    <col min="7439" max="7439" width="10" style="1" customWidth="1"/>
    <col min="7440" max="7440" width="1.88671875" style="1" customWidth="1"/>
    <col min="7441" max="7441" width="22.88671875" style="1" customWidth="1"/>
    <col min="7442" max="7445" width="9.33203125" style="1" customWidth="1"/>
    <col min="7446" max="7446" width="2.44140625" style="1" customWidth="1"/>
    <col min="7447" max="7447" width="11.44140625" style="1" customWidth="1"/>
    <col min="7448" max="7448" width="9.44140625" style="1" customWidth="1"/>
    <col min="7449" max="7449" width="10.33203125" style="1" customWidth="1"/>
    <col min="7450" max="7450" width="9.109375" style="1" customWidth="1"/>
    <col min="7451" max="7667" width="14.44140625" style="1"/>
    <col min="7668" max="7668" width="4.88671875" style="1" customWidth="1"/>
    <col min="7669" max="7669" width="7.6640625" style="1" customWidth="1"/>
    <col min="7670" max="7671" width="5.6640625" style="1" customWidth="1"/>
    <col min="7672" max="7672" width="34.5546875" style="1" customWidth="1"/>
    <col min="7673" max="7673" width="6.44140625" style="1" customWidth="1"/>
    <col min="7674" max="7674" width="5.44140625" style="1" customWidth="1"/>
    <col min="7675" max="7683" width="7.33203125" style="1" customWidth="1"/>
    <col min="7684" max="7684" width="10" style="1" customWidth="1"/>
    <col min="7685" max="7685" width="9.5546875" style="1" customWidth="1"/>
    <col min="7686" max="7686" width="7.5546875" style="1" customWidth="1"/>
    <col min="7687" max="7687" width="7.33203125" style="1" customWidth="1"/>
    <col min="7688" max="7688" width="4.6640625" style="1" customWidth="1"/>
    <col min="7689" max="7689" width="8.44140625" style="1" customWidth="1"/>
    <col min="7690" max="7690" width="18.5546875" style="1" customWidth="1"/>
    <col min="7691" max="7692" width="8.109375" style="1" customWidth="1"/>
    <col min="7693" max="7693" width="1.88671875" style="1" customWidth="1"/>
    <col min="7694" max="7694" width="18.5546875" style="1" customWidth="1"/>
    <col min="7695" max="7695" width="10" style="1" customWidth="1"/>
    <col min="7696" max="7696" width="1.88671875" style="1" customWidth="1"/>
    <col min="7697" max="7697" width="22.88671875" style="1" customWidth="1"/>
    <col min="7698" max="7701" width="9.33203125" style="1" customWidth="1"/>
    <col min="7702" max="7702" width="2.44140625" style="1" customWidth="1"/>
    <col min="7703" max="7703" width="11.44140625" style="1" customWidth="1"/>
    <col min="7704" max="7704" width="9.44140625" style="1" customWidth="1"/>
    <col min="7705" max="7705" width="10.33203125" style="1" customWidth="1"/>
    <col min="7706" max="7706" width="9.109375" style="1" customWidth="1"/>
    <col min="7707" max="7923" width="14.44140625" style="1"/>
    <col min="7924" max="7924" width="4.88671875" style="1" customWidth="1"/>
    <col min="7925" max="7925" width="7.6640625" style="1" customWidth="1"/>
    <col min="7926" max="7927" width="5.6640625" style="1" customWidth="1"/>
    <col min="7928" max="7928" width="34.5546875" style="1" customWidth="1"/>
    <col min="7929" max="7929" width="6.44140625" style="1" customWidth="1"/>
    <col min="7930" max="7930" width="5.44140625" style="1" customWidth="1"/>
    <col min="7931" max="7939" width="7.33203125" style="1" customWidth="1"/>
    <col min="7940" max="7940" width="10" style="1" customWidth="1"/>
    <col min="7941" max="7941" width="9.5546875" style="1" customWidth="1"/>
    <col min="7942" max="7942" width="7.5546875" style="1" customWidth="1"/>
    <col min="7943" max="7943" width="7.33203125" style="1" customWidth="1"/>
    <col min="7944" max="7944" width="4.6640625" style="1" customWidth="1"/>
    <col min="7945" max="7945" width="8.44140625" style="1" customWidth="1"/>
    <col min="7946" max="7946" width="18.5546875" style="1" customWidth="1"/>
    <col min="7947" max="7948" width="8.109375" style="1" customWidth="1"/>
    <col min="7949" max="7949" width="1.88671875" style="1" customWidth="1"/>
    <col min="7950" max="7950" width="18.5546875" style="1" customWidth="1"/>
    <col min="7951" max="7951" width="10" style="1" customWidth="1"/>
    <col min="7952" max="7952" width="1.88671875" style="1" customWidth="1"/>
    <col min="7953" max="7953" width="22.88671875" style="1" customWidth="1"/>
    <col min="7954" max="7957" width="9.33203125" style="1" customWidth="1"/>
    <col min="7958" max="7958" width="2.44140625" style="1" customWidth="1"/>
    <col min="7959" max="7959" width="11.44140625" style="1" customWidth="1"/>
    <col min="7960" max="7960" width="9.44140625" style="1" customWidth="1"/>
    <col min="7961" max="7961" width="10.33203125" style="1" customWidth="1"/>
    <col min="7962" max="7962" width="9.109375" style="1" customWidth="1"/>
    <col min="7963" max="8179" width="14.44140625" style="1"/>
    <col min="8180" max="8180" width="4.88671875" style="1" customWidth="1"/>
    <col min="8181" max="8181" width="7.6640625" style="1" customWidth="1"/>
    <col min="8182" max="8183" width="5.6640625" style="1" customWidth="1"/>
    <col min="8184" max="8184" width="34.5546875" style="1" customWidth="1"/>
    <col min="8185" max="8185" width="6.44140625" style="1" customWidth="1"/>
    <col min="8186" max="8186" width="5.44140625" style="1" customWidth="1"/>
    <col min="8187" max="8195" width="7.33203125" style="1" customWidth="1"/>
    <col min="8196" max="8196" width="10" style="1" customWidth="1"/>
    <col min="8197" max="8197" width="9.5546875" style="1" customWidth="1"/>
    <col min="8198" max="8198" width="7.5546875" style="1" customWidth="1"/>
    <col min="8199" max="8199" width="7.33203125" style="1" customWidth="1"/>
    <col min="8200" max="8200" width="4.6640625" style="1" customWidth="1"/>
    <col min="8201" max="8201" width="8.44140625" style="1" customWidth="1"/>
    <col min="8202" max="8202" width="18.5546875" style="1" customWidth="1"/>
    <col min="8203" max="8204" width="8.109375" style="1" customWidth="1"/>
    <col min="8205" max="8205" width="1.88671875" style="1" customWidth="1"/>
    <col min="8206" max="8206" width="18.5546875" style="1" customWidth="1"/>
    <col min="8207" max="8207" width="10" style="1" customWidth="1"/>
    <col min="8208" max="8208" width="1.88671875" style="1" customWidth="1"/>
    <col min="8209" max="8209" width="22.88671875" style="1" customWidth="1"/>
    <col min="8210" max="8213" width="9.33203125" style="1" customWidth="1"/>
    <col min="8214" max="8214" width="2.44140625" style="1" customWidth="1"/>
    <col min="8215" max="8215" width="11.44140625" style="1" customWidth="1"/>
    <col min="8216" max="8216" width="9.44140625" style="1" customWidth="1"/>
    <col min="8217" max="8217" width="10.33203125" style="1" customWidth="1"/>
    <col min="8218" max="8218" width="9.109375" style="1" customWidth="1"/>
    <col min="8219" max="8435" width="14.44140625" style="1"/>
    <col min="8436" max="8436" width="4.88671875" style="1" customWidth="1"/>
    <col min="8437" max="8437" width="7.6640625" style="1" customWidth="1"/>
    <col min="8438" max="8439" width="5.6640625" style="1" customWidth="1"/>
    <col min="8440" max="8440" width="34.5546875" style="1" customWidth="1"/>
    <col min="8441" max="8441" width="6.44140625" style="1" customWidth="1"/>
    <col min="8442" max="8442" width="5.44140625" style="1" customWidth="1"/>
    <col min="8443" max="8451" width="7.33203125" style="1" customWidth="1"/>
    <col min="8452" max="8452" width="10" style="1" customWidth="1"/>
    <col min="8453" max="8453" width="9.5546875" style="1" customWidth="1"/>
    <col min="8454" max="8454" width="7.5546875" style="1" customWidth="1"/>
    <col min="8455" max="8455" width="7.33203125" style="1" customWidth="1"/>
    <col min="8456" max="8456" width="4.6640625" style="1" customWidth="1"/>
    <col min="8457" max="8457" width="8.44140625" style="1" customWidth="1"/>
    <col min="8458" max="8458" width="18.5546875" style="1" customWidth="1"/>
    <col min="8459" max="8460" width="8.109375" style="1" customWidth="1"/>
    <col min="8461" max="8461" width="1.88671875" style="1" customWidth="1"/>
    <col min="8462" max="8462" width="18.5546875" style="1" customWidth="1"/>
    <col min="8463" max="8463" width="10" style="1" customWidth="1"/>
    <col min="8464" max="8464" width="1.88671875" style="1" customWidth="1"/>
    <col min="8465" max="8465" width="22.88671875" style="1" customWidth="1"/>
    <col min="8466" max="8469" width="9.33203125" style="1" customWidth="1"/>
    <col min="8470" max="8470" width="2.44140625" style="1" customWidth="1"/>
    <col min="8471" max="8471" width="11.44140625" style="1" customWidth="1"/>
    <col min="8472" max="8472" width="9.44140625" style="1" customWidth="1"/>
    <col min="8473" max="8473" width="10.33203125" style="1" customWidth="1"/>
    <col min="8474" max="8474" width="9.109375" style="1" customWidth="1"/>
    <col min="8475" max="8691" width="14.44140625" style="1"/>
    <col min="8692" max="8692" width="4.88671875" style="1" customWidth="1"/>
    <col min="8693" max="8693" width="7.6640625" style="1" customWidth="1"/>
    <col min="8694" max="8695" width="5.6640625" style="1" customWidth="1"/>
    <col min="8696" max="8696" width="34.5546875" style="1" customWidth="1"/>
    <col min="8697" max="8697" width="6.44140625" style="1" customWidth="1"/>
    <col min="8698" max="8698" width="5.44140625" style="1" customWidth="1"/>
    <col min="8699" max="8707" width="7.33203125" style="1" customWidth="1"/>
    <col min="8708" max="8708" width="10" style="1" customWidth="1"/>
    <col min="8709" max="8709" width="9.5546875" style="1" customWidth="1"/>
    <col min="8710" max="8710" width="7.5546875" style="1" customWidth="1"/>
    <col min="8711" max="8711" width="7.33203125" style="1" customWidth="1"/>
    <col min="8712" max="8712" width="4.6640625" style="1" customWidth="1"/>
    <col min="8713" max="8713" width="8.44140625" style="1" customWidth="1"/>
    <col min="8714" max="8714" width="18.5546875" style="1" customWidth="1"/>
    <col min="8715" max="8716" width="8.109375" style="1" customWidth="1"/>
    <col min="8717" max="8717" width="1.88671875" style="1" customWidth="1"/>
    <col min="8718" max="8718" width="18.5546875" style="1" customWidth="1"/>
    <col min="8719" max="8719" width="10" style="1" customWidth="1"/>
    <col min="8720" max="8720" width="1.88671875" style="1" customWidth="1"/>
    <col min="8721" max="8721" width="22.88671875" style="1" customWidth="1"/>
    <col min="8722" max="8725" width="9.33203125" style="1" customWidth="1"/>
    <col min="8726" max="8726" width="2.44140625" style="1" customWidth="1"/>
    <col min="8727" max="8727" width="11.44140625" style="1" customWidth="1"/>
    <col min="8728" max="8728" width="9.44140625" style="1" customWidth="1"/>
    <col min="8729" max="8729" width="10.33203125" style="1" customWidth="1"/>
    <col min="8730" max="8730" width="9.109375" style="1" customWidth="1"/>
    <col min="8731" max="8947" width="14.44140625" style="1"/>
    <col min="8948" max="8948" width="4.88671875" style="1" customWidth="1"/>
    <col min="8949" max="8949" width="7.6640625" style="1" customWidth="1"/>
    <col min="8950" max="8951" width="5.6640625" style="1" customWidth="1"/>
    <col min="8952" max="8952" width="34.5546875" style="1" customWidth="1"/>
    <col min="8953" max="8953" width="6.44140625" style="1" customWidth="1"/>
    <col min="8954" max="8954" width="5.44140625" style="1" customWidth="1"/>
    <col min="8955" max="8963" width="7.33203125" style="1" customWidth="1"/>
    <col min="8964" max="8964" width="10" style="1" customWidth="1"/>
    <col min="8965" max="8965" width="9.5546875" style="1" customWidth="1"/>
    <col min="8966" max="8966" width="7.5546875" style="1" customWidth="1"/>
    <col min="8967" max="8967" width="7.33203125" style="1" customWidth="1"/>
    <col min="8968" max="8968" width="4.6640625" style="1" customWidth="1"/>
    <col min="8969" max="8969" width="8.44140625" style="1" customWidth="1"/>
    <col min="8970" max="8970" width="18.5546875" style="1" customWidth="1"/>
    <col min="8971" max="8972" width="8.109375" style="1" customWidth="1"/>
    <col min="8973" max="8973" width="1.88671875" style="1" customWidth="1"/>
    <col min="8974" max="8974" width="18.5546875" style="1" customWidth="1"/>
    <col min="8975" max="8975" width="10" style="1" customWidth="1"/>
    <col min="8976" max="8976" width="1.88671875" style="1" customWidth="1"/>
    <col min="8977" max="8977" width="22.88671875" style="1" customWidth="1"/>
    <col min="8978" max="8981" width="9.33203125" style="1" customWidth="1"/>
    <col min="8982" max="8982" width="2.44140625" style="1" customWidth="1"/>
    <col min="8983" max="8983" width="11.44140625" style="1" customWidth="1"/>
    <col min="8984" max="8984" width="9.44140625" style="1" customWidth="1"/>
    <col min="8985" max="8985" width="10.33203125" style="1" customWidth="1"/>
    <col min="8986" max="8986" width="9.109375" style="1" customWidth="1"/>
    <col min="8987" max="9203" width="14.44140625" style="1"/>
    <col min="9204" max="9204" width="4.88671875" style="1" customWidth="1"/>
    <col min="9205" max="9205" width="7.6640625" style="1" customWidth="1"/>
    <col min="9206" max="9207" width="5.6640625" style="1" customWidth="1"/>
    <col min="9208" max="9208" width="34.5546875" style="1" customWidth="1"/>
    <col min="9209" max="9209" width="6.44140625" style="1" customWidth="1"/>
    <col min="9210" max="9210" width="5.44140625" style="1" customWidth="1"/>
    <col min="9211" max="9219" width="7.33203125" style="1" customWidth="1"/>
    <col min="9220" max="9220" width="10" style="1" customWidth="1"/>
    <col min="9221" max="9221" width="9.5546875" style="1" customWidth="1"/>
    <col min="9222" max="9222" width="7.5546875" style="1" customWidth="1"/>
    <col min="9223" max="9223" width="7.33203125" style="1" customWidth="1"/>
    <col min="9224" max="9224" width="4.6640625" style="1" customWidth="1"/>
    <col min="9225" max="9225" width="8.44140625" style="1" customWidth="1"/>
    <col min="9226" max="9226" width="18.5546875" style="1" customWidth="1"/>
    <col min="9227" max="9228" width="8.109375" style="1" customWidth="1"/>
    <col min="9229" max="9229" width="1.88671875" style="1" customWidth="1"/>
    <col min="9230" max="9230" width="18.5546875" style="1" customWidth="1"/>
    <col min="9231" max="9231" width="10" style="1" customWidth="1"/>
    <col min="9232" max="9232" width="1.88671875" style="1" customWidth="1"/>
    <col min="9233" max="9233" width="22.88671875" style="1" customWidth="1"/>
    <col min="9234" max="9237" width="9.33203125" style="1" customWidth="1"/>
    <col min="9238" max="9238" width="2.44140625" style="1" customWidth="1"/>
    <col min="9239" max="9239" width="11.44140625" style="1" customWidth="1"/>
    <col min="9240" max="9240" width="9.44140625" style="1" customWidth="1"/>
    <col min="9241" max="9241" width="10.33203125" style="1" customWidth="1"/>
    <col min="9242" max="9242" width="9.109375" style="1" customWidth="1"/>
    <col min="9243" max="9459" width="14.44140625" style="1"/>
    <col min="9460" max="9460" width="4.88671875" style="1" customWidth="1"/>
    <col min="9461" max="9461" width="7.6640625" style="1" customWidth="1"/>
    <col min="9462" max="9463" width="5.6640625" style="1" customWidth="1"/>
    <col min="9464" max="9464" width="34.5546875" style="1" customWidth="1"/>
    <col min="9465" max="9465" width="6.44140625" style="1" customWidth="1"/>
    <col min="9466" max="9466" width="5.44140625" style="1" customWidth="1"/>
    <col min="9467" max="9475" width="7.33203125" style="1" customWidth="1"/>
    <col min="9476" max="9476" width="10" style="1" customWidth="1"/>
    <col min="9477" max="9477" width="9.5546875" style="1" customWidth="1"/>
    <col min="9478" max="9478" width="7.5546875" style="1" customWidth="1"/>
    <col min="9479" max="9479" width="7.33203125" style="1" customWidth="1"/>
    <col min="9480" max="9480" width="4.6640625" style="1" customWidth="1"/>
    <col min="9481" max="9481" width="8.44140625" style="1" customWidth="1"/>
    <col min="9482" max="9482" width="18.5546875" style="1" customWidth="1"/>
    <col min="9483" max="9484" width="8.109375" style="1" customWidth="1"/>
    <col min="9485" max="9485" width="1.88671875" style="1" customWidth="1"/>
    <col min="9486" max="9486" width="18.5546875" style="1" customWidth="1"/>
    <col min="9487" max="9487" width="10" style="1" customWidth="1"/>
    <col min="9488" max="9488" width="1.88671875" style="1" customWidth="1"/>
    <col min="9489" max="9489" width="22.88671875" style="1" customWidth="1"/>
    <col min="9490" max="9493" width="9.33203125" style="1" customWidth="1"/>
    <col min="9494" max="9494" width="2.44140625" style="1" customWidth="1"/>
    <col min="9495" max="9495" width="11.44140625" style="1" customWidth="1"/>
    <col min="9496" max="9496" width="9.44140625" style="1" customWidth="1"/>
    <col min="9497" max="9497" width="10.33203125" style="1" customWidth="1"/>
    <col min="9498" max="9498" width="9.109375" style="1" customWidth="1"/>
    <col min="9499" max="9715" width="14.44140625" style="1"/>
    <col min="9716" max="9716" width="4.88671875" style="1" customWidth="1"/>
    <col min="9717" max="9717" width="7.6640625" style="1" customWidth="1"/>
    <col min="9718" max="9719" width="5.6640625" style="1" customWidth="1"/>
    <col min="9720" max="9720" width="34.5546875" style="1" customWidth="1"/>
    <col min="9721" max="9721" width="6.44140625" style="1" customWidth="1"/>
    <col min="9722" max="9722" width="5.44140625" style="1" customWidth="1"/>
    <col min="9723" max="9731" width="7.33203125" style="1" customWidth="1"/>
    <col min="9732" max="9732" width="10" style="1" customWidth="1"/>
    <col min="9733" max="9733" width="9.5546875" style="1" customWidth="1"/>
    <col min="9734" max="9734" width="7.5546875" style="1" customWidth="1"/>
    <col min="9735" max="9735" width="7.33203125" style="1" customWidth="1"/>
    <col min="9736" max="9736" width="4.6640625" style="1" customWidth="1"/>
    <col min="9737" max="9737" width="8.44140625" style="1" customWidth="1"/>
    <col min="9738" max="9738" width="18.5546875" style="1" customWidth="1"/>
    <col min="9739" max="9740" width="8.109375" style="1" customWidth="1"/>
    <col min="9741" max="9741" width="1.88671875" style="1" customWidth="1"/>
    <col min="9742" max="9742" width="18.5546875" style="1" customWidth="1"/>
    <col min="9743" max="9743" width="10" style="1" customWidth="1"/>
    <col min="9744" max="9744" width="1.88671875" style="1" customWidth="1"/>
    <col min="9745" max="9745" width="22.88671875" style="1" customWidth="1"/>
    <col min="9746" max="9749" width="9.33203125" style="1" customWidth="1"/>
    <col min="9750" max="9750" width="2.44140625" style="1" customWidth="1"/>
    <col min="9751" max="9751" width="11.44140625" style="1" customWidth="1"/>
    <col min="9752" max="9752" width="9.44140625" style="1" customWidth="1"/>
    <col min="9753" max="9753" width="10.33203125" style="1" customWidth="1"/>
    <col min="9754" max="9754" width="9.109375" style="1" customWidth="1"/>
    <col min="9755" max="9971" width="14.44140625" style="1"/>
    <col min="9972" max="9972" width="4.88671875" style="1" customWidth="1"/>
    <col min="9973" max="9973" width="7.6640625" style="1" customWidth="1"/>
    <col min="9974" max="9975" width="5.6640625" style="1" customWidth="1"/>
    <col min="9976" max="9976" width="34.5546875" style="1" customWidth="1"/>
    <col min="9977" max="9977" width="6.44140625" style="1" customWidth="1"/>
    <col min="9978" max="9978" width="5.44140625" style="1" customWidth="1"/>
    <col min="9979" max="9987" width="7.33203125" style="1" customWidth="1"/>
    <col min="9988" max="9988" width="10" style="1" customWidth="1"/>
    <col min="9989" max="9989" width="9.5546875" style="1" customWidth="1"/>
    <col min="9990" max="9990" width="7.5546875" style="1" customWidth="1"/>
    <col min="9991" max="9991" width="7.33203125" style="1" customWidth="1"/>
    <col min="9992" max="9992" width="4.6640625" style="1" customWidth="1"/>
    <col min="9993" max="9993" width="8.44140625" style="1" customWidth="1"/>
    <col min="9994" max="9994" width="18.5546875" style="1" customWidth="1"/>
    <col min="9995" max="9996" width="8.109375" style="1" customWidth="1"/>
    <col min="9997" max="9997" width="1.88671875" style="1" customWidth="1"/>
    <col min="9998" max="9998" width="18.5546875" style="1" customWidth="1"/>
    <col min="9999" max="9999" width="10" style="1" customWidth="1"/>
    <col min="10000" max="10000" width="1.88671875" style="1" customWidth="1"/>
    <col min="10001" max="10001" width="22.88671875" style="1" customWidth="1"/>
    <col min="10002" max="10005" width="9.33203125" style="1" customWidth="1"/>
    <col min="10006" max="10006" width="2.44140625" style="1" customWidth="1"/>
    <col min="10007" max="10007" width="11.44140625" style="1" customWidth="1"/>
    <col min="10008" max="10008" width="9.44140625" style="1" customWidth="1"/>
    <col min="10009" max="10009" width="10.33203125" style="1" customWidth="1"/>
    <col min="10010" max="10010" width="9.109375" style="1" customWidth="1"/>
    <col min="10011" max="10227" width="14.44140625" style="1"/>
    <col min="10228" max="10228" width="4.88671875" style="1" customWidth="1"/>
    <col min="10229" max="10229" width="7.6640625" style="1" customWidth="1"/>
    <col min="10230" max="10231" width="5.6640625" style="1" customWidth="1"/>
    <col min="10232" max="10232" width="34.5546875" style="1" customWidth="1"/>
    <col min="10233" max="10233" width="6.44140625" style="1" customWidth="1"/>
    <col min="10234" max="10234" width="5.44140625" style="1" customWidth="1"/>
    <col min="10235" max="10243" width="7.33203125" style="1" customWidth="1"/>
    <col min="10244" max="10244" width="10" style="1" customWidth="1"/>
    <col min="10245" max="10245" width="9.5546875" style="1" customWidth="1"/>
    <col min="10246" max="10246" width="7.5546875" style="1" customWidth="1"/>
    <col min="10247" max="10247" width="7.33203125" style="1" customWidth="1"/>
    <col min="10248" max="10248" width="4.6640625" style="1" customWidth="1"/>
    <col min="10249" max="10249" width="8.44140625" style="1" customWidth="1"/>
    <col min="10250" max="10250" width="18.5546875" style="1" customWidth="1"/>
    <col min="10251" max="10252" width="8.109375" style="1" customWidth="1"/>
    <col min="10253" max="10253" width="1.88671875" style="1" customWidth="1"/>
    <col min="10254" max="10254" width="18.5546875" style="1" customWidth="1"/>
    <col min="10255" max="10255" width="10" style="1" customWidth="1"/>
    <col min="10256" max="10256" width="1.88671875" style="1" customWidth="1"/>
    <col min="10257" max="10257" width="22.88671875" style="1" customWidth="1"/>
    <col min="10258" max="10261" width="9.33203125" style="1" customWidth="1"/>
    <col min="10262" max="10262" width="2.44140625" style="1" customWidth="1"/>
    <col min="10263" max="10263" width="11.44140625" style="1" customWidth="1"/>
    <col min="10264" max="10264" width="9.44140625" style="1" customWidth="1"/>
    <col min="10265" max="10265" width="10.33203125" style="1" customWidth="1"/>
    <col min="10266" max="10266" width="9.109375" style="1" customWidth="1"/>
    <col min="10267" max="10483" width="14.44140625" style="1"/>
    <col min="10484" max="10484" width="4.88671875" style="1" customWidth="1"/>
    <col min="10485" max="10485" width="7.6640625" style="1" customWidth="1"/>
    <col min="10486" max="10487" width="5.6640625" style="1" customWidth="1"/>
    <col min="10488" max="10488" width="34.5546875" style="1" customWidth="1"/>
    <col min="10489" max="10489" width="6.44140625" style="1" customWidth="1"/>
    <col min="10490" max="10490" width="5.44140625" style="1" customWidth="1"/>
    <col min="10491" max="10499" width="7.33203125" style="1" customWidth="1"/>
    <col min="10500" max="10500" width="10" style="1" customWidth="1"/>
    <col min="10501" max="10501" width="9.5546875" style="1" customWidth="1"/>
    <col min="10502" max="10502" width="7.5546875" style="1" customWidth="1"/>
    <col min="10503" max="10503" width="7.33203125" style="1" customWidth="1"/>
    <col min="10504" max="10504" width="4.6640625" style="1" customWidth="1"/>
    <col min="10505" max="10505" width="8.44140625" style="1" customWidth="1"/>
    <col min="10506" max="10506" width="18.5546875" style="1" customWidth="1"/>
    <col min="10507" max="10508" width="8.109375" style="1" customWidth="1"/>
    <col min="10509" max="10509" width="1.88671875" style="1" customWidth="1"/>
    <col min="10510" max="10510" width="18.5546875" style="1" customWidth="1"/>
    <col min="10511" max="10511" width="10" style="1" customWidth="1"/>
    <col min="10512" max="10512" width="1.88671875" style="1" customWidth="1"/>
    <col min="10513" max="10513" width="22.88671875" style="1" customWidth="1"/>
    <col min="10514" max="10517" width="9.33203125" style="1" customWidth="1"/>
    <col min="10518" max="10518" width="2.44140625" style="1" customWidth="1"/>
    <col min="10519" max="10519" width="11.44140625" style="1" customWidth="1"/>
    <col min="10520" max="10520" width="9.44140625" style="1" customWidth="1"/>
    <col min="10521" max="10521" width="10.33203125" style="1" customWidth="1"/>
    <col min="10522" max="10522" width="9.109375" style="1" customWidth="1"/>
    <col min="10523" max="10739" width="14.44140625" style="1"/>
    <col min="10740" max="10740" width="4.88671875" style="1" customWidth="1"/>
    <col min="10741" max="10741" width="7.6640625" style="1" customWidth="1"/>
    <col min="10742" max="10743" width="5.6640625" style="1" customWidth="1"/>
    <col min="10744" max="10744" width="34.5546875" style="1" customWidth="1"/>
    <col min="10745" max="10745" width="6.44140625" style="1" customWidth="1"/>
    <col min="10746" max="10746" width="5.44140625" style="1" customWidth="1"/>
    <col min="10747" max="10755" width="7.33203125" style="1" customWidth="1"/>
    <col min="10756" max="10756" width="10" style="1" customWidth="1"/>
    <col min="10757" max="10757" width="9.5546875" style="1" customWidth="1"/>
    <col min="10758" max="10758" width="7.5546875" style="1" customWidth="1"/>
    <col min="10759" max="10759" width="7.33203125" style="1" customWidth="1"/>
    <col min="10760" max="10760" width="4.6640625" style="1" customWidth="1"/>
    <col min="10761" max="10761" width="8.44140625" style="1" customWidth="1"/>
    <col min="10762" max="10762" width="18.5546875" style="1" customWidth="1"/>
    <col min="10763" max="10764" width="8.109375" style="1" customWidth="1"/>
    <col min="10765" max="10765" width="1.88671875" style="1" customWidth="1"/>
    <col min="10766" max="10766" width="18.5546875" style="1" customWidth="1"/>
    <col min="10767" max="10767" width="10" style="1" customWidth="1"/>
    <col min="10768" max="10768" width="1.88671875" style="1" customWidth="1"/>
    <col min="10769" max="10769" width="22.88671875" style="1" customWidth="1"/>
    <col min="10770" max="10773" width="9.33203125" style="1" customWidth="1"/>
    <col min="10774" max="10774" width="2.44140625" style="1" customWidth="1"/>
    <col min="10775" max="10775" width="11.44140625" style="1" customWidth="1"/>
    <col min="10776" max="10776" width="9.44140625" style="1" customWidth="1"/>
    <col min="10777" max="10777" width="10.33203125" style="1" customWidth="1"/>
    <col min="10778" max="10778" width="9.109375" style="1" customWidth="1"/>
    <col min="10779" max="10995" width="14.44140625" style="1"/>
    <col min="10996" max="10996" width="4.88671875" style="1" customWidth="1"/>
    <col min="10997" max="10997" width="7.6640625" style="1" customWidth="1"/>
    <col min="10998" max="10999" width="5.6640625" style="1" customWidth="1"/>
    <col min="11000" max="11000" width="34.5546875" style="1" customWidth="1"/>
    <col min="11001" max="11001" width="6.44140625" style="1" customWidth="1"/>
    <col min="11002" max="11002" width="5.44140625" style="1" customWidth="1"/>
    <col min="11003" max="11011" width="7.33203125" style="1" customWidth="1"/>
    <col min="11012" max="11012" width="10" style="1" customWidth="1"/>
    <col min="11013" max="11013" width="9.5546875" style="1" customWidth="1"/>
    <col min="11014" max="11014" width="7.5546875" style="1" customWidth="1"/>
    <col min="11015" max="11015" width="7.33203125" style="1" customWidth="1"/>
    <col min="11016" max="11016" width="4.6640625" style="1" customWidth="1"/>
    <col min="11017" max="11017" width="8.44140625" style="1" customWidth="1"/>
    <col min="11018" max="11018" width="18.5546875" style="1" customWidth="1"/>
    <col min="11019" max="11020" width="8.109375" style="1" customWidth="1"/>
    <col min="11021" max="11021" width="1.88671875" style="1" customWidth="1"/>
    <col min="11022" max="11022" width="18.5546875" style="1" customWidth="1"/>
    <col min="11023" max="11023" width="10" style="1" customWidth="1"/>
    <col min="11024" max="11024" width="1.88671875" style="1" customWidth="1"/>
    <col min="11025" max="11025" width="22.88671875" style="1" customWidth="1"/>
    <col min="11026" max="11029" width="9.33203125" style="1" customWidth="1"/>
    <col min="11030" max="11030" width="2.44140625" style="1" customWidth="1"/>
    <col min="11031" max="11031" width="11.44140625" style="1" customWidth="1"/>
    <col min="11032" max="11032" width="9.44140625" style="1" customWidth="1"/>
    <col min="11033" max="11033" width="10.33203125" style="1" customWidth="1"/>
    <col min="11034" max="11034" width="9.109375" style="1" customWidth="1"/>
    <col min="11035" max="11251" width="14.44140625" style="1"/>
    <col min="11252" max="11252" width="4.88671875" style="1" customWidth="1"/>
    <col min="11253" max="11253" width="7.6640625" style="1" customWidth="1"/>
    <col min="11254" max="11255" width="5.6640625" style="1" customWidth="1"/>
    <col min="11256" max="11256" width="34.5546875" style="1" customWidth="1"/>
    <col min="11257" max="11257" width="6.44140625" style="1" customWidth="1"/>
    <col min="11258" max="11258" width="5.44140625" style="1" customWidth="1"/>
    <col min="11259" max="11267" width="7.33203125" style="1" customWidth="1"/>
    <col min="11268" max="11268" width="10" style="1" customWidth="1"/>
    <col min="11269" max="11269" width="9.5546875" style="1" customWidth="1"/>
    <col min="11270" max="11270" width="7.5546875" style="1" customWidth="1"/>
    <col min="11271" max="11271" width="7.33203125" style="1" customWidth="1"/>
    <col min="11272" max="11272" width="4.6640625" style="1" customWidth="1"/>
    <col min="11273" max="11273" width="8.44140625" style="1" customWidth="1"/>
    <col min="11274" max="11274" width="18.5546875" style="1" customWidth="1"/>
    <col min="11275" max="11276" width="8.109375" style="1" customWidth="1"/>
    <col min="11277" max="11277" width="1.88671875" style="1" customWidth="1"/>
    <col min="11278" max="11278" width="18.5546875" style="1" customWidth="1"/>
    <col min="11279" max="11279" width="10" style="1" customWidth="1"/>
    <col min="11280" max="11280" width="1.88671875" style="1" customWidth="1"/>
    <col min="11281" max="11281" width="22.88671875" style="1" customWidth="1"/>
    <col min="11282" max="11285" width="9.33203125" style="1" customWidth="1"/>
    <col min="11286" max="11286" width="2.44140625" style="1" customWidth="1"/>
    <col min="11287" max="11287" width="11.44140625" style="1" customWidth="1"/>
    <col min="11288" max="11288" width="9.44140625" style="1" customWidth="1"/>
    <col min="11289" max="11289" width="10.33203125" style="1" customWidth="1"/>
    <col min="11290" max="11290" width="9.109375" style="1" customWidth="1"/>
    <col min="11291" max="11507" width="14.44140625" style="1"/>
    <col min="11508" max="11508" width="4.88671875" style="1" customWidth="1"/>
    <col min="11509" max="11509" width="7.6640625" style="1" customWidth="1"/>
    <col min="11510" max="11511" width="5.6640625" style="1" customWidth="1"/>
    <col min="11512" max="11512" width="34.5546875" style="1" customWidth="1"/>
    <col min="11513" max="11513" width="6.44140625" style="1" customWidth="1"/>
    <col min="11514" max="11514" width="5.44140625" style="1" customWidth="1"/>
    <col min="11515" max="11523" width="7.33203125" style="1" customWidth="1"/>
    <col min="11524" max="11524" width="10" style="1" customWidth="1"/>
    <col min="11525" max="11525" width="9.5546875" style="1" customWidth="1"/>
    <col min="11526" max="11526" width="7.5546875" style="1" customWidth="1"/>
    <col min="11527" max="11527" width="7.33203125" style="1" customWidth="1"/>
    <col min="11528" max="11528" width="4.6640625" style="1" customWidth="1"/>
    <col min="11529" max="11529" width="8.44140625" style="1" customWidth="1"/>
    <col min="11530" max="11530" width="18.5546875" style="1" customWidth="1"/>
    <col min="11531" max="11532" width="8.109375" style="1" customWidth="1"/>
    <col min="11533" max="11533" width="1.88671875" style="1" customWidth="1"/>
    <col min="11534" max="11534" width="18.5546875" style="1" customWidth="1"/>
    <col min="11535" max="11535" width="10" style="1" customWidth="1"/>
    <col min="11536" max="11536" width="1.88671875" style="1" customWidth="1"/>
    <col min="11537" max="11537" width="22.88671875" style="1" customWidth="1"/>
    <col min="11538" max="11541" width="9.33203125" style="1" customWidth="1"/>
    <col min="11542" max="11542" width="2.44140625" style="1" customWidth="1"/>
    <col min="11543" max="11543" width="11.44140625" style="1" customWidth="1"/>
    <col min="11544" max="11544" width="9.44140625" style="1" customWidth="1"/>
    <col min="11545" max="11545" width="10.33203125" style="1" customWidth="1"/>
    <col min="11546" max="11546" width="9.109375" style="1" customWidth="1"/>
    <col min="11547" max="11763" width="14.44140625" style="1"/>
    <col min="11764" max="11764" width="4.88671875" style="1" customWidth="1"/>
    <col min="11765" max="11765" width="7.6640625" style="1" customWidth="1"/>
    <col min="11766" max="11767" width="5.6640625" style="1" customWidth="1"/>
    <col min="11768" max="11768" width="34.5546875" style="1" customWidth="1"/>
    <col min="11769" max="11769" width="6.44140625" style="1" customWidth="1"/>
    <col min="11770" max="11770" width="5.44140625" style="1" customWidth="1"/>
    <col min="11771" max="11779" width="7.33203125" style="1" customWidth="1"/>
    <col min="11780" max="11780" width="10" style="1" customWidth="1"/>
    <col min="11781" max="11781" width="9.5546875" style="1" customWidth="1"/>
    <col min="11782" max="11782" width="7.5546875" style="1" customWidth="1"/>
    <col min="11783" max="11783" width="7.33203125" style="1" customWidth="1"/>
    <col min="11784" max="11784" width="4.6640625" style="1" customWidth="1"/>
    <col min="11785" max="11785" width="8.44140625" style="1" customWidth="1"/>
    <col min="11786" max="11786" width="18.5546875" style="1" customWidth="1"/>
    <col min="11787" max="11788" width="8.109375" style="1" customWidth="1"/>
    <col min="11789" max="11789" width="1.88671875" style="1" customWidth="1"/>
    <col min="11790" max="11790" width="18.5546875" style="1" customWidth="1"/>
    <col min="11791" max="11791" width="10" style="1" customWidth="1"/>
    <col min="11792" max="11792" width="1.88671875" style="1" customWidth="1"/>
    <col min="11793" max="11793" width="22.88671875" style="1" customWidth="1"/>
    <col min="11794" max="11797" width="9.33203125" style="1" customWidth="1"/>
    <col min="11798" max="11798" width="2.44140625" style="1" customWidth="1"/>
    <col min="11799" max="11799" width="11.44140625" style="1" customWidth="1"/>
    <col min="11800" max="11800" width="9.44140625" style="1" customWidth="1"/>
    <col min="11801" max="11801" width="10.33203125" style="1" customWidth="1"/>
    <col min="11802" max="11802" width="9.109375" style="1" customWidth="1"/>
    <col min="11803" max="12019" width="14.44140625" style="1"/>
    <col min="12020" max="12020" width="4.88671875" style="1" customWidth="1"/>
    <col min="12021" max="12021" width="7.6640625" style="1" customWidth="1"/>
    <col min="12022" max="12023" width="5.6640625" style="1" customWidth="1"/>
    <col min="12024" max="12024" width="34.5546875" style="1" customWidth="1"/>
    <col min="12025" max="12025" width="6.44140625" style="1" customWidth="1"/>
    <col min="12026" max="12026" width="5.44140625" style="1" customWidth="1"/>
    <col min="12027" max="12035" width="7.33203125" style="1" customWidth="1"/>
    <col min="12036" max="12036" width="10" style="1" customWidth="1"/>
    <col min="12037" max="12037" width="9.5546875" style="1" customWidth="1"/>
    <col min="12038" max="12038" width="7.5546875" style="1" customWidth="1"/>
    <col min="12039" max="12039" width="7.33203125" style="1" customWidth="1"/>
    <col min="12040" max="12040" width="4.6640625" style="1" customWidth="1"/>
    <col min="12041" max="12041" width="8.44140625" style="1" customWidth="1"/>
    <col min="12042" max="12042" width="18.5546875" style="1" customWidth="1"/>
    <col min="12043" max="12044" width="8.109375" style="1" customWidth="1"/>
    <col min="12045" max="12045" width="1.88671875" style="1" customWidth="1"/>
    <col min="12046" max="12046" width="18.5546875" style="1" customWidth="1"/>
    <col min="12047" max="12047" width="10" style="1" customWidth="1"/>
    <col min="12048" max="12048" width="1.88671875" style="1" customWidth="1"/>
    <col min="12049" max="12049" width="22.88671875" style="1" customWidth="1"/>
    <col min="12050" max="12053" width="9.33203125" style="1" customWidth="1"/>
    <col min="12054" max="12054" width="2.44140625" style="1" customWidth="1"/>
    <col min="12055" max="12055" width="11.44140625" style="1" customWidth="1"/>
    <col min="12056" max="12056" width="9.44140625" style="1" customWidth="1"/>
    <col min="12057" max="12057" width="10.33203125" style="1" customWidth="1"/>
    <col min="12058" max="12058" width="9.109375" style="1" customWidth="1"/>
    <col min="12059" max="12275" width="14.44140625" style="1"/>
    <col min="12276" max="12276" width="4.88671875" style="1" customWidth="1"/>
    <col min="12277" max="12277" width="7.6640625" style="1" customWidth="1"/>
    <col min="12278" max="12279" width="5.6640625" style="1" customWidth="1"/>
    <col min="12280" max="12280" width="34.5546875" style="1" customWidth="1"/>
    <col min="12281" max="12281" width="6.44140625" style="1" customWidth="1"/>
    <col min="12282" max="12282" width="5.44140625" style="1" customWidth="1"/>
    <col min="12283" max="12291" width="7.33203125" style="1" customWidth="1"/>
    <col min="12292" max="12292" width="10" style="1" customWidth="1"/>
    <col min="12293" max="12293" width="9.5546875" style="1" customWidth="1"/>
    <col min="12294" max="12294" width="7.5546875" style="1" customWidth="1"/>
    <col min="12295" max="12295" width="7.33203125" style="1" customWidth="1"/>
    <col min="12296" max="12296" width="4.6640625" style="1" customWidth="1"/>
    <col min="12297" max="12297" width="8.44140625" style="1" customWidth="1"/>
    <col min="12298" max="12298" width="18.5546875" style="1" customWidth="1"/>
    <col min="12299" max="12300" width="8.109375" style="1" customWidth="1"/>
    <col min="12301" max="12301" width="1.88671875" style="1" customWidth="1"/>
    <col min="12302" max="12302" width="18.5546875" style="1" customWidth="1"/>
    <col min="12303" max="12303" width="10" style="1" customWidth="1"/>
    <col min="12304" max="12304" width="1.88671875" style="1" customWidth="1"/>
    <col min="12305" max="12305" width="22.88671875" style="1" customWidth="1"/>
    <col min="12306" max="12309" width="9.33203125" style="1" customWidth="1"/>
    <col min="12310" max="12310" width="2.44140625" style="1" customWidth="1"/>
    <col min="12311" max="12311" width="11.44140625" style="1" customWidth="1"/>
    <col min="12312" max="12312" width="9.44140625" style="1" customWidth="1"/>
    <col min="12313" max="12313" width="10.33203125" style="1" customWidth="1"/>
    <col min="12314" max="12314" width="9.109375" style="1" customWidth="1"/>
    <col min="12315" max="12531" width="14.44140625" style="1"/>
    <col min="12532" max="12532" width="4.88671875" style="1" customWidth="1"/>
    <col min="12533" max="12533" width="7.6640625" style="1" customWidth="1"/>
    <col min="12534" max="12535" width="5.6640625" style="1" customWidth="1"/>
    <col min="12536" max="12536" width="34.5546875" style="1" customWidth="1"/>
    <col min="12537" max="12537" width="6.44140625" style="1" customWidth="1"/>
    <col min="12538" max="12538" width="5.44140625" style="1" customWidth="1"/>
    <col min="12539" max="12547" width="7.33203125" style="1" customWidth="1"/>
    <col min="12548" max="12548" width="10" style="1" customWidth="1"/>
    <col min="12549" max="12549" width="9.5546875" style="1" customWidth="1"/>
    <col min="12550" max="12550" width="7.5546875" style="1" customWidth="1"/>
    <col min="12551" max="12551" width="7.33203125" style="1" customWidth="1"/>
    <col min="12552" max="12552" width="4.6640625" style="1" customWidth="1"/>
    <col min="12553" max="12553" width="8.44140625" style="1" customWidth="1"/>
    <col min="12554" max="12554" width="18.5546875" style="1" customWidth="1"/>
    <col min="12555" max="12556" width="8.109375" style="1" customWidth="1"/>
    <col min="12557" max="12557" width="1.88671875" style="1" customWidth="1"/>
    <col min="12558" max="12558" width="18.5546875" style="1" customWidth="1"/>
    <col min="12559" max="12559" width="10" style="1" customWidth="1"/>
    <col min="12560" max="12560" width="1.88671875" style="1" customWidth="1"/>
    <col min="12561" max="12561" width="22.88671875" style="1" customWidth="1"/>
    <col min="12562" max="12565" width="9.33203125" style="1" customWidth="1"/>
    <col min="12566" max="12566" width="2.44140625" style="1" customWidth="1"/>
    <col min="12567" max="12567" width="11.44140625" style="1" customWidth="1"/>
    <col min="12568" max="12568" width="9.44140625" style="1" customWidth="1"/>
    <col min="12569" max="12569" width="10.33203125" style="1" customWidth="1"/>
    <col min="12570" max="12570" width="9.109375" style="1" customWidth="1"/>
    <col min="12571" max="12787" width="14.44140625" style="1"/>
    <col min="12788" max="12788" width="4.88671875" style="1" customWidth="1"/>
    <col min="12789" max="12789" width="7.6640625" style="1" customWidth="1"/>
    <col min="12790" max="12791" width="5.6640625" style="1" customWidth="1"/>
    <col min="12792" max="12792" width="34.5546875" style="1" customWidth="1"/>
    <col min="12793" max="12793" width="6.44140625" style="1" customWidth="1"/>
    <col min="12794" max="12794" width="5.44140625" style="1" customWidth="1"/>
    <col min="12795" max="12803" width="7.33203125" style="1" customWidth="1"/>
    <col min="12804" max="12804" width="10" style="1" customWidth="1"/>
    <col min="12805" max="12805" width="9.5546875" style="1" customWidth="1"/>
    <col min="12806" max="12806" width="7.5546875" style="1" customWidth="1"/>
    <col min="12807" max="12807" width="7.33203125" style="1" customWidth="1"/>
    <col min="12808" max="12808" width="4.6640625" style="1" customWidth="1"/>
    <col min="12809" max="12809" width="8.44140625" style="1" customWidth="1"/>
    <col min="12810" max="12810" width="18.5546875" style="1" customWidth="1"/>
    <col min="12811" max="12812" width="8.109375" style="1" customWidth="1"/>
    <col min="12813" max="12813" width="1.88671875" style="1" customWidth="1"/>
    <col min="12814" max="12814" width="18.5546875" style="1" customWidth="1"/>
    <col min="12815" max="12815" width="10" style="1" customWidth="1"/>
    <col min="12816" max="12816" width="1.88671875" style="1" customWidth="1"/>
    <col min="12817" max="12817" width="22.88671875" style="1" customWidth="1"/>
    <col min="12818" max="12821" width="9.33203125" style="1" customWidth="1"/>
    <col min="12822" max="12822" width="2.44140625" style="1" customWidth="1"/>
    <col min="12823" max="12823" width="11.44140625" style="1" customWidth="1"/>
    <col min="12824" max="12824" width="9.44140625" style="1" customWidth="1"/>
    <col min="12825" max="12825" width="10.33203125" style="1" customWidth="1"/>
    <col min="12826" max="12826" width="9.109375" style="1" customWidth="1"/>
    <col min="12827" max="13043" width="14.44140625" style="1"/>
    <col min="13044" max="13044" width="4.88671875" style="1" customWidth="1"/>
    <col min="13045" max="13045" width="7.6640625" style="1" customWidth="1"/>
    <col min="13046" max="13047" width="5.6640625" style="1" customWidth="1"/>
    <col min="13048" max="13048" width="34.5546875" style="1" customWidth="1"/>
    <col min="13049" max="13049" width="6.44140625" style="1" customWidth="1"/>
    <col min="13050" max="13050" width="5.44140625" style="1" customWidth="1"/>
    <col min="13051" max="13059" width="7.33203125" style="1" customWidth="1"/>
    <col min="13060" max="13060" width="10" style="1" customWidth="1"/>
    <col min="13061" max="13061" width="9.5546875" style="1" customWidth="1"/>
    <col min="13062" max="13062" width="7.5546875" style="1" customWidth="1"/>
    <col min="13063" max="13063" width="7.33203125" style="1" customWidth="1"/>
    <col min="13064" max="13064" width="4.6640625" style="1" customWidth="1"/>
    <col min="13065" max="13065" width="8.44140625" style="1" customWidth="1"/>
    <col min="13066" max="13066" width="18.5546875" style="1" customWidth="1"/>
    <col min="13067" max="13068" width="8.109375" style="1" customWidth="1"/>
    <col min="13069" max="13069" width="1.88671875" style="1" customWidth="1"/>
    <col min="13070" max="13070" width="18.5546875" style="1" customWidth="1"/>
    <col min="13071" max="13071" width="10" style="1" customWidth="1"/>
    <col min="13072" max="13072" width="1.88671875" style="1" customWidth="1"/>
    <col min="13073" max="13073" width="22.88671875" style="1" customWidth="1"/>
    <col min="13074" max="13077" width="9.33203125" style="1" customWidth="1"/>
    <col min="13078" max="13078" width="2.44140625" style="1" customWidth="1"/>
    <col min="13079" max="13079" width="11.44140625" style="1" customWidth="1"/>
    <col min="13080" max="13080" width="9.44140625" style="1" customWidth="1"/>
    <col min="13081" max="13081" width="10.33203125" style="1" customWidth="1"/>
    <col min="13082" max="13082" width="9.109375" style="1" customWidth="1"/>
    <col min="13083" max="13299" width="14.44140625" style="1"/>
    <col min="13300" max="13300" width="4.88671875" style="1" customWidth="1"/>
    <col min="13301" max="13301" width="7.6640625" style="1" customWidth="1"/>
    <col min="13302" max="13303" width="5.6640625" style="1" customWidth="1"/>
    <col min="13304" max="13304" width="34.5546875" style="1" customWidth="1"/>
    <col min="13305" max="13305" width="6.44140625" style="1" customWidth="1"/>
    <col min="13306" max="13306" width="5.44140625" style="1" customWidth="1"/>
    <col min="13307" max="13315" width="7.33203125" style="1" customWidth="1"/>
    <col min="13316" max="13316" width="10" style="1" customWidth="1"/>
    <col min="13317" max="13317" width="9.5546875" style="1" customWidth="1"/>
    <col min="13318" max="13318" width="7.5546875" style="1" customWidth="1"/>
    <col min="13319" max="13319" width="7.33203125" style="1" customWidth="1"/>
    <col min="13320" max="13320" width="4.6640625" style="1" customWidth="1"/>
    <col min="13321" max="13321" width="8.44140625" style="1" customWidth="1"/>
    <col min="13322" max="13322" width="18.5546875" style="1" customWidth="1"/>
    <col min="13323" max="13324" width="8.109375" style="1" customWidth="1"/>
    <col min="13325" max="13325" width="1.88671875" style="1" customWidth="1"/>
    <col min="13326" max="13326" width="18.5546875" style="1" customWidth="1"/>
    <col min="13327" max="13327" width="10" style="1" customWidth="1"/>
    <col min="13328" max="13328" width="1.88671875" style="1" customWidth="1"/>
    <col min="13329" max="13329" width="22.88671875" style="1" customWidth="1"/>
    <col min="13330" max="13333" width="9.33203125" style="1" customWidth="1"/>
    <col min="13334" max="13334" width="2.44140625" style="1" customWidth="1"/>
    <col min="13335" max="13335" width="11.44140625" style="1" customWidth="1"/>
    <col min="13336" max="13336" width="9.44140625" style="1" customWidth="1"/>
    <col min="13337" max="13337" width="10.33203125" style="1" customWidth="1"/>
    <col min="13338" max="13338" width="9.109375" style="1" customWidth="1"/>
    <col min="13339" max="13555" width="14.44140625" style="1"/>
    <col min="13556" max="13556" width="4.88671875" style="1" customWidth="1"/>
    <col min="13557" max="13557" width="7.6640625" style="1" customWidth="1"/>
    <col min="13558" max="13559" width="5.6640625" style="1" customWidth="1"/>
    <col min="13560" max="13560" width="34.5546875" style="1" customWidth="1"/>
    <col min="13561" max="13561" width="6.44140625" style="1" customWidth="1"/>
    <col min="13562" max="13562" width="5.44140625" style="1" customWidth="1"/>
    <col min="13563" max="13571" width="7.33203125" style="1" customWidth="1"/>
    <col min="13572" max="13572" width="10" style="1" customWidth="1"/>
    <col min="13573" max="13573" width="9.5546875" style="1" customWidth="1"/>
    <col min="13574" max="13574" width="7.5546875" style="1" customWidth="1"/>
    <col min="13575" max="13575" width="7.33203125" style="1" customWidth="1"/>
    <col min="13576" max="13576" width="4.6640625" style="1" customWidth="1"/>
    <col min="13577" max="13577" width="8.44140625" style="1" customWidth="1"/>
    <col min="13578" max="13578" width="18.5546875" style="1" customWidth="1"/>
    <col min="13579" max="13580" width="8.109375" style="1" customWidth="1"/>
    <col min="13581" max="13581" width="1.88671875" style="1" customWidth="1"/>
    <col min="13582" max="13582" width="18.5546875" style="1" customWidth="1"/>
    <col min="13583" max="13583" width="10" style="1" customWidth="1"/>
    <col min="13584" max="13584" width="1.88671875" style="1" customWidth="1"/>
    <col min="13585" max="13585" width="22.88671875" style="1" customWidth="1"/>
    <col min="13586" max="13589" width="9.33203125" style="1" customWidth="1"/>
    <col min="13590" max="13590" width="2.44140625" style="1" customWidth="1"/>
    <col min="13591" max="13591" width="11.44140625" style="1" customWidth="1"/>
    <col min="13592" max="13592" width="9.44140625" style="1" customWidth="1"/>
    <col min="13593" max="13593" width="10.33203125" style="1" customWidth="1"/>
    <col min="13594" max="13594" width="9.109375" style="1" customWidth="1"/>
    <col min="13595" max="13811" width="14.44140625" style="1"/>
    <col min="13812" max="13812" width="4.88671875" style="1" customWidth="1"/>
    <col min="13813" max="13813" width="7.6640625" style="1" customWidth="1"/>
    <col min="13814" max="13815" width="5.6640625" style="1" customWidth="1"/>
    <col min="13816" max="13816" width="34.5546875" style="1" customWidth="1"/>
    <col min="13817" max="13817" width="6.44140625" style="1" customWidth="1"/>
    <col min="13818" max="13818" width="5.44140625" style="1" customWidth="1"/>
    <col min="13819" max="13827" width="7.33203125" style="1" customWidth="1"/>
    <col min="13828" max="13828" width="10" style="1" customWidth="1"/>
    <col min="13829" max="13829" width="9.5546875" style="1" customWidth="1"/>
    <col min="13830" max="13830" width="7.5546875" style="1" customWidth="1"/>
    <col min="13831" max="13831" width="7.33203125" style="1" customWidth="1"/>
    <col min="13832" max="13832" width="4.6640625" style="1" customWidth="1"/>
    <col min="13833" max="13833" width="8.44140625" style="1" customWidth="1"/>
    <col min="13834" max="13834" width="18.5546875" style="1" customWidth="1"/>
    <col min="13835" max="13836" width="8.109375" style="1" customWidth="1"/>
    <col min="13837" max="13837" width="1.88671875" style="1" customWidth="1"/>
    <col min="13838" max="13838" width="18.5546875" style="1" customWidth="1"/>
    <col min="13839" max="13839" width="10" style="1" customWidth="1"/>
    <col min="13840" max="13840" width="1.88671875" style="1" customWidth="1"/>
    <col min="13841" max="13841" width="22.88671875" style="1" customWidth="1"/>
    <col min="13842" max="13845" width="9.33203125" style="1" customWidth="1"/>
    <col min="13846" max="13846" width="2.44140625" style="1" customWidth="1"/>
    <col min="13847" max="13847" width="11.44140625" style="1" customWidth="1"/>
    <col min="13848" max="13848" width="9.44140625" style="1" customWidth="1"/>
    <col min="13849" max="13849" width="10.33203125" style="1" customWidth="1"/>
    <col min="13850" max="13850" width="9.109375" style="1" customWidth="1"/>
    <col min="13851" max="14067" width="14.44140625" style="1"/>
    <col min="14068" max="14068" width="4.88671875" style="1" customWidth="1"/>
    <col min="14069" max="14069" width="7.6640625" style="1" customWidth="1"/>
    <col min="14070" max="14071" width="5.6640625" style="1" customWidth="1"/>
    <col min="14072" max="14072" width="34.5546875" style="1" customWidth="1"/>
    <col min="14073" max="14073" width="6.44140625" style="1" customWidth="1"/>
    <col min="14074" max="14074" width="5.44140625" style="1" customWidth="1"/>
    <col min="14075" max="14083" width="7.33203125" style="1" customWidth="1"/>
    <col min="14084" max="14084" width="10" style="1" customWidth="1"/>
    <col min="14085" max="14085" width="9.5546875" style="1" customWidth="1"/>
    <col min="14086" max="14086" width="7.5546875" style="1" customWidth="1"/>
    <col min="14087" max="14087" width="7.33203125" style="1" customWidth="1"/>
    <col min="14088" max="14088" width="4.6640625" style="1" customWidth="1"/>
    <col min="14089" max="14089" width="8.44140625" style="1" customWidth="1"/>
    <col min="14090" max="14090" width="18.5546875" style="1" customWidth="1"/>
    <col min="14091" max="14092" width="8.109375" style="1" customWidth="1"/>
    <col min="14093" max="14093" width="1.88671875" style="1" customWidth="1"/>
    <col min="14094" max="14094" width="18.5546875" style="1" customWidth="1"/>
    <col min="14095" max="14095" width="10" style="1" customWidth="1"/>
    <col min="14096" max="14096" width="1.88671875" style="1" customWidth="1"/>
    <col min="14097" max="14097" width="22.88671875" style="1" customWidth="1"/>
    <col min="14098" max="14101" width="9.33203125" style="1" customWidth="1"/>
    <col min="14102" max="14102" width="2.44140625" style="1" customWidth="1"/>
    <col min="14103" max="14103" width="11.44140625" style="1" customWidth="1"/>
    <col min="14104" max="14104" width="9.44140625" style="1" customWidth="1"/>
    <col min="14105" max="14105" width="10.33203125" style="1" customWidth="1"/>
    <col min="14106" max="14106" width="9.109375" style="1" customWidth="1"/>
    <col min="14107" max="14323" width="14.44140625" style="1"/>
    <col min="14324" max="14324" width="4.88671875" style="1" customWidth="1"/>
    <col min="14325" max="14325" width="7.6640625" style="1" customWidth="1"/>
    <col min="14326" max="14327" width="5.6640625" style="1" customWidth="1"/>
    <col min="14328" max="14328" width="34.5546875" style="1" customWidth="1"/>
    <col min="14329" max="14329" width="6.44140625" style="1" customWidth="1"/>
    <col min="14330" max="14330" width="5.44140625" style="1" customWidth="1"/>
    <col min="14331" max="14339" width="7.33203125" style="1" customWidth="1"/>
    <col min="14340" max="14340" width="10" style="1" customWidth="1"/>
    <col min="14341" max="14341" width="9.5546875" style="1" customWidth="1"/>
    <col min="14342" max="14342" width="7.5546875" style="1" customWidth="1"/>
    <col min="14343" max="14343" width="7.33203125" style="1" customWidth="1"/>
    <col min="14344" max="14344" width="4.6640625" style="1" customWidth="1"/>
    <col min="14345" max="14345" width="8.44140625" style="1" customWidth="1"/>
    <col min="14346" max="14346" width="18.5546875" style="1" customWidth="1"/>
    <col min="14347" max="14348" width="8.109375" style="1" customWidth="1"/>
    <col min="14349" max="14349" width="1.88671875" style="1" customWidth="1"/>
    <col min="14350" max="14350" width="18.5546875" style="1" customWidth="1"/>
    <col min="14351" max="14351" width="10" style="1" customWidth="1"/>
    <col min="14352" max="14352" width="1.88671875" style="1" customWidth="1"/>
    <col min="14353" max="14353" width="22.88671875" style="1" customWidth="1"/>
    <col min="14354" max="14357" width="9.33203125" style="1" customWidth="1"/>
    <col min="14358" max="14358" width="2.44140625" style="1" customWidth="1"/>
    <col min="14359" max="14359" width="11.44140625" style="1" customWidth="1"/>
    <col min="14360" max="14360" width="9.44140625" style="1" customWidth="1"/>
    <col min="14361" max="14361" width="10.33203125" style="1" customWidth="1"/>
    <col min="14362" max="14362" width="9.109375" style="1" customWidth="1"/>
    <col min="14363" max="14579" width="14.44140625" style="1"/>
    <col min="14580" max="14580" width="4.88671875" style="1" customWidth="1"/>
    <col min="14581" max="14581" width="7.6640625" style="1" customWidth="1"/>
    <col min="14582" max="14583" width="5.6640625" style="1" customWidth="1"/>
    <col min="14584" max="14584" width="34.5546875" style="1" customWidth="1"/>
    <col min="14585" max="14585" width="6.44140625" style="1" customWidth="1"/>
    <col min="14586" max="14586" width="5.44140625" style="1" customWidth="1"/>
    <col min="14587" max="14595" width="7.33203125" style="1" customWidth="1"/>
    <col min="14596" max="14596" width="10" style="1" customWidth="1"/>
    <col min="14597" max="14597" width="9.5546875" style="1" customWidth="1"/>
    <col min="14598" max="14598" width="7.5546875" style="1" customWidth="1"/>
    <col min="14599" max="14599" width="7.33203125" style="1" customWidth="1"/>
    <col min="14600" max="14600" width="4.6640625" style="1" customWidth="1"/>
    <col min="14601" max="14601" width="8.44140625" style="1" customWidth="1"/>
    <col min="14602" max="14602" width="18.5546875" style="1" customWidth="1"/>
    <col min="14603" max="14604" width="8.109375" style="1" customWidth="1"/>
    <col min="14605" max="14605" width="1.88671875" style="1" customWidth="1"/>
    <col min="14606" max="14606" width="18.5546875" style="1" customWidth="1"/>
    <col min="14607" max="14607" width="10" style="1" customWidth="1"/>
    <col min="14608" max="14608" width="1.88671875" style="1" customWidth="1"/>
    <col min="14609" max="14609" width="22.88671875" style="1" customWidth="1"/>
    <col min="14610" max="14613" width="9.33203125" style="1" customWidth="1"/>
    <col min="14614" max="14614" width="2.44140625" style="1" customWidth="1"/>
    <col min="14615" max="14615" width="11.44140625" style="1" customWidth="1"/>
    <col min="14616" max="14616" width="9.44140625" style="1" customWidth="1"/>
    <col min="14617" max="14617" width="10.33203125" style="1" customWidth="1"/>
    <col min="14618" max="14618" width="9.109375" style="1" customWidth="1"/>
    <col min="14619" max="14835" width="14.44140625" style="1"/>
    <col min="14836" max="14836" width="4.88671875" style="1" customWidth="1"/>
    <col min="14837" max="14837" width="7.6640625" style="1" customWidth="1"/>
    <col min="14838" max="14839" width="5.6640625" style="1" customWidth="1"/>
    <col min="14840" max="14840" width="34.5546875" style="1" customWidth="1"/>
    <col min="14841" max="14841" width="6.44140625" style="1" customWidth="1"/>
    <col min="14842" max="14842" width="5.44140625" style="1" customWidth="1"/>
    <col min="14843" max="14851" width="7.33203125" style="1" customWidth="1"/>
    <col min="14852" max="14852" width="10" style="1" customWidth="1"/>
    <col min="14853" max="14853" width="9.5546875" style="1" customWidth="1"/>
    <col min="14854" max="14854" width="7.5546875" style="1" customWidth="1"/>
    <col min="14855" max="14855" width="7.33203125" style="1" customWidth="1"/>
    <col min="14856" max="14856" width="4.6640625" style="1" customWidth="1"/>
    <col min="14857" max="14857" width="8.44140625" style="1" customWidth="1"/>
    <col min="14858" max="14858" width="18.5546875" style="1" customWidth="1"/>
    <col min="14859" max="14860" width="8.109375" style="1" customWidth="1"/>
    <col min="14861" max="14861" width="1.88671875" style="1" customWidth="1"/>
    <col min="14862" max="14862" width="18.5546875" style="1" customWidth="1"/>
    <col min="14863" max="14863" width="10" style="1" customWidth="1"/>
    <col min="14864" max="14864" width="1.88671875" style="1" customWidth="1"/>
    <col min="14865" max="14865" width="22.88671875" style="1" customWidth="1"/>
    <col min="14866" max="14869" width="9.33203125" style="1" customWidth="1"/>
    <col min="14870" max="14870" width="2.44140625" style="1" customWidth="1"/>
    <col min="14871" max="14871" width="11.44140625" style="1" customWidth="1"/>
    <col min="14872" max="14872" width="9.44140625" style="1" customWidth="1"/>
    <col min="14873" max="14873" width="10.33203125" style="1" customWidth="1"/>
    <col min="14874" max="14874" width="9.109375" style="1" customWidth="1"/>
    <col min="14875" max="15091" width="14.44140625" style="1"/>
    <col min="15092" max="15092" width="4.88671875" style="1" customWidth="1"/>
    <col min="15093" max="15093" width="7.6640625" style="1" customWidth="1"/>
    <col min="15094" max="15095" width="5.6640625" style="1" customWidth="1"/>
    <col min="15096" max="15096" width="34.5546875" style="1" customWidth="1"/>
    <col min="15097" max="15097" width="6.44140625" style="1" customWidth="1"/>
    <col min="15098" max="15098" width="5.44140625" style="1" customWidth="1"/>
    <col min="15099" max="15107" width="7.33203125" style="1" customWidth="1"/>
    <col min="15108" max="15108" width="10" style="1" customWidth="1"/>
    <col min="15109" max="15109" width="9.5546875" style="1" customWidth="1"/>
    <col min="15110" max="15110" width="7.5546875" style="1" customWidth="1"/>
    <col min="15111" max="15111" width="7.33203125" style="1" customWidth="1"/>
    <col min="15112" max="15112" width="4.6640625" style="1" customWidth="1"/>
    <col min="15113" max="15113" width="8.44140625" style="1" customWidth="1"/>
    <col min="15114" max="15114" width="18.5546875" style="1" customWidth="1"/>
    <col min="15115" max="15116" width="8.109375" style="1" customWidth="1"/>
    <col min="15117" max="15117" width="1.88671875" style="1" customWidth="1"/>
    <col min="15118" max="15118" width="18.5546875" style="1" customWidth="1"/>
    <col min="15119" max="15119" width="10" style="1" customWidth="1"/>
    <col min="15120" max="15120" width="1.88671875" style="1" customWidth="1"/>
    <col min="15121" max="15121" width="22.88671875" style="1" customWidth="1"/>
    <col min="15122" max="15125" width="9.33203125" style="1" customWidth="1"/>
    <col min="15126" max="15126" width="2.44140625" style="1" customWidth="1"/>
    <col min="15127" max="15127" width="11.44140625" style="1" customWidth="1"/>
    <col min="15128" max="15128" width="9.44140625" style="1" customWidth="1"/>
    <col min="15129" max="15129" width="10.33203125" style="1" customWidth="1"/>
    <col min="15130" max="15130" width="9.109375" style="1" customWidth="1"/>
    <col min="15131" max="15347" width="14.44140625" style="1"/>
    <col min="15348" max="15348" width="4.88671875" style="1" customWidth="1"/>
    <col min="15349" max="15349" width="7.6640625" style="1" customWidth="1"/>
    <col min="15350" max="15351" width="5.6640625" style="1" customWidth="1"/>
    <col min="15352" max="15352" width="34.5546875" style="1" customWidth="1"/>
    <col min="15353" max="15353" width="6.44140625" style="1" customWidth="1"/>
    <col min="15354" max="15354" width="5.44140625" style="1" customWidth="1"/>
    <col min="15355" max="15363" width="7.33203125" style="1" customWidth="1"/>
    <col min="15364" max="15364" width="10" style="1" customWidth="1"/>
    <col min="15365" max="15365" width="9.5546875" style="1" customWidth="1"/>
    <col min="15366" max="15366" width="7.5546875" style="1" customWidth="1"/>
    <col min="15367" max="15367" width="7.33203125" style="1" customWidth="1"/>
    <col min="15368" max="15368" width="4.6640625" style="1" customWidth="1"/>
    <col min="15369" max="15369" width="8.44140625" style="1" customWidth="1"/>
    <col min="15370" max="15370" width="18.5546875" style="1" customWidth="1"/>
    <col min="15371" max="15372" width="8.109375" style="1" customWidth="1"/>
    <col min="15373" max="15373" width="1.88671875" style="1" customWidth="1"/>
    <col min="15374" max="15374" width="18.5546875" style="1" customWidth="1"/>
    <col min="15375" max="15375" width="10" style="1" customWidth="1"/>
    <col min="15376" max="15376" width="1.88671875" style="1" customWidth="1"/>
    <col min="15377" max="15377" width="22.88671875" style="1" customWidth="1"/>
    <col min="15378" max="15381" width="9.33203125" style="1" customWidth="1"/>
    <col min="15382" max="15382" width="2.44140625" style="1" customWidth="1"/>
    <col min="15383" max="15383" width="11.44140625" style="1" customWidth="1"/>
    <col min="15384" max="15384" width="9.44140625" style="1" customWidth="1"/>
    <col min="15385" max="15385" width="10.33203125" style="1" customWidth="1"/>
    <col min="15386" max="15386" width="9.109375" style="1" customWidth="1"/>
    <col min="15387" max="15603" width="14.44140625" style="1"/>
    <col min="15604" max="15604" width="4.88671875" style="1" customWidth="1"/>
    <col min="15605" max="15605" width="7.6640625" style="1" customWidth="1"/>
    <col min="15606" max="15607" width="5.6640625" style="1" customWidth="1"/>
    <col min="15608" max="15608" width="34.5546875" style="1" customWidth="1"/>
    <col min="15609" max="15609" width="6.44140625" style="1" customWidth="1"/>
    <col min="15610" max="15610" width="5.44140625" style="1" customWidth="1"/>
    <col min="15611" max="15619" width="7.33203125" style="1" customWidth="1"/>
    <col min="15620" max="15620" width="10" style="1" customWidth="1"/>
    <col min="15621" max="15621" width="9.5546875" style="1" customWidth="1"/>
    <col min="15622" max="15622" width="7.5546875" style="1" customWidth="1"/>
    <col min="15623" max="15623" width="7.33203125" style="1" customWidth="1"/>
    <col min="15624" max="15624" width="4.6640625" style="1" customWidth="1"/>
    <col min="15625" max="15625" width="8.44140625" style="1" customWidth="1"/>
    <col min="15626" max="15626" width="18.5546875" style="1" customWidth="1"/>
    <col min="15627" max="15628" width="8.109375" style="1" customWidth="1"/>
    <col min="15629" max="15629" width="1.88671875" style="1" customWidth="1"/>
    <col min="15630" max="15630" width="18.5546875" style="1" customWidth="1"/>
    <col min="15631" max="15631" width="10" style="1" customWidth="1"/>
    <col min="15632" max="15632" width="1.88671875" style="1" customWidth="1"/>
    <col min="15633" max="15633" width="22.88671875" style="1" customWidth="1"/>
    <col min="15634" max="15637" width="9.33203125" style="1" customWidth="1"/>
    <col min="15638" max="15638" width="2.44140625" style="1" customWidth="1"/>
    <col min="15639" max="15639" width="11.44140625" style="1" customWidth="1"/>
    <col min="15640" max="15640" width="9.44140625" style="1" customWidth="1"/>
    <col min="15641" max="15641" width="10.33203125" style="1" customWidth="1"/>
    <col min="15642" max="15642" width="9.109375" style="1" customWidth="1"/>
    <col min="15643" max="15859" width="14.44140625" style="1"/>
    <col min="15860" max="15860" width="4.88671875" style="1" customWidth="1"/>
    <col min="15861" max="15861" width="7.6640625" style="1" customWidth="1"/>
    <col min="15862" max="15863" width="5.6640625" style="1" customWidth="1"/>
    <col min="15864" max="15864" width="34.5546875" style="1" customWidth="1"/>
    <col min="15865" max="15865" width="6.44140625" style="1" customWidth="1"/>
    <col min="15866" max="15866" width="5.44140625" style="1" customWidth="1"/>
    <col min="15867" max="15875" width="7.33203125" style="1" customWidth="1"/>
    <col min="15876" max="15876" width="10" style="1" customWidth="1"/>
    <col min="15877" max="15877" width="9.5546875" style="1" customWidth="1"/>
    <col min="15878" max="15878" width="7.5546875" style="1" customWidth="1"/>
    <col min="15879" max="15879" width="7.33203125" style="1" customWidth="1"/>
    <col min="15880" max="15880" width="4.6640625" style="1" customWidth="1"/>
    <col min="15881" max="15881" width="8.44140625" style="1" customWidth="1"/>
    <col min="15882" max="15882" width="18.5546875" style="1" customWidth="1"/>
    <col min="15883" max="15884" width="8.109375" style="1" customWidth="1"/>
    <col min="15885" max="15885" width="1.88671875" style="1" customWidth="1"/>
    <col min="15886" max="15886" width="18.5546875" style="1" customWidth="1"/>
    <col min="15887" max="15887" width="10" style="1" customWidth="1"/>
    <col min="15888" max="15888" width="1.88671875" style="1" customWidth="1"/>
    <col min="15889" max="15889" width="22.88671875" style="1" customWidth="1"/>
    <col min="15890" max="15893" width="9.33203125" style="1" customWidth="1"/>
    <col min="15894" max="15894" width="2.44140625" style="1" customWidth="1"/>
    <col min="15895" max="15895" width="11.44140625" style="1" customWidth="1"/>
    <col min="15896" max="15896" width="9.44140625" style="1" customWidth="1"/>
    <col min="15897" max="15897" width="10.33203125" style="1" customWidth="1"/>
    <col min="15898" max="15898" width="9.109375" style="1" customWidth="1"/>
    <col min="15899" max="16115" width="14.44140625" style="1"/>
    <col min="16116" max="16116" width="4.88671875" style="1" customWidth="1"/>
    <col min="16117" max="16117" width="7.6640625" style="1" customWidth="1"/>
    <col min="16118" max="16119" width="5.6640625" style="1" customWidth="1"/>
    <col min="16120" max="16120" width="34.5546875" style="1" customWidth="1"/>
    <col min="16121" max="16121" width="6.44140625" style="1" customWidth="1"/>
    <col min="16122" max="16122" width="5.44140625" style="1" customWidth="1"/>
    <col min="16123" max="16131" width="7.33203125" style="1" customWidth="1"/>
    <col min="16132" max="16132" width="10" style="1" customWidth="1"/>
    <col min="16133" max="16133" width="9.5546875" style="1" customWidth="1"/>
    <col min="16134" max="16134" width="7.5546875" style="1" customWidth="1"/>
    <col min="16135" max="16135" width="7.33203125" style="1" customWidth="1"/>
    <col min="16136" max="16136" width="4.6640625" style="1" customWidth="1"/>
    <col min="16137" max="16137" width="8.44140625" style="1" customWidth="1"/>
    <col min="16138" max="16138" width="18.5546875" style="1" customWidth="1"/>
    <col min="16139" max="16140" width="8.109375" style="1" customWidth="1"/>
    <col min="16141" max="16141" width="1.88671875" style="1" customWidth="1"/>
    <col min="16142" max="16142" width="18.5546875" style="1" customWidth="1"/>
    <col min="16143" max="16143" width="10" style="1" customWidth="1"/>
    <col min="16144" max="16144" width="1.88671875" style="1" customWidth="1"/>
    <col min="16145" max="16145" width="22.88671875" style="1" customWidth="1"/>
    <col min="16146" max="16149" width="9.33203125" style="1" customWidth="1"/>
    <col min="16150" max="16150" width="2.44140625" style="1" customWidth="1"/>
    <col min="16151" max="16151" width="11.44140625" style="1" customWidth="1"/>
    <col min="16152" max="16152" width="9.44140625" style="1" customWidth="1"/>
    <col min="16153" max="16153" width="10.33203125" style="1" customWidth="1"/>
    <col min="16154" max="16154" width="9.109375" style="1" customWidth="1"/>
    <col min="16155" max="16384" width="14.44140625" style="1"/>
  </cols>
  <sheetData>
    <row r="1" spans="1:35" ht="29.25" customHeight="1" thickBot="1">
      <c r="B1" s="478" t="s">
        <v>74</v>
      </c>
      <c r="C1" s="478"/>
      <c r="D1" s="478"/>
      <c r="E1" s="478"/>
      <c r="F1" s="478"/>
      <c r="G1" s="478"/>
      <c r="H1" s="478"/>
      <c r="I1" s="478"/>
      <c r="J1" s="478"/>
      <c r="K1" s="478"/>
      <c r="L1" s="478"/>
      <c r="M1" s="478"/>
      <c r="N1" s="478"/>
      <c r="O1" s="478"/>
      <c r="P1" s="478"/>
      <c r="Q1" s="478"/>
      <c r="R1" s="478"/>
      <c r="S1" s="478"/>
      <c r="T1" s="478"/>
      <c r="U1" s="2"/>
      <c r="V1" s="478" t="s">
        <v>75</v>
      </c>
      <c r="W1" s="478"/>
      <c r="X1" s="478"/>
      <c r="Y1" s="478"/>
      <c r="Z1" s="478"/>
      <c r="AA1" s="478"/>
      <c r="AB1" s="478"/>
      <c r="AC1" s="478"/>
      <c r="AD1" s="478"/>
      <c r="AE1" s="478"/>
      <c r="AF1" s="478"/>
      <c r="AG1" s="478"/>
      <c r="AH1" s="478"/>
      <c r="AI1" s="3"/>
    </row>
    <row r="2" spans="1:35" ht="29.25" customHeight="1" thickBot="1">
      <c r="A2" s="5"/>
      <c r="B2" s="479" t="s">
        <v>63</v>
      </c>
      <c r="C2" s="480"/>
      <c r="D2" s="480"/>
      <c r="E2" s="479" t="s">
        <v>64</v>
      </c>
      <c r="F2" s="480"/>
      <c r="G2" s="480"/>
      <c r="H2" s="480"/>
      <c r="I2" s="480"/>
      <c r="J2" s="480"/>
      <c r="K2" s="481"/>
      <c r="L2" s="479" t="s">
        <v>0</v>
      </c>
      <c r="M2" s="480"/>
      <c r="N2" s="480"/>
      <c r="O2" s="480"/>
      <c r="P2" s="480"/>
      <c r="Q2" s="480"/>
      <c r="R2" s="480"/>
      <c r="S2" s="480"/>
      <c r="T2" s="481"/>
      <c r="U2" s="5"/>
      <c r="V2" s="6" t="s">
        <v>1</v>
      </c>
      <c r="W2" s="7" t="s">
        <v>2</v>
      </c>
      <c r="X2" s="7" t="s">
        <v>3</v>
      </c>
      <c r="Y2" s="8" t="s">
        <v>4</v>
      </c>
      <c r="Z2" s="9"/>
      <c r="AA2" s="6" t="s">
        <v>1</v>
      </c>
      <c r="AB2" s="7" t="s">
        <v>5</v>
      </c>
      <c r="AC2" s="7" t="s">
        <v>6</v>
      </c>
      <c r="AD2" s="8" t="s">
        <v>7</v>
      </c>
      <c r="AE2" s="9"/>
      <c r="AF2" s="6" t="s">
        <v>1</v>
      </c>
      <c r="AG2" s="7" t="s">
        <v>65</v>
      </c>
      <c r="AH2" s="8" t="s">
        <v>66</v>
      </c>
      <c r="AI2" s="13"/>
    </row>
    <row r="3" spans="1:35" ht="29.25" customHeight="1">
      <c r="A3" s="14"/>
      <c r="B3" s="482" t="s">
        <v>8</v>
      </c>
      <c r="C3" s="486" t="s">
        <v>9</v>
      </c>
      <c r="D3" s="486" t="s">
        <v>10</v>
      </c>
      <c r="E3" s="486" t="s">
        <v>11</v>
      </c>
      <c r="F3" s="489" t="s">
        <v>12</v>
      </c>
      <c r="G3" s="469" t="s">
        <v>13</v>
      </c>
      <c r="H3" s="15" t="s">
        <v>14</v>
      </c>
      <c r="I3" s="16" t="s">
        <v>3</v>
      </c>
      <c r="J3" s="16" t="s">
        <v>5</v>
      </c>
      <c r="K3" s="16" t="s">
        <v>6</v>
      </c>
      <c r="L3" s="16" t="s">
        <v>65</v>
      </c>
      <c r="M3" s="16" t="s">
        <v>66</v>
      </c>
      <c r="N3" s="17" t="s">
        <v>67</v>
      </c>
      <c r="O3" s="16" t="s">
        <v>7</v>
      </c>
      <c r="P3" s="16" t="s">
        <v>4</v>
      </c>
      <c r="Q3" s="18" t="s">
        <v>15</v>
      </c>
      <c r="R3" s="105" t="s">
        <v>15</v>
      </c>
      <c r="S3" s="499" t="s">
        <v>16</v>
      </c>
      <c r="T3" s="500" t="s">
        <v>17</v>
      </c>
      <c r="U3" s="14"/>
      <c r="V3" s="20">
        <v>90</v>
      </c>
      <c r="W3" s="21">
        <f>COUNTIF('XII-BIO+CS'!H5:H47,"90")</f>
        <v>0</v>
      </c>
      <c r="X3" s="21">
        <f>COUNTIF('XII-BIO+CS'!I5:I47,"90")</f>
        <v>0</v>
      </c>
      <c r="Y3" s="22">
        <f>COUNTIF('XII-BIO+CS'!P5:P47,"90")</f>
        <v>0</v>
      </c>
      <c r="Z3" s="9"/>
      <c r="AA3" s="20">
        <v>70</v>
      </c>
      <c r="AB3" s="21">
        <f>COUNTIF('XII-BIO+CS'!J5:J47,"70")</f>
        <v>0</v>
      </c>
      <c r="AC3" s="21">
        <f>COUNTIF('XII-BIO+CS'!K5:K47,"70")</f>
        <v>0</v>
      </c>
      <c r="AD3" s="22">
        <f>COUNTIF('XII-BIO+CS'!O5:O47,"70")</f>
        <v>0</v>
      </c>
      <c r="AE3" s="9"/>
      <c r="AF3" s="20">
        <v>35</v>
      </c>
      <c r="AG3" s="21">
        <f>COUNTIF('XII-BIO+CS'!L5:L47,"35")</f>
        <v>0</v>
      </c>
      <c r="AH3" s="22">
        <f>COUNTIF('XII-BIO+CS'!M5:M47,"35")</f>
        <v>0</v>
      </c>
      <c r="AI3" s="25"/>
    </row>
    <row r="4" spans="1:35" ht="29.25" customHeight="1" thickBot="1">
      <c r="A4" s="14"/>
      <c r="B4" s="483"/>
      <c r="C4" s="487"/>
      <c r="D4" s="487"/>
      <c r="E4" s="488"/>
      <c r="F4" s="488"/>
      <c r="G4" s="470"/>
      <c r="H4" s="26">
        <v>90</v>
      </c>
      <c r="I4" s="27">
        <v>90</v>
      </c>
      <c r="J4" s="27">
        <v>70</v>
      </c>
      <c r="K4" s="27">
        <v>70</v>
      </c>
      <c r="L4" s="27">
        <v>35</v>
      </c>
      <c r="M4" s="27">
        <v>35</v>
      </c>
      <c r="N4" s="27">
        <v>70</v>
      </c>
      <c r="O4" s="27">
        <v>70</v>
      </c>
      <c r="P4" s="27">
        <v>90</v>
      </c>
      <c r="Q4" s="28">
        <f>SUM(H4,I4,P4,J4,K4,N4)</f>
        <v>480</v>
      </c>
      <c r="R4" s="106">
        <f t="shared" ref="R4:R47" si="0">Q4*600/480</f>
        <v>600</v>
      </c>
      <c r="S4" s="483"/>
      <c r="T4" s="501"/>
      <c r="U4" s="14"/>
      <c r="V4" s="20">
        <v>89</v>
      </c>
      <c r="W4" s="21">
        <f>COUNTIF('XII-BIO+CS'!H5:H47,"89")</f>
        <v>0</v>
      </c>
      <c r="X4" s="21">
        <f>COUNTIF('XII-BIO+CS'!I5:I47,"89")</f>
        <v>0</v>
      </c>
      <c r="Y4" s="22">
        <f>COUNTIF('XII-BIO+CS'!P5:P47,"89")</f>
        <v>0</v>
      </c>
      <c r="Z4" s="9"/>
      <c r="AA4" s="20">
        <v>69</v>
      </c>
      <c r="AB4" s="21">
        <f>COUNTIF('XII-BIO+CS'!J5:J47,"69")</f>
        <v>0</v>
      </c>
      <c r="AC4" s="21">
        <f>COUNTIF('XII-BIO+CS'!K5:K47,"69")</f>
        <v>0</v>
      </c>
      <c r="AD4" s="22">
        <f>COUNTIF('XII-BIO+CS'!O5:O47,"69")</f>
        <v>0</v>
      </c>
      <c r="AE4" s="9"/>
      <c r="AF4" s="20">
        <v>34</v>
      </c>
      <c r="AG4" s="21">
        <f>COUNTIF('XII-BIO+CS'!L5:L47,"34")</f>
        <v>0</v>
      </c>
      <c r="AH4" s="22">
        <f>COUNTIF('XII-BIO+CS'!M5:M47,"34")</f>
        <v>0</v>
      </c>
      <c r="AI4" s="25"/>
    </row>
    <row r="5" spans="1:35" ht="29.25" customHeight="1">
      <c r="A5" s="3"/>
      <c r="B5" s="30">
        <v>1</v>
      </c>
      <c r="C5" s="107"/>
      <c r="D5" s="31"/>
      <c r="E5" s="32"/>
      <c r="F5" s="33">
        <f>COUNTIF(H5,"&lt;45")+COUNTIF(I5,"&lt;45")+COUNTIF(J5,"&lt;35")+COUNTIF(K5,"&lt;35")+COUNTIF(L5,"&lt;18")+COUNTIF(M5,"&lt;18")+COUNTIF(P5,"&lt;45")+COUNTIF(O5,"&lt;35")</f>
        <v>0</v>
      </c>
      <c r="G5" s="34">
        <f>COUNTIF(H5,"AB")+COUNTIF(I5,"AB")+COUNTIF(J5,"AB")+COUNTIF(K5,"AB")+COUNTIF(L5,"AB")+COUNTIF(M5,"AB")+COUNTIF(P5,"AB")+COUNTIF(O5,"AB")</f>
        <v>0</v>
      </c>
      <c r="H5" s="35"/>
      <c r="I5" s="36"/>
      <c r="J5" s="36"/>
      <c r="K5" s="36"/>
      <c r="L5" s="36"/>
      <c r="M5" s="36"/>
      <c r="N5" s="108">
        <f t="shared" ref="N5:N47" si="1">SUM(L5:M5)</f>
        <v>0</v>
      </c>
      <c r="O5" s="36"/>
      <c r="P5" s="109"/>
      <c r="Q5" s="110">
        <f>SUM(H5,I5,J5,K5,N5,P5,O5)</f>
        <v>0</v>
      </c>
      <c r="R5" s="111">
        <f t="shared" si="0"/>
        <v>0</v>
      </c>
      <c r="S5" s="112">
        <f t="shared" ref="S5:S47" si="2">R5/6</f>
        <v>0</v>
      </c>
      <c r="T5" s="34" t="s">
        <v>18</v>
      </c>
      <c r="U5" s="3"/>
      <c r="V5" s="20">
        <v>88</v>
      </c>
      <c r="W5" s="21">
        <f>COUNTIF('XII-BIO+CS'!H5:H47,"88")</f>
        <v>0</v>
      </c>
      <c r="X5" s="21">
        <f>COUNTIF('XII-BIO+CS'!I5:I47,"88")</f>
        <v>0</v>
      </c>
      <c r="Y5" s="22">
        <f>COUNTIF('XII-BIO+CS'!P5:P47,"88")</f>
        <v>0</v>
      </c>
      <c r="Z5" s="9"/>
      <c r="AA5" s="20">
        <v>68</v>
      </c>
      <c r="AB5" s="21">
        <f>COUNTIF('XII-BIO+CS'!J5:J47,"68")</f>
        <v>0</v>
      </c>
      <c r="AC5" s="21">
        <f>COUNTIF('XII-BIO+CS'!K5:K47,"68")</f>
        <v>0</v>
      </c>
      <c r="AD5" s="22">
        <f>COUNTIF('XII-BIO+CS'!O5:O47,"68")</f>
        <v>0</v>
      </c>
      <c r="AE5" s="9"/>
      <c r="AF5" s="20">
        <v>33</v>
      </c>
      <c r="AG5" s="21">
        <f>COUNTIF('XII-BIO+CS'!L5:L47,"33")</f>
        <v>0</v>
      </c>
      <c r="AH5" s="22">
        <f>COUNTIF('XII-BIO+CS'!M5:M47,"33")</f>
        <v>0</v>
      </c>
      <c r="AI5" s="4"/>
    </row>
    <row r="6" spans="1:35" ht="29.25" customHeight="1">
      <c r="A6" s="3"/>
      <c r="B6" s="39">
        <v>2</v>
      </c>
      <c r="C6" s="113"/>
      <c r="D6" s="40"/>
      <c r="E6" s="41"/>
      <c r="F6" s="33">
        <f t="shared" ref="F6:F47" si="3">COUNTIF(H6,"&lt;45")+COUNTIF(I6,"&lt;45")+COUNTIF(J6,"&lt;35")+COUNTIF(K6,"&lt;35")+COUNTIF(L6,"&lt;18")+COUNTIF(M6,"&lt;18")+COUNTIF(P6,"&lt;45")+COUNTIF(O6,"&lt;35")</f>
        <v>0</v>
      </c>
      <c r="G6" s="34">
        <f t="shared" ref="G6:G47" si="4">COUNTIF(H6,"AB")+COUNTIF(I6,"AB")+COUNTIF(J6,"AB")+COUNTIF(K6,"AB")+COUNTIF(L6,"AB")+COUNTIF(M6,"AB")+COUNTIF(P6,"AB")+COUNTIF(O6,"AB")</f>
        <v>0</v>
      </c>
      <c r="H6" s="35"/>
      <c r="I6" s="36"/>
      <c r="J6" s="36"/>
      <c r="K6" s="36"/>
      <c r="L6" s="36"/>
      <c r="M6" s="36"/>
      <c r="N6" s="108">
        <f t="shared" si="1"/>
        <v>0</v>
      </c>
      <c r="O6" s="36"/>
      <c r="P6" s="109"/>
      <c r="Q6" s="110">
        <f t="shared" ref="Q6:Q47" si="5">SUM(H6,I6,J6,K6,N6,P6,O6)</f>
        <v>0</v>
      </c>
      <c r="R6" s="88">
        <f t="shared" si="0"/>
        <v>0</v>
      </c>
      <c r="S6" s="112">
        <f t="shared" si="2"/>
        <v>0</v>
      </c>
      <c r="T6" s="43" t="s">
        <v>18</v>
      </c>
      <c r="U6" s="3"/>
      <c r="V6" s="20">
        <v>87</v>
      </c>
      <c r="W6" s="21">
        <f>COUNTIF('XII-BIO+CS'!H5:H47,"87")</f>
        <v>0</v>
      </c>
      <c r="X6" s="21">
        <f>COUNTIF('XII-BIO+CS'!I5:I47,"87")</f>
        <v>0</v>
      </c>
      <c r="Y6" s="22">
        <f>COUNTIF('XII-BIO+CS'!P5:P47,"87")</f>
        <v>0</v>
      </c>
      <c r="Z6" s="9"/>
      <c r="AA6" s="20">
        <v>67</v>
      </c>
      <c r="AB6" s="21">
        <f>COUNTIF('XII-BIO+CS'!J5:J47,"67")</f>
        <v>0</v>
      </c>
      <c r="AC6" s="21">
        <f>COUNTIF('XII-BIO+CS'!K5:K47,"67")</f>
        <v>0</v>
      </c>
      <c r="AD6" s="22">
        <f>COUNTIF('XII-BIO+CS'!O5:O47,"67")</f>
        <v>0</v>
      </c>
      <c r="AE6" s="9"/>
      <c r="AF6" s="20">
        <v>32</v>
      </c>
      <c r="AG6" s="21">
        <f>COUNTIF('XII-BIO+CS'!L5:L47,"32")</f>
        <v>0</v>
      </c>
      <c r="AH6" s="22">
        <f>COUNTIF('XII-BIO+CS'!M5:M47,"32")</f>
        <v>0</v>
      </c>
      <c r="AI6" s="4"/>
    </row>
    <row r="7" spans="1:35" ht="29.25" customHeight="1">
      <c r="A7" s="3"/>
      <c r="B7" s="39">
        <v>3</v>
      </c>
      <c r="C7" s="113"/>
      <c r="D7" s="40"/>
      <c r="E7" s="41"/>
      <c r="F7" s="33">
        <f t="shared" si="3"/>
        <v>0</v>
      </c>
      <c r="G7" s="34">
        <f t="shared" si="4"/>
        <v>0</v>
      </c>
      <c r="H7" s="35"/>
      <c r="I7" s="36"/>
      <c r="J7" s="36"/>
      <c r="K7" s="36"/>
      <c r="L7" s="36"/>
      <c r="M7" s="36"/>
      <c r="N7" s="108">
        <f t="shared" si="1"/>
        <v>0</v>
      </c>
      <c r="O7" s="36"/>
      <c r="P7" s="109"/>
      <c r="Q7" s="110">
        <f t="shared" si="5"/>
        <v>0</v>
      </c>
      <c r="R7" s="88">
        <f t="shared" si="0"/>
        <v>0</v>
      </c>
      <c r="S7" s="112">
        <f t="shared" si="2"/>
        <v>0</v>
      </c>
      <c r="T7" s="43" t="s">
        <v>18</v>
      </c>
      <c r="U7" s="3"/>
      <c r="V7" s="20">
        <v>86</v>
      </c>
      <c r="W7" s="21">
        <f>COUNTIF('XII-BIO+CS'!H5:H47,"86")</f>
        <v>0</v>
      </c>
      <c r="X7" s="21">
        <f>COUNTIF('XII-BIO+CS'!I5:I47,"86")</f>
        <v>0</v>
      </c>
      <c r="Y7" s="22">
        <f>COUNTIF('XII-BIO+CS'!P5:P47,"86")</f>
        <v>0</v>
      </c>
      <c r="Z7" s="9"/>
      <c r="AA7" s="20">
        <v>66</v>
      </c>
      <c r="AB7" s="21">
        <f>COUNTIF('XII-BIO+CS'!J5:J47,"66")</f>
        <v>0</v>
      </c>
      <c r="AC7" s="21">
        <f>COUNTIF('XII-BIO+CS'!K5:K47,"66")</f>
        <v>0</v>
      </c>
      <c r="AD7" s="22">
        <f>COUNTIF('XII-BIO+CS'!O5:O47,"66")</f>
        <v>0</v>
      </c>
      <c r="AE7" s="9"/>
      <c r="AF7" s="20">
        <v>31</v>
      </c>
      <c r="AG7" s="21">
        <f>COUNTIF('XII-BIO+CS'!L5:L47,"31")</f>
        <v>0</v>
      </c>
      <c r="AH7" s="22">
        <f>COUNTIF('XII-BIO+CS'!M5:M47,"31")</f>
        <v>0</v>
      </c>
      <c r="AI7" s="4"/>
    </row>
    <row r="8" spans="1:35" ht="29.25" customHeight="1">
      <c r="A8" s="3"/>
      <c r="B8" s="39">
        <v>4</v>
      </c>
      <c r="C8" s="113"/>
      <c r="D8" s="40"/>
      <c r="E8" s="41"/>
      <c r="F8" s="33">
        <f t="shared" si="3"/>
        <v>0</v>
      </c>
      <c r="G8" s="34">
        <f t="shared" si="4"/>
        <v>0</v>
      </c>
      <c r="H8" s="35"/>
      <c r="I8" s="36"/>
      <c r="J8" s="36"/>
      <c r="K8" s="36"/>
      <c r="L8" s="36"/>
      <c r="M8" s="36"/>
      <c r="N8" s="108">
        <f t="shared" si="1"/>
        <v>0</v>
      </c>
      <c r="O8" s="36"/>
      <c r="P8" s="109"/>
      <c r="Q8" s="110">
        <f t="shared" si="5"/>
        <v>0</v>
      </c>
      <c r="R8" s="88">
        <f t="shared" si="0"/>
        <v>0</v>
      </c>
      <c r="S8" s="112">
        <f t="shared" si="2"/>
        <v>0</v>
      </c>
      <c r="T8" s="43" t="s">
        <v>18</v>
      </c>
      <c r="U8" s="3"/>
      <c r="V8" s="20">
        <v>85</v>
      </c>
      <c r="W8" s="21">
        <f>COUNTIF('XII-BIO+CS'!H5:H47,"85")</f>
        <v>0</v>
      </c>
      <c r="X8" s="21">
        <f>COUNTIF('XII-BIO+CS'!I5:I47,"85")</f>
        <v>0</v>
      </c>
      <c r="Y8" s="22">
        <f>COUNTIF('XII-BIO+CS'!P5:P47,"85")</f>
        <v>0</v>
      </c>
      <c r="Z8" s="9"/>
      <c r="AA8" s="20">
        <v>65</v>
      </c>
      <c r="AB8" s="21">
        <f>COUNTIF('XII-BIO+CS'!J5:J47,"65")</f>
        <v>0</v>
      </c>
      <c r="AC8" s="21">
        <f>COUNTIF('XII-BIO+CS'!K5:K47,"65")</f>
        <v>0</v>
      </c>
      <c r="AD8" s="22">
        <f>COUNTIF('XII-BIO+CS'!O5:O47,"65")</f>
        <v>0</v>
      </c>
      <c r="AE8" s="9"/>
      <c r="AF8" s="20">
        <v>30</v>
      </c>
      <c r="AG8" s="21">
        <f>COUNTIF('XII-BIO+CS'!L5:L47,"30")</f>
        <v>0</v>
      </c>
      <c r="AH8" s="22">
        <f>COUNTIF('XII-BIO+CS'!M5:M47,"30")</f>
        <v>0</v>
      </c>
      <c r="AI8" s="4"/>
    </row>
    <row r="9" spans="1:35" ht="29.25" customHeight="1">
      <c r="A9" s="3"/>
      <c r="B9" s="39">
        <v>5</v>
      </c>
      <c r="C9" s="113"/>
      <c r="D9" s="40"/>
      <c r="E9" s="41"/>
      <c r="F9" s="33">
        <f t="shared" si="3"/>
        <v>0</v>
      </c>
      <c r="G9" s="34">
        <f t="shared" si="4"/>
        <v>0</v>
      </c>
      <c r="H9" s="35"/>
      <c r="I9" s="36"/>
      <c r="J9" s="36"/>
      <c r="K9" s="36"/>
      <c r="L9" s="36"/>
      <c r="M9" s="36"/>
      <c r="N9" s="108">
        <f t="shared" si="1"/>
        <v>0</v>
      </c>
      <c r="O9" s="36"/>
      <c r="P9" s="109"/>
      <c r="Q9" s="110">
        <f t="shared" si="5"/>
        <v>0</v>
      </c>
      <c r="R9" s="88">
        <f t="shared" si="0"/>
        <v>0</v>
      </c>
      <c r="S9" s="112">
        <f t="shared" si="2"/>
        <v>0</v>
      </c>
      <c r="T9" s="43" t="s">
        <v>18</v>
      </c>
      <c r="U9" s="3"/>
      <c r="V9" s="20" t="s">
        <v>19</v>
      </c>
      <c r="W9" s="21">
        <f>COUNTIF('XII-BIO+CS'!H5:H47,"&gt;79")-COUNTIF('XII-BIO+CS'!H5:H47,"&gt;84")</f>
        <v>0</v>
      </c>
      <c r="X9" s="21">
        <f>COUNTIF('XII-BIO+CS'!I5:I47,"&gt;79")-COUNTIF('XII-BIO+CS'!I5:I47,"&gt;84")</f>
        <v>0</v>
      </c>
      <c r="Y9" s="22">
        <f>COUNTIF('XII-BIO+CS'!P5:P47,"&gt;79")-COUNTIF('XII-BIO+CS'!P5:P47,"&gt;84")</f>
        <v>0</v>
      </c>
      <c r="Z9" s="9"/>
      <c r="AA9" s="20" t="s">
        <v>20</v>
      </c>
      <c r="AB9" s="45">
        <f>COUNTIF('XII-BIO+CS'!J5:J47,"&gt;59")-COUNTIF('XII-BIO+CS'!J5:J47,"&gt;64")</f>
        <v>0</v>
      </c>
      <c r="AC9" s="45">
        <f>COUNTIF('XII-BIO+CS'!K5:K47,"&gt;59")-COUNTIF('XII-BIO+CS'!K5:K47,"&gt;64")</f>
        <v>0</v>
      </c>
      <c r="AD9" s="46">
        <f>COUNTIF('XII-BIO+CS'!O5:O47,"&gt;59")-COUNTIF('XII-BIO+CS'!O5:O47,"&gt;64")</f>
        <v>0</v>
      </c>
      <c r="AE9" s="9"/>
      <c r="AF9" s="20" t="s">
        <v>69</v>
      </c>
      <c r="AG9" s="45">
        <f>COUNTIF('XII-BIO+CS'!L5:L47,"&gt;25")-COUNTIF('XII-BIO+CS'!L5:L47,"&gt;29")</f>
        <v>0</v>
      </c>
      <c r="AH9" s="46">
        <f>COUNTIF('XII-BIO+CS'!M5:M47,"&gt;25")-COUNTIF('XII-BIO+CS'!M5:M47,"&gt;29")</f>
        <v>0</v>
      </c>
      <c r="AI9" s="4"/>
    </row>
    <row r="10" spans="1:35" ht="29.25" customHeight="1">
      <c r="A10" s="3"/>
      <c r="B10" s="39">
        <v>6</v>
      </c>
      <c r="C10" s="113"/>
      <c r="D10" s="40"/>
      <c r="E10" s="41"/>
      <c r="F10" s="33">
        <f t="shared" si="3"/>
        <v>0</v>
      </c>
      <c r="G10" s="34">
        <f t="shared" si="4"/>
        <v>0</v>
      </c>
      <c r="H10" s="35"/>
      <c r="I10" s="36"/>
      <c r="J10" s="36"/>
      <c r="K10" s="36"/>
      <c r="L10" s="36"/>
      <c r="M10" s="36"/>
      <c r="N10" s="108">
        <f t="shared" si="1"/>
        <v>0</v>
      </c>
      <c r="O10" s="36"/>
      <c r="P10" s="109"/>
      <c r="Q10" s="110">
        <f t="shared" si="5"/>
        <v>0</v>
      </c>
      <c r="R10" s="88">
        <f t="shared" si="0"/>
        <v>0</v>
      </c>
      <c r="S10" s="112">
        <f t="shared" si="2"/>
        <v>0</v>
      </c>
      <c r="T10" s="43" t="s">
        <v>18</v>
      </c>
      <c r="U10" s="3"/>
      <c r="V10" s="20" t="s">
        <v>21</v>
      </c>
      <c r="W10" s="45">
        <f>COUNTIF('XII-BIO+CS'!H5:H47,"&gt;69")-COUNTIF('XII-BIO+CS'!H5:H47,"&gt;79")</f>
        <v>0</v>
      </c>
      <c r="X10" s="45">
        <f>COUNTIF('XII-BIO+CS'!I5:I47,"&gt;69")-COUNTIF('XII-BIO+CS'!I5:I47,"&gt;79")</f>
        <v>0</v>
      </c>
      <c r="Y10" s="46">
        <f>COUNTIF('XII-BIO+CS'!P5:P47,"&gt;69")-COUNTIF('XII-BIO+CS'!P5:P47,"&gt;79")</f>
        <v>0</v>
      </c>
      <c r="Z10" s="9"/>
      <c r="AA10" s="20" t="s">
        <v>22</v>
      </c>
      <c r="AB10" s="45">
        <f>COUNTIF('XII-BIO+CS'!J5:J47,"&gt;49")-COUNTIF('XII-BIO+CS'!J5:J47,"&gt;59")</f>
        <v>0</v>
      </c>
      <c r="AC10" s="45">
        <f>COUNTIF('XII-BIO+CS'!K5:K47,"&gt;49")-COUNTIF('XII-BIO+CS'!K5:K47,"&gt;59")</f>
        <v>0</v>
      </c>
      <c r="AD10" s="46">
        <f>COUNTIF('XII-BIO+CS'!O5:O47,"&gt;49")-COUNTIF('XII-BIO+CS'!O5:O47,"&gt;59")</f>
        <v>0</v>
      </c>
      <c r="AE10" s="9"/>
      <c r="AF10" s="20" t="s">
        <v>70</v>
      </c>
      <c r="AG10" s="45">
        <f>COUNTIF('XII-BIO+CS'!L5:L47,"&gt;17")-COUNTIF('XII-BIO+CS'!L5:L47,"&gt;25")</f>
        <v>0</v>
      </c>
      <c r="AH10" s="46">
        <f>COUNTIF('XII-BIO+CS'!M5:M47,"&gt;17")-COUNTIF('XII-BIO+CS'!M5:M47,"&gt;25")</f>
        <v>0</v>
      </c>
      <c r="AI10" s="47"/>
    </row>
    <row r="11" spans="1:35" ht="29.25" customHeight="1">
      <c r="A11" s="3"/>
      <c r="B11" s="39">
        <v>7</v>
      </c>
      <c r="C11" s="113"/>
      <c r="D11" s="40"/>
      <c r="E11" s="41"/>
      <c r="F11" s="33">
        <f t="shared" si="3"/>
        <v>0</v>
      </c>
      <c r="G11" s="34">
        <f t="shared" si="4"/>
        <v>0</v>
      </c>
      <c r="H11" s="35"/>
      <c r="I11" s="36"/>
      <c r="J11" s="36"/>
      <c r="K11" s="36"/>
      <c r="L11" s="36"/>
      <c r="M11" s="36"/>
      <c r="N11" s="108">
        <f t="shared" si="1"/>
        <v>0</v>
      </c>
      <c r="O11" s="36"/>
      <c r="P11" s="109"/>
      <c r="Q11" s="110">
        <f t="shared" si="5"/>
        <v>0</v>
      </c>
      <c r="R11" s="88">
        <f t="shared" si="0"/>
        <v>0</v>
      </c>
      <c r="S11" s="112">
        <f t="shared" si="2"/>
        <v>0</v>
      </c>
      <c r="T11" s="43" t="s">
        <v>18</v>
      </c>
      <c r="U11" s="3"/>
      <c r="V11" s="20" t="s">
        <v>23</v>
      </c>
      <c r="W11" s="21">
        <f>COUNTIF('XII-BIO+CS'!H5:H47,"&gt;59")-COUNTIF('XII-BIO+CS'!H5:H47,"&gt;69")</f>
        <v>0</v>
      </c>
      <c r="X11" s="21">
        <f>COUNTIF('XII-BIO+CS'!I5:I47,"&gt;59")-COUNTIF('XII-BIO+CS'!I5:I47,"&gt;69")</f>
        <v>0</v>
      </c>
      <c r="Y11" s="22">
        <f>COUNTIF('XII-BIO+CS'!P5:P47,"&gt;59")-COUNTIF('XII-BIO+CS'!P5:P47,"&gt;69")</f>
        <v>0</v>
      </c>
      <c r="Z11" s="9"/>
      <c r="AA11" s="20" t="s">
        <v>24</v>
      </c>
      <c r="AB11" s="45">
        <f>COUNTIF('XII-BIO+CS'!J5:J47,"&gt;39")-COUNTIF('XII-BIO+CS'!J5:J47,"&gt;49")</f>
        <v>0</v>
      </c>
      <c r="AC11" s="45">
        <f>COUNTIF('XII-BIO+CS'!K5:K47,"&gt;39")-COUNTIF('XII-BIO+CS'!K5:K47,"&gt;49")</f>
        <v>0</v>
      </c>
      <c r="AD11" s="46">
        <f>COUNTIF('XII-BIO+CS'!O5:O47,"&gt;39")-COUNTIF('XII-BIO+CS'!O5:O47,"&gt;49")</f>
        <v>0</v>
      </c>
      <c r="AE11" s="9"/>
      <c r="AF11" s="20" t="s">
        <v>71</v>
      </c>
      <c r="AG11" s="45">
        <f>COUNTIF('XII-BIO+CS'!L5:L47,"&gt;14")-COUNTIF('XII-BIO+CS'!L5:L47,"&gt;17")</f>
        <v>0</v>
      </c>
      <c r="AH11" s="46">
        <f>COUNTIF('XII-BIO+CS'!M5:M47,"&gt;14")-COUNTIF('XII-BIO+CS'!M5:M47,"&gt;17")</f>
        <v>0</v>
      </c>
      <c r="AI11" s="47"/>
    </row>
    <row r="12" spans="1:35" ht="29.25" customHeight="1">
      <c r="A12" s="3"/>
      <c r="B12" s="39">
        <v>8</v>
      </c>
      <c r="C12" s="113"/>
      <c r="D12" s="40"/>
      <c r="E12" s="41"/>
      <c r="F12" s="33">
        <f t="shared" si="3"/>
        <v>0</v>
      </c>
      <c r="G12" s="34">
        <f t="shared" si="4"/>
        <v>0</v>
      </c>
      <c r="H12" s="35"/>
      <c r="I12" s="36"/>
      <c r="J12" s="36"/>
      <c r="K12" s="36"/>
      <c r="L12" s="36"/>
      <c r="M12" s="36"/>
      <c r="N12" s="108">
        <f t="shared" si="1"/>
        <v>0</v>
      </c>
      <c r="O12" s="36"/>
      <c r="P12" s="109"/>
      <c r="Q12" s="110">
        <f t="shared" si="5"/>
        <v>0</v>
      </c>
      <c r="R12" s="88">
        <f t="shared" si="0"/>
        <v>0</v>
      </c>
      <c r="S12" s="112">
        <f t="shared" si="2"/>
        <v>0</v>
      </c>
      <c r="T12" s="43" t="s">
        <v>18</v>
      </c>
      <c r="U12" s="3"/>
      <c r="V12" s="20" t="s">
        <v>22</v>
      </c>
      <c r="W12" s="21">
        <f>COUNTIF('XII-BIO+CS'!H5:H47,"&gt;49")-COUNTIF('XII-BIO+CS'!H5:H47,"&gt;59")</f>
        <v>0</v>
      </c>
      <c r="X12" s="21">
        <f>COUNTIF('XII-BIO+CS'!I5:I47,"&gt;49")-COUNTIF('XII-BIO+CS'!I5:I47,"&gt;59")</f>
        <v>0</v>
      </c>
      <c r="Y12" s="22">
        <f>COUNTIF('XII-BIO+CS'!P5:P47,"&gt;49")-COUNTIF('XII-BIO+CS'!P5:P47,"&gt;59")</f>
        <v>0</v>
      </c>
      <c r="Z12" s="9"/>
      <c r="AA12" s="20" t="s">
        <v>25</v>
      </c>
      <c r="AB12" s="45">
        <f>COUNTIF('XII-BIO+CS'!J5:J47,"&gt;34")-COUNTIF('XII-BIO+CS'!J5:J47,"&gt;39")</f>
        <v>0</v>
      </c>
      <c r="AC12" s="45">
        <f>COUNTIF('XII-BIO+CS'!K5:K47,"&gt;34")-COUNTIF('XII-BIO+CS'!K5:K47,"&gt;39")</f>
        <v>0</v>
      </c>
      <c r="AD12" s="46">
        <f>COUNTIF('XII-BIO+CS'!O5:O47,"&gt;34")-COUNTIF('XII-BIO+CS'!O5:O47,"&gt;39")</f>
        <v>0</v>
      </c>
      <c r="AE12" s="9"/>
      <c r="AF12" s="20" t="s">
        <v>72</v>
      </c>
      <c r="AG12" s="21">
        <f>COUNTIF('XII-BIO+CS'!L5:L47,"&lt;15")</f>
        <v>0</v>
      </c>
      <c r="AH12" s="22">
        <f>COUNTIF('XII-BIO+CS'!M5:M47,"&lt;15")</f>
        <v>0</v>
      </c>
      <c r="AI12" s="47"/>
    </row>
    <row r="13" spans="1:35" ht="29.25" customHeight="1">
      <c r="A13" s="3"/>
      <c r="B13" s="39">
        <v>9</v>
      </c>
      <c r="C13" s="113"/>
      <c r="D13" s="40"/>
      <c r="E13" s="41"/>
      <c r="F13" s="33">
        <f t="shared" si="3"/>
        <v>0</v>
      </c>
      <c r="G13" s="34">
        <f t="shared" si="4"/>
        <v>0</v>
      </c>
      <c r="H13" s="35"/>
      <c r="I13" s="36"/>
      <c r="J13" s="36"/>
      <c r="K13" s="36"/>
      <c r="L13" s="36"/>
      <c r="M13" s="36"/>
      <c r="N13" s="108">
        <f t="shared" si="1"/>
        <v>0</v>
      </c>
      <c r="O13" s="36"/>
      <c r="P13" s="109"/>
      <c r="Q13" s="110">
        <f t="shared" si="5"/>
        <v>0</v>
      </c>
      <c r="R13" s="88">
        <f t="shared" si="0"/>
        <v>0</v>
      </c>
      <c r="S13" s="112">
        <f t="shared" si="2"/>
        <v>0</v>
      </c>
      <c r="T13" s="43" t="s">
        <v>18</v>
      </c>
      <c r="U13" s="3"/>
      <c r="V13" s="20" t="s">
        <v>26</v>
      </c>
      <c r="W13" s="21">
        <f>COUNTIF('XII-BIO+CS'!H5:H47,"&gt;44")-COUNTIF('XII-BIO+CS'!H5:H47,"&gt;49")</f>
        <v>0</v>
      </c>
      <c r="X13" s="21">
        <f>COUNTIF('XII-BIO+CS'!I5:I47,"&gt;44")-COUNTIF('XII-BIO+CS'!I5:I47,"&gt;49")</f>
        <v>0</v>
      </c>
      <c r="Y13" s="22">
        <f>COUNTIF('XII-BIO+CS'!P5:P47,"&gt;44")-COUNTIF('XII-BIO+CS'!P5:P47,"&gt;49")</f>
        <v>0</v>
      </c>
      <c r="Z13" s="9"/>
      <c r="AA13" s="20" t="s">
        <v>27</v>
      </c>
      <c r="AB13" s="45">
        <f>COUNTIF('XII-BIO+CS'!J5:J47,"&gt;29")-COUNTIF('XII-BIO+CS'!J5:J47,"&gt;34")</f>
        <v>0</v>
      </c>
      <c r="AC13" s="45">
        <f>COUNTIF('XII-BIO+CS'!K5:K47,"&gt;29")-COUNTIF('XII-BIO+CS'!K5:K47,"&gt;34")</f>
        <v>0</v>
      </c>
      <c r="AD13" s="46">
        <f>COUNTIF('XII-BIO+CS'!O5:O47,"&gt;29")-COUNTIF('XII-BIO+CS'!O5:O47,"&gt;34")</f>
        <v>0</v>
      </c>
      <c r="AE13" s="9"/>
      <c r="AF13" s="52" t="s">
        <v>31</v>
      </c>
      <c r="AG13" s="54">
        <f t="shared" ref="AG13:AH17" si="6">L48</f>
        <v>0</v>
      </c>
      <c r="AH13" s="55">
        <f t="shared" si="6"/>
        <v>0</v>
      </c>
      <c r="AI13" s="47"/>
    </row>
    <row r="14" spans="1:35" ht="29.25" customHeight="1">
      <c r="A14" s="3"/>
      <c r="B14" s="39">
        <v>10</v>
      </c>
      <c r="C14" s="113"/>
      <c r="D14" s="40"/>
      <c r="E14" s="41"/>
      <c r="F14" s="33">
        <f t="shared" si="3"/>
        <v>0</v>
      </c>
      <c r="G14" s="34">
        <f t="shared" si="4"/>
        <v>0</v>
      </c>
      <c r="H14" s="35"/>
      <c r="I14" s="36"/>
      <c r="J14" s="36"/>
      <c r="K14" s="36"/>
      <c r="L14" s="36"/>
      <c r="M14" s="36"/>
      <c r="N14" s="108">
        <f t="shared" si="1"/>
        <v>0</v>
      </c>
      <c r="O14" s="36"/>
      <c r="P14" s="109"/>
      <c r="Q14" s="110">
        <f t="shared" si="5"/>
        <v>0</v>
      </c>
      <c r="R14" s="88">
        <f t="shared" si="0"/>
        <v>0</v>
      </c>
      <c r="S14" s="112">
        <f t="shared" si="2"/>
        <v>0</v>
      </c>
      <c r="T14" s="43" t="s">
        <v>18</v>
      </c>
      <c r="U14" s="3"/>
      <c r="V14" s="20" t="s">
        <v>28</v>
      </c>
      <c r="W14" s="21">
        <f>COUNTIF('XII-BIO+CS'!H5:H47,"&gt;39")-COUNTIF('XII-BIO+CS'!H5:H47,"&gt;44")</f>
        <v>0</v>
      </c>
      <c r="X14" s="21">
        <f>COUNTIF('XII-BIO+CS'!I5:I47,"&gt;39")-COUNTIF('XII-BIO+CS'!I5:I47,"&gt;44")</f>
        <v>0</v>
      </c>
      <c r="Y14" s="22">
        <f>COUNTIF('XII-BIO+CS'!P5:P47,"&gt;39")-COUNTIF('XII-BIO+CS'!P5:P47,"&gt;44")</f>
        <v>0</v>
      </c>
      <c r="Z14" s="9"/>
      <c r="AA14" s="20" t="s">
        <v>29</v>
      </c>
      <c r="AB14" s="21">
        <f>COUNTIF('XII-BIO+CS'!J5:J47,"&lt;30")</f>
        <v>0</v>
      </c>
      <c r="AC14" s="21">
        <f>COUNTIF('XII-BIO+CS'!K5:K47,"&lt;30")</f>
        <v>0</v>
      </c>
      <c r="AD14" s="22">
        <f>COUNTIF('XII-BIO+CS'!O5:O47,"&lt;30")</f>
        <v>0</v>
      </c>
      <c r="AE14" s="115"/>
      <c r="AF14" s="52" t="s">
        <v>32</v>
      </c>
      <c r="AG14" s="54" t="e">
        <f t="shared" si="6"/>
        <v>#DIV/0!</v>
      </c>
      <c r="AH14" s="55" t="e">
        <f t="shared" si="6"/>
        <v>#DIV/0!</v>
      </c>
      <c r="AI14" s="47"/>
    </row>
    <row r="15" spans="1:35" ht="29.25" customHeight="1">
      <c r="A15" s="3"/>
      <c r="B15" s="39">
        <v>11</v>
      </c>
      <c r="C15" s="113"/>
      <c r="D15" s="40"/>
      <c r="E15" s="41"/>
      <c r="F15" s="33">
        <f t="shared" si="3"/>
        <v>0</v>
      </c>
      <c r="G15" s="34">
        <f t="shared" si="4"/>
        <v>0</v>
      </c>
      <c r="H15" s="35"/>
      <c r="I15" s="36"/>
      <c r="J15" s="36"/>
      <c r="K15" s="36"/>
      <c r="L15" s="36"/>
      <c r="M15" s="36"/>
      <c r="N15" s="108">
        <f t="shared" si="1"/>
        <v>0</v>
      </c>
      <c r="O15" s="36"/>
      <c r="P15" s="109"/>
      <c r="Q15" s="110">
        <f t="shared" si="5"/>
        <v>0</v>
      </c>
      <c r="R15" s="88">
        <f t="shared" si="0"/>
        <v>0</v>
      </c>
      <c r="S15" s="112">
        <f t="shared" si="2"/>
        <v>0</v>
      </c>
      <c r="T15" s="43" t="s">
        <v>18</v>
      </c>
      <c r="U15" s="3"/>
      <c r="V15" s="20" t="s">
        <v>30</v>
      </c>
      <c r="W15" s="21">
        <f>COUNTIF('XII-BIO+CS'!H5:H47,"&lt;40")</f>
        <v>0</v>
      </c>
      <c r="X15" s="21">
        <f>COUNTIF('XII-BIO+CS'!I5:I47,"&lt;40")</f>
        <v>0</v>
      </c>
      <c r="Y15" s="22">
        <f>COUNTIF('XII-BIO+CS'!P5:P47,"&lt;40")</f>
        <v>0</v>
      </c>
      <c r="Z15" s="9"/>
      <c r="AA15" s="52" t="s">
        <v>31</v>
      </c>
      <c r="AB15" s="54">
        <f t="shared" ref="AB15:AB19" si="7">J48</f>
        <v>0</v>
      </c>
      <c r="AC15" s="54">
        <f>K48</f>
        <v>0</v>
      </c>
      <c r="AD15" s="55">
        <f>O48</f>
        <v>0</v>
      </c>
      <c r="AE15" s="115"/>
      <c r="AF15" s="52" t="s">
        <v>33</v>
      </c>
      <c r="AG15" s="54">
        <f t="shared" si="6"/>
        <v>0</v>
      </c>
      <c r="AH15" s="55">
        <f t="shared" si="6"/>
        <v>0</v>
      </c>
      <c r="AI15" s="47"/>
    </row>
    <row r="16" spans="1:35" ht="29.25" customHeight="1">
      <c r="A16" s="3"/>
      <c r="B16" s="39">
        <v>12</v>
      </c>
      <c r="C16" s="113"/>
      <c r="D16" s="40"/>
      <c r="E16" s="41"/>
      <c r="F16" s="33">
        <f t="shared" si="3"/>
        <v>0</v>
      </c>
      <c r="G16" s="34">
        <f t="shared" si="4"/>
        <v>0</v>
      </c>
      <c r="H16" s="35"/>
      <c r="I16" s="36"/>
      <c r="J16" s="36"/>
      <c r="K16" s="36"/>
      <c r="L16" s="36"/>
      <c r="M16" s="36"/>
      <c r="N16" s="108">
        <f t="shared" si="1"/>
        <v>0</v>
      </c>
      <c r="O16" s="36"/>
      <c r="P16" s="109"/>
      <c r="Q16" s="110">
        <f t="shared" si="5"/>
        <v>0</v>
      </c>
      <c r="R16" s="88">
        <f t="shared" si="0"/>
        <v>0</v>
      </c>
      <c r="S16" s="112">
        <f t="shared" si="2"/>
        <v>0</v>
      </c>
      <c r="T16" s="43" t="s">
        <v>18</v>
      </c>
      <c r="U16" s="3"/>
      <c r="V16" s="52" t="s">
        <v>31</v>
      </c>
      <c r="W16" s="54">
        <f t="shared" ref="W16:X20" si="8">H48</f>
        <v>0</v>
      </c>
      <c r="X16" s="54">
        <f t="shared" si="8"/>
        <v>0</v>
      </c>
      <c r="Y16" s="55">
        <f>P48</f>
        <v>0</v>
      </c>
      <c r="Z16" s="9"/>
      <c r="AA16" s="52" t="s">
        <v>32</v>
      </c>
      <c r="AB16" s="54" t="e">
        <f t="shared" si="7"/>
        <v>#DIV/0!</v>
      </c>
      <c r="AC16" s="54" t="e">
        <f>K49</f>
        <v>#DIV/0!</v>
      </c>
      <c r="AD16" s="55" t="e">
        <f>O49</f>
        <v>#DIV/0!</v>
      </c>
      <c r="AE16" s="115"/>
      <c r="AF16" s="52" t="s">
        <v>34</v>
      </c>
      <c r="AG16" s="54">
        <f t="shared" si="6"/>
        <v>0</v>
      </c>
      <c r="AH16" s="55">
        <f t="shared" si="6"/>
        <v>0</v>
      </c>
      <c r="AI16" s="47"/>
    </row>
    <row r="17" spans="1:35" ht="29.25" customHeight="1" thickBot="1">
      <c r="A17" s="3"/>
      <c r="B17" s="39">
        <v>13</v>
      </c>
      <c r="C17" s="113"/>
      <c r="D17" s="40"/>
      <c r="E17" s="41"/>
      <c r="F17" s="33">
        <f t="shared" si="3"/>
        <v>0</v>
      </c>
      <c r="G17" s="34">
        <f t="shared" si="4"/>
        <v>0</v>
      </c>
      <c r="H17" s="35"/>
      <c r="I17" s="36"/>
      <c r="J17" s="36"/>
      <c r="K17" s="36"/>
      <c r="L17" s="36"/>
      <c r="M17" s="36"/>
      <c r="N17" s="108">
        <f t="shared" si="1"/>
        <v>0</v>
      </c>
      <c r="O17" s="36"/>
      <c r="P17" s="109"/>
      <c r="Q17" s="110">
        <f t="shared" si="5"/>
        <v>0</v>
      </c>
      <c r="R17" s="88">
        <f t="shared" si="0"/>
        <v>0</v>
      </c>
      <c r="S17" s="112">
        <f t="shared" si="2"/>
        <v>0</v>
      </c>
      <c r="T17" s="43" t="s">
        <v>18</v>
      </c>
      <c r="U17" s="3"/>
      <c r="V17" s="52" t="s">
        <v>32</v>
      </c>
      <c r="W17" s="54" t="e">
        <f t="shared" si="8"/>
        <v>#DIV/0!</v>
      </c>
      <c r="X17" s="54" t="e">
        <f t="shared" si="8"/>
        <v>#DIV/0!</v>
      </c>
      <c r="Y17" s="55" t="e">
        <f>P49</f>
        <v>#DIV/0!</v>
      </c>
      <c r="Z17" s="9"/>
      <c r="AA17" s="52" t="s">
        <v>33</v>
      </c>
      <c r="AB17" s="54">
        <f t="shared" si="7"/>
        <v>0</v>
      </c>
      <c r="AC17" s="54">
        <f>K50</f>
        <v>0</v>
      </c>
      <c r="AD17" s="55">
        <f>O50</f>
        <v>0</v>
      </c>
      <c r="AE17" s="56"/>
      <c r="AF17" s="57" t="s">
        <v>35</v>
      </c>
      <c r="AG17" s="59">
        <f t="shared" si="6"/>
        <v>0</v>
      </c>
      <c r="AH17" s="60">
        <f t="shared" si="6"/>
        <v>0</v>
      </c>
      <c r="AI17" s="47"/>
    </row>
    <row r="18" spans="1:35" ht="29.25" customHeight="1">
      <c r="A18" s="3"/>
      <c r="B18" s="39">
        <v>14</v>
      </c>
      <c r="C18" s="113"/>
      <c r="D18" s="40"/>
      <c r="E18" s="41"/>
      <c r="F18" s="33">
        <f t="shared" si="3"/>
        <v>0</v>
      </c>
      <c r="G18" s="34">
        <f t="shared" si="4"/>
        <v>0</v>
      </c>
      <c r="H18" s="35"/>
      <c r="I18" s="36"/>
      <c r="J18" s="36"/>
      <c r="K18" s="36"/>
      <c r="L18" s="36"/>
      <c r="M18" s="36"/>
      <c r="N18" s="108">
        <f t="shared" si="1"/>
        <v>0</v>
      </c>
      <c r="O18" s="36"/>
      <c r="P18" s="109"/>
      <c r="Q18" s="110">
        <f t="shared" si="5"/>
        <v>0</v>
      </c>
      <c r="R18" s="88">
        <f t="shared" si="0"/>
        <v>0</v>
      </c>
      <c r="S18" s="112">
        <f t="shared" si="2"/>
        <v>0</v>
      </c>
      <c r="T18" s="43" t="s">
        <v>18</v>
      </c>
      <c r="U18" s="3"/>
      <c r="V18" s="52" t="s">
        <v>33</v>
      </c>
      <c r="W18" s="54">
        <f t="shared" si="8"/>
        <v>0</v>
      </c>
      <c r="X18" s="54">
        <f t="shared" si="8"/>
        <v>0</v>
      </c>
      <c r="Y18" s="55">
        <f>P50</f>
        <v>0</v>
      </c>
      <c r="Z18" s="9"/>
      <c r="AA18" s="52" t="s">
        <v>34</v>
      </c>
      <c r="AB18" s="54">
        <f t="shared" si="7"/>
        <v>0</v>
      </c>
      <c r="AC18" s="54">
        <f>K51</f>
        <v>0</v>
      </c>
      <c r="AD18" s="55">
        <f>O51</f>
        <v>0</v>
      </c>
      <c r="AE18" s="56"/>
      <c r="AF18" s="56"/>
      <c r="AG18" s="56"/>
      <c r="AH18" s="9"/>
      <c r="AI18" s="47"/>
    </row>
    <row r="19" spans="1:35" ht="29.25" customHeight="1" thickBot="1">
      <c r="A19" s="3"/>
      <c r="B19" s="39">
        <v>15</v>
      </c>
      <c r="C19" s="113"/>
      <c r="D19" s="40"/>
      <c r="E19" s="41"/>
      <c r="F19" s="33">
        <f t="shared" si="3"/>
        <v>0</v>
      </c>
      <c r="G19" s="34">
        <f t="shared" si="4"/>
        <v>0</v>
      </c>
      <c r="H19" s="35"/>
      <c r="I19" s="36"/>
      <c r="J19" s="36"/>
      <c r="K19" s="36"/>
      <c r="L19" s="36"/>
      <c r="M19" s="36"/>
      <c r="N19" s="108">
        <f t="shared" si="1"/>
        <v>0</v>
      </c>
      <c r="O19" s="36"/>
      <c r="P19" s="109"/>
      <c r="Q19" s="110">
        <f t="shared" si="5"/>
        <v>0</v>
      </c>
      <c r="R19" s="88">
        <f t="shared" si="0"/>
        <v>0</v>
      </c>
      <c r="S19" s="112">
        <f t="shared" si="2"/>
        <v>0</v>
      </c>
      <c r="T19" s="43" t="s">
        <v>18</v>
      </c>
      <c r="U19" s="3"/>
      <c r="V19" s="52" t="s">
        <v>34</v>
      </c>
      <c r="W19" s="54">
        <f t="shared" si="8"/>
        <v>0</v>
      </c>
      <c r="X19" s="54">
        <f t="shared" si="8"/>
        <v>0</v>
      </c>
      <c r="Y19" s="55">
        <f>P51</f>
        <v>0</v>
      </c>
      <c r="Z19" s="9"/>
      <c r="AA19" s="57" t="s">
        <v>35</v>
      </c>
      <c r="AB19" s="59">
        <f t="shared" si="7"/>
        <v>0</v>
      </c>
      <c r="AC19" s="59">
        <f>K52</f>
        <v>0</v>
      </c>
      <c r="AD19" s="60">
        <f>O52</f>
        <v>0</v>
      </c>
      <c r="AE19" s="56"/>
      <c r="AF19" s="12"/>
      <c r="AG19" s="12"/>
      <c r="AH19" s="12"/>
      <c r="AI19" s="4"/>
    </row>
    <row r="20" spans="1:35" ht="29.25" customHeight="1" thickBot="1">
      <c r="A20" s="3"/>
      <c r="B20" s="39">
        <v>16</v>
      </c>
      <c r="C20" s="113"/>
      <c r="D20" s="40"/>
      <c r="E20" s="41"/>
      <c r="F20" s="33">
        <f t="shared" si="3"/>
        <v>0</v>
      </c>
      <c r="G20" s="34">
        <f t="shared" si="4"/>
        <v>0</v>
      </c>
      <c r="H20" s="35"/>
      <c r="I20" s="36"/>
      <c r="J20" s="36"/>
      <c r="K20" s="36"/>
      <c r="L20" s="36"/>
      <c r="M20" s="36"/>
      <c r="N20" s="108">
        <f t="shared" si="1"/>
        <v>0</v>
      </c>
      <c r="O20" s="36"/>
      <c r="P20" s="109"/>
      <c r="Q20" s="110">
        <f t="shared" si="5"/>
        <v>0</v>
      </c>
      <c r="R20" s="88">
        <f t="shared" si="0"/>
        <v>0</v>
      </c>
      <c r="S20" s="112">
        <f t="shared" si="2"/>
        <v>0</v>
      </c>
      <c r="T20" s="43" t="s">
        <v>18</v>
      </c>
      <c r="U20" s="3"/>
      <c r="V20" s="57" t="s">
        <v>35</v>
      </c>
      <c r="W20" s="59">
        <f t="shared" si="8"/>
        <v>0</v>
      </c>
      <c r="X20" s="59">
        <f t="shared" si="8"/>
        <v>0</v>
      </c>
      <c r="Y20" s="60">
        <f>P52</f>
        <v>0</v>
      </c>
      <c r="Z20" s="56"/>
      <c r="AA20" s="12"/>
      <c r="AB20" s="12"/>
      <c r="AC20" s="12"/>
      <c r="AD20" s="56"/>
      <c r="AE20" s="56"/>
      <c r="AF20" s="12"/>
      <c r="AG20" s="12"/>
      <c r="AH20" s="12"/>
      <c r="AI20" s="4"/>
    </row>
    <row r="21" spans="1:35" ht="29.25" customHeight="1" thickBot="1">
      <c r="A21" s="3"/>
      <c r="B21" s="39">
        <v>17</v>
      </c>
      <c r="C21" s="113"/>
      <c r="D21" s="40"/>
      <c r="E21" s="41"/>
      <c r="F21" s="33">
        <f t="shared" si="3"/>
        <v>0</v>
      </c>
      <c r="G21" s="34">
        <f t="shared" si="4"/>
        <v>0</v>
      </c>
      <c r="H21" s="35"/>
      <c r="I21" s="36"/>
      <c r="J21" s="36"/>
      <c r="K21" s="36"/>
      <c r="L21" s="36"/>
      <c r="M21" s="36"/>
      <c r="N21" s="108">
        <f t="shared" si="1"/>
        <v>0</v>
      </c>
      <c r="O21" s="36"/>
      <c r="P21" s="109"/>
      <c r="Q21" s="110">
        <f t="shared" si="5"/>
        <v>0</v>
      </c>
      <c r="R21" s="88">
        <f t="shared" si="0"/>
        <v>0</v>
      </c>
      <c r="S21" s="112">
        <f t="shared" si="2"/>
        <v>0</v>
      </c>
      <c r="T21" s="43" t="s">
        <v>18</v>
      </c>
      <c r="U21" s="3"/>
      <c r="V21" s="12"/>
      <c r="W21" s="12"/>
      <c r="X21" s="12"/>
      <c r="Y21" s="12"/>
      <c r="Z21" s="56"/>
      <c r="AA21" s="12"/>
      <c r="AB21" s="12"/>
      <c r="AC21" s="12"/>
      <c r="AD21" s="56"/>
      <c r="AE21" s="56"/>
      <c r="AF21" s="12"/>
      <c r="AG21" s="12"/>
      <c r="AH21" s="12"/>
      <c r="AI21" s="4"/>
    </row>
    <row r="22" spans="1:35" ht="29.25" customHeight="1">
      <c r="A22" s="3"/>
      <c r="B22" s="39">
        <v>18</v>
      </c>
      <c r="C22" s="113"/>
      <c r="D22" s="40"/>
      <c r="E22" s="41"/>
      <c r="F22" s="33">
        <f t="shared" si="3"/>
        <v>0</v>
      </c>
      <c r="G22" s="34">
        <f t="shared" si="4"/>
        <v>0</v>
      </c>
      <c r="H22" s="35"/>
      <c r="I22" s="36"/>
      <c r="J22" s="36"/>
      <c r="K22" s="36"/>
      <c r="L22" s="36"/>
      <c r="M22" s="36"/>
      <c r="N22" s="108">
        <f t="shared" si="1"/>
        <v>0</v>
      </c>
      <c r="O22" s="36"/>
      <c r="P22" s="109"/>
      <c r="Q22" s="110">
        <f t="shared" si="5"/>
        <v>0</v>
      </c>
      <c r="R22" s="88">
        <f t="shared" si="0"/>
        <v>0</v>
      </c>
      <c r="S22" s="112">
        <f t="shared" si="2"/>
        <v>0</v>
      </c>
      <c r="T22" s="43" t="s">
        <v>18</v>
      </c>
      <c r="U22" s="3"/>
      <c r="V22" s="10" t="s">
        <v>36</v>
      </c>
      <c r="W22" s="61" t="s">
        <v>35</v>
      </c>
      <c r="X22" s="61" t="s">
        <v>37</v>
      </c>
      <c r="Y22" s="62" t="s">
        <v>32</v>
      </c>
      <c r="Z22" s="56"/>
      <c r="AA22" s="63"/>
      <c r="AB22" s="61" t="s">
        <v>35</v>
      </c>
      <c r="AC22" s="62" t="s">
        <v>37</v>
      </c>
      <c r="AD22" s="56"/>
      <c r="AE22" s="56"/>
      <c r="AF22" s="475" t="s">
        <v>1</v>
      </c>
      <c r="AG22" s="476"/>
      <c r="AH22" s="62" t="s">
        <v>15</v>
      </c>
      <c r="AI22" s="4"/>
    </row>
    <row r="23" spans="1:35" ht="29.25" customHeight="1">
      <c r="A23" s="3"/>
      <c r="B23" s="39">
        <v>19</v>
      </c>
      <c r="C23" s="113"/>
      <c r="D23" s="40"/>
      <c r="E23" s="41"/>
      <c r="F23" s="33">
        <f t="shared" si="3"/>
        <v>0</v>
      </c>
      <c r="G23" s="34">
        <f t="shared" si="4"/>
        <v>0</v>
      </c>
      <c r="H23" s="35"/>
      <c r="I23" s="36"/>
      <c r="J23" s="36"/>
      <c r="K23" s="36"/>
      <c r="L23" s="36"/>
      <c r="M23" s="36"/>
      <c r="N23" s="108">
        <f t="shared" si="1"/>
        <v>0</v>
      </c>
      <c r="O23" s="36"/>
      <c r="P23" s="109"/>
      <c r="Q23" s="110">
        <f t="shared" si="5"/>
        <v>0</v>
      </c>
      <c r="R23" s="88">
        <f t="shared" si="0"/>
        <v>0</v>
      </c>
      <c r="S23" s="112">
        <f t="shared" si="2"/>
        <v>0</v>
      </c>
      <c r="T23" s="43" t="s">
        <v>18</v>
      </c>
      <c r="U23" s="3"/>
      <c r="V23" s="23" t="s">
        <v>2</v>
      </c>
      <c r="W23" s="64">
        <f>H52</f>
        <v>0</v>
      </c>
      <c r="X23" s="64">
        <f>H48</f>
        <v>0</v>
      </c>
      <c r="Y23" s="48" t="e">
        <f>W17</f>
        <v>#DIV/0!</v>
      </c>
      <c r="Z23" s="56"/>
      <c r="AA23" s="23" t="s">
        <v>38</v>
      </c>
      <c r="AB23" s="65">
        <f>COUNTIF('XII-BIO+CS'!F5:F47,"1")</f>
        <v>0</v>
      </c>
      <c r="AC23" s="66">
        <f>COUNTIF('XII-BIO+CS'!G5:G47,"1")</f>
        <v>0</v>
      </c>
      <c r="AD23" s="56"/>
      <c r="AE23" s="56"/>
      <c r="AF23" s="459" t="s">
        <v>39</v>
      </c>
      <c r="AG23" s="463"/>
      <c r="AH23" s="66">
        <f>COUNTIF('XII-BIO+CS'!R5:R47,"&gt;=570")</f>
        <v>0</v>
      </c>
      <c r="AI23" s="4"/>
    </row>
    <row r="24" spans="1:35" ht="29.25" customHeight="1">
      <c r="A24" s="3"/>
      <c r="B24" s="39">
        <v>20</v>
      </c>
      <c r="C24" s="113"/>
      <c r="D24" s="40"/>
      <c r="E24" s="41"/>
      <c r="F24" s="33">
        <f t="shared" si="3"/>
        <v>0</v>
      </c>
      <c r="G24" s="34">
        <f t="shared" si="4"/>
        <v>0</v>
      </c>
      <c r="H24" s="35"/>
      <c r="I24" s="36"/>
      <c r="J24" s="36"/>
      <c r="K24" s="36"/>
      <c r="L24" s="36"/>
      <c r="M24" s="36"/>
      <c r="N24" s="108">
        <f t="shared" si="1"/>
        <v>0</v>
      </c>
      <c r="O24" s="36"/>
      <c r="P24" s="109"/>
      <c r="Q24" s="110">
        <f t="shared" si="5"/>
        <v>0</v>
      </c>
      <c r="R24" s="88">
        <f t="shared" si="0"/>
        <v>0</v>
      </c>
      <c r="S24" s="112">
        <f t="shared" si="2"/>
        <v>0</v>
      </c>
      <c r="T24" s="43" t="s">
        <v>18</v>
      </c>
      <c r="U24" s="3"/>
      <c r="V24" s="23" t="s">
        <v>3</v>
      </c>
      <c r="W24" s="64">
        <f>I52</f>
        <v>0</v>
      </c>
      <c r="X24" s="64">
        <f>I48</f>
        <v>0</v>
      </c>
      <c r="Y24" s="48" t="e">
        <f>X17</f>
        <v>#DIV/0!</v>
      </c>
      <c r="Z24" s="56"/>
      <c r="AA24" s="23" t="s">
        <v>40</v>
      </c>
      <c r="AB24" s="65">
        <f>COUNTIF('XII-BIO+CS'!F5:F47,"2")</f>
        <v>0</v>
      </c>
      <c r="AC24" s="66">
        <f>COUNTIF('XII-BIO+CS'!G5:G47,"2")</f>
        <v>0</v>
      </c>
      <c r="AD24" s="56"/>
      <c r="AE24" s="56"/>
      <c r="AF24" s="459" t="s">
        <v>41</v>
      </c>
      <c r="AG24" s="463"/>
      <c r="AH24" s="48">
        <f>COUNTIF('XII-BIO+CS'!R5:R47,"&gt;559")-COUNTIF('XII-BIO+CS'!R5:R47,"&gt;569")</f>
        <v>0</v>
      </c>
      <c r="AI24" s="4"/>
    </row>
    <row r="25" spans="1:35" ht="29.25" customHeight="1">
      <c r="A25" s="3"/>
      <c r="B25" s="39">
        <v>21</v>
      </c>
      <c r="C25" s="113"/>
      <c r="D25" s="40"/>
      <c r="E25" s="41"/>
      <c r="F25" s="33">
        <f t="shared" si="3"/>
        <v>0</v>
      </c>
      <c r="G25" s="34">
        <f t="shared" si="4"/>
        <v>0</v>
      </c>
      <c r="H25" s="35"/>
      <c r="I25" s="36"/>
      <c r="J25" s="36"/>
      <c r="K25" s="36"/>
      <c r="L25" s="36"/>
      <c r="M25" s="36"/>
      <c r="N25" s="108">
        <f t="shared" si="1"/>
        <v>0</v>
      </c>
      <c r="O25" s="36"/>
      <c r="P25" s="109"/>
      <c r="Q25" s="110">
        <f t="shared" si="5"/>
        <v>0</v>
      </c>
      <c r="R25" s="88">
        <f t="shared" si="0"/>
        <v>0</v>
      </c>
      <c r="S25" s="112">
        <f t="shared" si="2"/>
        <v>0</v>
      </c>
      <c r="T25" s="43" t="s">
        <v>18</v>
      </c>
      <c r="U25" s="3"/>
      <c r="V25" s="23" t="s">
        <v>5</v>
      </c>
      <c r="W25" s="64">
        <f>J52</f>
        <v>0</v>
      </c>
      <c r="X25" s="64">
        <f>J48</f>
        <v>0</v>
      </c>
      <c r="Y25" s="48" t="e">
        <f>AB16</f>
        <v>#DIV/0!</v>
      </c>
      <c r="Z25" s="56"/>
      <c r="AA25" s="23" t="s">
        <v>42</v>
      </c>
      <c r="AB25" s="65">
        <f>COUNTIF('XII-BIO+CS'!F5:F47,"3")</f>
        <v>0</v>
      </c>
      <c r="AC25" s="66">
        <f>COUNTIF('XII-BIO+CS'!G5:G47,"3")</f>
        <v>0</v>
      </c>
      <c r="AD25" s="56"/>
      <c r="AE25" s="56"/>
      <c r="AF25" s="459" t="s">
        <v>43</v>
      </c>
      <c r="AG25" s="463"/>
      <c r="AH25" s="48">
        <f>COUNTIF('XII-BIO+CS'!R5:R47,"&gt;549")-COUNTIF('XII-BIO+CS'!R5:R47,"&gt;559")</f>
        <v>0</v>
      </c>
      <c r="AI25" s="4"/>
    </row>
    <row r="26" spans="1:35" ht="29.25" customHeight="1">
      <c r="A26" s="3"/>
      <c r="B26" s="39">
        <v>22</v>
      </c>
      <c r="C26" s="113"/>
      <c r="D26" s="40"/>
      <c r="E26" s="41"/>
      <c r="F26" s="33">
        <f t="shared" si="3"/>
        <v>0</v>
      </c>
      <c r="G26" s="34">
        <f t="shared" si="4"/>
        <v>0</v>
      </c>
      <c r="H26" s="35"/>
      <c r="I26" s="36"/>
      <c r="J26" s="36"/>
      <c r="K26" s="36"/>
      <c r="L26" s="36"/>
      <c r="M26" s="36"/>
      <c r="N26" s="108">
        <f t="shared" si="1"/>
        <v>0</v>
      </c>
      <c r="O26" s="36"/>
      <c r="P26" s="109"/>
      <c r="Q26" s="110">
        <f t="shared" si="5"/>
        <v>0</v>
      </c>
      <c r="R26" s="88">
        <f t="shared" si="0"/>
        <v>0</v>
      </c>
      <c r="S26" s="112">
        <f t="shared" si="2"/>
        <v>0</v>
      </c>
      <c r="T26" s="43" t="s">
        <v>18</v>
      </c>
      <c r="U26" s="3"/>
      <c r="V26" s="23" t="s">
        <v>6</v>
      </c>
      <c r="W26" s="64">
        <f>K52</f>
        <v>0</v>
      </c>
      <c r="X26" s="64">
        <f>K48</f>
        <v>0</v>
      </c>
      <c r="Y26" s="48" t="e">
        <f>AC16</f>
        <v>#DIV/0!</v>
      </c>
      <c r="Z26" s="56"/>
      <c r="AA26" s="23" t="s">
        <v>44</v>
      </c>
      <c r="AB26" s="65">
        <f>COUNTIF('XII-BIO+CS'!F5:F47,"4")</f>
        <v>0</v>
      </c>
      <c r="AC26" s="66">
        <f>COUNTIF('XII-BIO+CS'!G5:G47,"4")</f>
        <v>0</v>
      </c>
      <c r="AD26" s="56"/>
      <c r="AE26" s="56"/>
      <c r="AF26" s="459" t="s">
        <v>45</v>
      </c>
      <c r="AG26" s="463"/>
      <c r="AH26" s="48">
        <f>COUNTIF('XII-BIO+CS'!R5:R47,"&gt;539")-COUNTIF('XII-BIO+CS'!R5:R47,"&gt;549")</f>
        <v>0</v>
      </c>
      <c r="AI26" s="4"/>
    </row>
    <row r="27" spans="1:35" ht="29.25" customHeight="1">
      <c r="A27" s="3"/>
      <c r="B27" s="39">
        <v>23</v>
      </c>
      <c r="C27" s="113"/>
      <c r="D27" s="40"/>
      <c r="E27" s="41"/>
      <c r="F27" s="33">
        <f t="shared" si="3"/>
        <v>0</v>
      </c>
      <c r="G27" s="34">
        <f t="shared" si="4"/>
        <v>0</v>
      </c>
      <c r="H27" s="35"/>
      <c r="I27" s="36"/>
      <c r="J27" s="36"/>
      <c r="K27" s="36"/>
      <c r="L27" s="36"/>
      <c r="M27" s="36"/>
      <c r="N27" s="108">
        <f t="shared" si="1"/>
        <v>0</v>
      </c>
      <c r="O27" s="36"/>
      <c r="P27" s="109"/>
      <c r="Q27" s="110">
        <f t="shared" si="5"/>
        <v>0</v>
      </c>
      <c r="R27" s="88">
        <f t="shared" si="0"/>
        <v>0</v>
      </c>
      <c r="S27" s="112">
        <f t="shared" si="2"/>
        <v>0</v>
      </c>
      <c r="T27" s="43" t="s">
        <v>18</v>
      </c>
      <c r="U27" s="3"/>
      <c r="V27" s="23" t="s">
        <v>73</v>
      </c>
      <c r="W27" s="64">
        <f>L52</f>
        <v>0</v>
      </c>
      <c r="X27" s="64">
        <f>L48</f>
        <v>0</v>
      </c>
      <c r="Y27" s="48" t="e">
        <f>AG14</f>
        <v>#DIV/0!</v>
      </c>
      <c r="Z27" s="56"/>
      <c r="AA27" s="23" t="s">
        <v>46</v>
      </c>
      <c r="AB27" s="65">
        <f>COUNTIF('XII-BIO+CS'!F5:F47,"5")</f>
        <v>0</v>
      </c>
      <c r="AC27" s="66">
        <f>COUNTIF('XII-BIO+CS'!G5:G47,"5")</f>
        <v>0</v>
      </c>
      <c r="AD27" s="56"/>
      <c r="AE27" s="56"/>
      <c r="AF27" s="459" t="s">
        <v>47</v>
      </c>
      <c r="AG27" s="463"/>
      <c r="AH27" s="48">
        <f>COUNTIF('XII-BIO+CS'!R5:R47,"&gt;529")-COUNTIF('XII-BIO+CS'!R5:R47,"&gt;539")</f>
        <v>0</v>
      </c>
      <c r="AI27" s="4"/>
    </row>
    <row r="28" spans="1:35" ht="29.25" customHeight="1">
      <c r="A28" s="3"/>
      <c r="B28" s="39">
        <v>24</v>
      </c>
      <c r="C28" s="113"/>
      <c r="D28" s="40"/>
      <c r="E28" s="41"/>
      <c r="F28" s="33">
        <f t="shared" si="3"/>
        <v>0</v>
      </c>
      <c r="G28" s="34">
        <f t="shared" si="4"/>
        <v>0</v>
      </c>
      <c r="H28" s="35"/>
      <c r="I28" s="36"/>
      <c r="J28" s="36"/>
      <c r="K28" s="36"/>
      <c r="L28" s="36"/>
      <c r="M28" s="36"/>
      <c r="N28" s="108">
        <f t="shared" si="1"/>
        <v>0</v>
      </c>
      <c r="O28" s="36"/>
      <c r="P28" s="109"/>
      <c r="Q28" s="110">
        <f t="shared" si="5"/>
        <v>0</v>
      </c>
      <c r="R28" s="88">
        <f t="shared" si="0"/>
        <v>0</v>
      </c>
      <c r="S28" s="112">
        <f t="shared" si="2"/>
        <v>0</v>
      </c>
      <c r="T28" s="43" t="s">
        <v>18</v>
      </c>
      <c r="U28" s="3"/>
      <c r="V28" s="23" t="s">
        <v>66</v>
      </c>
      <c r="W28" s="64">
        <f>M52</f>
        <v>0</v>
      </c>
      <c r="X28" s="64">
        <f>M48</f>
        <v>0</v>
      </c>
      <c r="Y28" s="48" t="e">
        <f>AH14</f>
        <v>#DIV/0!</v>
      </c>
      <c r="Z28" s="56"/>
      <c r="AA28" s="23" t="s">
        <v>48</v>
      </c>
      <c r="AB28" s="65">
        <f>COUNTIF('XII-BIO+CS'!F5:F47,"6")</f>
        <v>0</v>
      </c>
      <c r="AC28" s="66">
        <f>COUNTIF('XII-BIO+CS'!G5:G47,"6")</f>
        <v>0</v>
      </c>
      <c r="AD28" s="56"/>
      <c r="AE28" s="56"/>
      <c r="AF28" s="459" t="s">
        <v>49</v>
      </c>
      <c r="AG28" s="463"/>
      <c r="AH28" s="48">
        <f>COUNTIF('XII-BIO+CS'!R5:R47,"&gt;499")-COUNTIF('XII-BIO+CS'!R5:R47,"&gt;529")</f>
        <v>0</v>
      </c>
      <c r="AI28" s="4"/>
    </row>
    <row r="29" spans="1:35" ht="29.25" customHeight="1" thickBot="1">
      <c r="A29" s="3"/>
      <c r="B29" s="39">
        <v>25</v>
      </c>
      <c r="C29" s="113"/>
      <c r="D29" s="40"/>
      <c r="E29" s="41"/>
      <c r="F29" s="33">
        <f t="shared" si="3"/>
        <v>0</v>
      </c>
      <c r="G29" s="34">
        <f t="shared" si="4"/>
        <v>0</v>
      </c>
      <c r="H29" s="35"/>
      <c r="I29" s="36"/>
      <c r="J29" s="36"/>
      <c r="K29" s="36"/>
      <c r="L29" s="36"/>
      <c r="M29" s="36"/>
      <c r="N29" s="108">
        <f t="shared" si="1"/>
        <v>0</v>
      </c>
      <c r="O29" s="36"/>
      <c r="P29" s="109"/>
      <c r="Q29" s="110">
        <f t="shared" si="5"/>
        <v>0</v>
      </c>
      <c r="R29" s="88">
        <f t="shared" si="0"/>
        <v>0</v>
      </c>
      <c r="S29" s="112">
        <f t="shared" si="2"/>
        <v>0</v>
      </c>
      <c r="T29" s="43" t="s">
        <v>18</v>
      </c>
      <c r="U29" s="3"/>
      <c r="V29" s="23" t="s">
        <v>7</v>
      </c>
      <c r="W29" s="64">
        <f>AD19</f>
        <v>0</v>
      </c>
      <c r="X29" s="64">
        <f>AD15</f>
        <v>0</v>
      </c>
      <c r="Y29" s="48" t="e">
        <f>AD16</f>
        <v>#DIV/0!</v>
      </c>
      <c r="Z29" s="56"/>
      <c r="AA29" s="67" t="s">
        <v>50</v>
      </c>
      <c r="AB29" s="70">
        <f>COUNTIF('XII-BIO+CS'!F5:F47,"7")</f>
        <v>0</v>
      </c>
      <c r="AC29" s="71">
        <f>COUNTIF('XII-BIO+CS'!G5:G47,"7")</f>
        <v>0</v>
      </c>
      <c r="AD29" s="56"/>
      <c r="AE29" s="56"/>
      <c r="AF29" s="459" t="s">
        <v>51</v>
      </c>
      <c r="AG29" s="463"/>
      <c r="AH29" s="48">
        <f>COUNTIF('XII-BIO+CS'!R5:R47,"&gt;449")-COUNTIF('XII-BIO+CS'!R5:R47,"&gt;499")</f>
        <v>0</v>
      </c>
      <c r="AI29" s="4"/>
    </row>
    <row r="30" spans="1:35" ht="29.25" customHeight="1" thickBot="1">
      <c r="A30" s="3"/>
      <c r="B30" s="39">
        <v>26</v>
      </c>
      <c r="C30" s="113"/>
      <c r="D30" s="40"/>
      <c r="E30" s="41"/>
      <c r="F30" s="33">
        <f t="shared" si="3"/>
        <v>0</v>
      </c>
      <c r="G30" s="34">
        <f t="shared" si="4"/>
        <v>0</v>
      </c>
      <c r="H30" s="35"/>
      <c r="I30" s="36"/>
      <c r="J30" s="36"/>
      <c r="K30" s="36"/>
      <c r="L30" s="36"/>
      <c r="M30" s="36"/>
      <c r="N30" s="108">
        <f t="shared" si="1"/>
        <v>0</v>
      </c>
      <c r="O30" s="36"/>
      <c r="P30" s="109"/>
      <c r="Q30" s="110">
        <f t="shared" si="5"/>
        <v>0</v>
      </c>
      <c r="R30" s="88">
        <f t="shared" si="0"/>
        <v>0</v>
      </c>
      <c r="S30" s="112">
        <f t="shared" si="2"/>
        <v>0</v>
      </c>
      <c r="T30" s="43" t="s">
        <v>18</v>
      </c>
      <c r="U30" s="3"/>
      <c r="V30" s="67" t="s">
        <v>4</v>
      </c>
      <c r="W30" s="68">
        <f>P52</f>
        <v>0</v>
      </c>
      <c r="X30" s="68">
        <f>P48</f>
        <v>0</v>
      </c>
      <c r="Y30" s="69" t="e">
        <f>Y17</f>
        <v>#DIV/0!</v>
      </c>
      <c r="Z30" s="56"/>
      <c r="AA30" s="461" t="s">
        <v>52</v>
      </c>
      <c r="AB30" s="462"/>
      <c r="AC30" s="72">
        <f>MAX(T5:T47)</f>
        <v>0</v>
      </c>
      <c r="AD30" s="458"/>
      <c r="AE30" s="73"/>
      <c r="AF30" s="459" t="s">
        <v>53</v>
      </c>
      <c r="AG30" s="463"/>
      <c r="AH30" s="48">
        <f>COUNTIF('XII-BIO+CS'!R5:R47,"&gt;399")-COUNTIF('XII-BIO+CS'!R5:R47,"&gt;449")</f>
        <v>0</v>
      </c>
      <c r="AI30" s="4"/>
    </row>
    <row r="31" spans="1:35" ht="29.25" customHeight="1">
      <c r="A31" s="3"/>
      <c r="B31" s="39">
        <v>27</v>
      </c>
      <c r="C31" s="113"/>
      <c r="D31" s="40"/>
      <c r="E31" s="41"/>
      <c r="F31" s="33">
        <f t="shared" si="3"/>
        <v>0</v>
      </c>
      <c r="G31" s="34">
        <f t="shared" si="4"/>
        <v>0</v>
      </c>
      <c r="H31" s="35"/>
      <c r="I31" s="36"/>
      <c r="J31" s="36"/>
      <c r="K31" s="36"/>
      <c r="L31" s="36"/>
      <c r="M31" s="36"/>
      <c r="N31" s="108">
        <f t="shared" si="1"/>
        <v>0</v>
      </c>
      <c r="O31" s="36"/>
      <c r="P31" s="109"/>
      <c r="Q31" s="110">
        <f t="shared" si="5"/>
        <v>0</v>
      </c>
      <c r="R31" s="88">
        <f t="shared" si="0"/>
        <v>0</v>
      </c>
      <c r="S31" s="112">
        <f t="shared" si="2"/>
        <v>0</v>
      </c>
      <c r="T31" s="43" t="s">
        <v>18</v>
      </c>
      <c r="U31" s="3"/>
      <c r="V31" s="56"/>
      <c r="W31" s="56"/>
      <c r="X31" s="56"/>
      <c r="Y31" s="56"/>
      <c r="Z31" s="56"/>
      <c r="AA31" s="459" t="s">
        <v>54</v>
      </c>
      <c r="AB31" s="460"/>
      <c r="AC31" s="66">
        <f>SUM(AB23:AB29)</f>
        <v>0</v>
      </c>
      <c r="AD31" s="458"/>
      <c r="AE31" s="73"/>
      <c r="AF31" s="459" t="s">
        <v>55</v>
      </c>
      <c r="AG31" s="463"/>
      <c r="AH31" s="48">
        <f>COUNTIF('XII-BIO+CS'!R5:R47,"&gt;349")-COUNTIF('XII-BIO+CS'!R5:R47,"&gt;399")</f>
        <v>0</v>
      </c>
      <c r="AI31" s="75"/>
    </row>
    <row r="32" spans="1:35" ht="29.25" customHeight="1">
      <c r="A32" s="3"/>
      <c r="B32" s="39">
        <v>28</v>
      </c>
      <c r="C32" s="113"/>
      <c r="D32" s="40"/>
      <c r="E32" s="41"/>
      <c r="F32" s="33">
        <f t="shared" si="3"/>
        <v>0</v>
      </c>
      <c r="G32" s="34">
        <f t="shared" si="4"/>
        <v>0</v>
      </c>
      <c r="H32" s="35"/>
      <c r="I32" s="36"/>
      <c r="J32" s="36"/>
      <c r="K32" s="36"/>
      <c r="L32" s="36"/>
      <c r="M32" s="36"/>
      <c r="N32" s="108">
        <f t="shared" si="1"/>
        <v>0</v>
      </c>
      <c r="O32" s="36"/>
      <c r="P32" s="109"/>
      <c r="Q32" s="110">
        <f t="shared" si="5"/>
        <v>0</v>
      </c>
      <c r="R32" s="88">
        <f t="shared" si="0"/>
        <v>0</v>
      </c>
      <c r="S32" s="112">
        <f t="shared" si="2"/>
        <v>0</v>
      </c>
      <c r="T32" s="43" t="s">
        <v>18</v>
      </c>
      <c r="U32" s="3"/>
      <c r="V32" s="12"/>
      <c r="W32" s="12"/>
      <c r="X32" s="12"/>
      <c r="Y32" s="12"/>
      <c r="Z32" s="76"/>
      <c r="AA32" s="459" t="s">
        <v>56</v>
      </c>
      <c r="AB32" s="460"/>
      <c r="AC32" s="48">
        <f>MAX(B5:B47)-(AC30+AC31)</f>
        <v>43</v>
      </c>
      <c r="AD32" s="76"/>
      <c r="AE32" s="76"/>
      <c r="AF32" s="459" t="s">
        <v>57</v>
      </c>
      <c r="AG32" s="463"/>
      <c r="AH32" s="48">
        <f>COUNTIF('XII-BIO+CS'!R5:R47,"&gt;299")-COUNTIF('XII-BIO+CS'!R5:R47,"&gt;349")</f>
        <v>0</v>
      </c>
      <c r="AI32" s="3"/>
    </row>
    <row r="33" spans="1:35" ht="29.25" customHeight="1" thickBot="1">
      <c r="A33" s="3"/>
      <c r="B33" s="39">
        <v>29</v>
      </c>
      <c r="C33" s="113"/>
      <c r="D33" s="40"/>
      <c r="E33" s="41"/>
      <c r="F33" s="33">
        <f t="shared" si="3"/>
        <v>0</v>
      </c>
      <c r="G33" s="34">
        <f t="shared" si="4"/>
        <v>0</v>
      </c>
      <c r="H33" s="35"/>
      <c r="I33" s="36"/>
      <c r="J33" s="36"/>
      <c r="K33" s="36"/>
      <c r="L33" s="36"/>
      <c r="M33" s="36"/>
      <c r="N33" s="108">
        <f t="shared" si="1"/>
        <v>0</v>
      </c>
      <c r="O33" s="36"/>
      <c r="P33" s="109"/>
      <c r="Q33" s="110">
        <f t="shared" si="5"/>
        <v>0</v>
      </c>
      <c r="R33" s="88">
        <f t="shared" si="0"/>
        <v>0</v>
      </c>
      <c r="S33" s="112">
        <f t="shared" si="2"/>
        <v>0</v>
      </c>
      <c r="T33" s="43" t="s">
        <v>18</v>
      </c>
      <c r="U33" s="3"/>
      <c r="V33" s="12"/>
      <c r="W33" s="12"/>
      <c r="X33" s="12"/>
      <c r="Y33" s="12"/>
      <c r="Z33" s="12"/>
      <c r="AA33" s="464" t="s">
        <v>58</v>
      </c>
      <c r="AB33" s="465"/>
      <c r="AC33" s="77">
        <f>SUM(AC30:AC32)</f>
        <v>43</v>
      </c>
      <c r="AD33" s="12"/>
      <c r="AE33" s="12"/>
      <c r="AF33" s="466" t="s">
        <v>59</v>
      </c>
      <c r="AG33" s="467"/>
      <c r="AH33" s="71">
        <f>COUNTIF('XII-BIO+CS'!R5:R47,"&lt;300")</f>
        <v>43</v>
      </c>
    </row>
    <row r="34" spans="1:35" ht="29.25" customHeight="1">
      <c r="A34" s="3"/>
      <c r="B34" s="39">
        <v>30</v>
      </c>
      <c r="C34" s="113"/>
      <c r="D34" s="40"/>
      <c r="E34" s="41"/>
      <c r="F34" s="33">
        <f t="shared" si="3"/>
        <v>0</v>
      </c>
      <c r="G34" s="34">
        <f t="shared" si="4"/>
        <v>0</v>
      </c>
      <c r="H34" s="35"/>
      <c r="I34" s="36"/>
      <c r="J34" s="36"/>
      <c r="K34" s="36"/>
      <c r="L34" s="36"/>
      <c r="M34" s="36"/>
      <c r="N34" s="108">
        <f t="shared" si="1"/>
        <v>0</v>
      </c>
      <c r="O34" s="36"/>
      <c r="P34" s="109"/>
      <c r="Q34" s="110">
        <f t="shared" si="5"/>
        <v>0</v>
      </c>
      <c r="R34" s="88">
        <f t="shared" si="0"/>
        <v>0</v>
      </c>
      <c r="S34" s="112">
        <f t="shared" si="2"/>
        <v>0</v>
      </c>
      <c r="T34" s="43" t="s">
        <v>18</v>
      </c>
      <c r="U34" s="3"/>
      <c r="Z34" s="5"/>
      <c r="AA34" s="5"/>
      <c r="AB34" s="5"/>
      <c r="AD34" s="5"/>
      <c r="AE34" s="5"/>
      <c r="AF34" s="5"/>
      <c r="AG34" s="78"/>
      <c r="AH34" s="3"/>
      <c r="AI34" s="3"/>
    </row>
    <row r="35" spans="1:35" ht="29.25" customHeight="1">
      <c r="A35" s="3"/>
      <c r="B35" s="39">
        <v>31</v>
      </c>
      <c r="C35" s="113"/>
      <c r="D35" s="40"/>
      <c r="E35" s="41"/>
      <c r="F35" s="33">
        <f t="shared" si="3"/>
        <v>0</v>
      </c>
      <c r="G35" s="34">
        <f t="shared" si="4"/>
        <v>0</v>
      </c>
      <c r="H35" s="35"/>
      <c r="I35" s="36"/>
      <c r="J35" s="36"/>
      <c r="K35" s="36"/>
      <c r="L35" s="36"/>
      <c r="M35" s="36"/>
      <c r="N35" s="108">
        <f t="shared" si="1"/>
        <v>0</v>
      </c>
      <c r="O35" s="36"/>
      <c r="P35" s="109"/>
      <c r="Q35" s="110">
        <f t="shared" si="5"/>
        <v>0</v>
      </c>
      <c r="R35" s="88">
        <f t="shared" si="0"/>
        <v>0</v>
      </c>
      <c r="S35" s="112">
        <f t="shared" si="2"/>
        <v>0</v>
      </c>
      <c r="T35" s="43" t="s">
        <v>18</v>
      </c>
      <c r="U35" s="3"/>
      <c r="Z35" s="5"/>
      <c r="AA35" s="5"/>
      <c r="AB35" s="5"/>
      <c r="AD35" s="5"/>
      <c r="AE35" s="5"/>
      <c r="AF35" s="5"/>
      <c r="AG35" s="78"/>
      <c r="AH35" s="3"/>
      <c r="AI35" s="3"/>
    </row>
    <row r="36" spans="1:35" ht="29.25" customHeight="1">
      <c r="A36" s="3"/>
      <c r="B36" s="39">
        <v>32</v>
      </c>
      <c r="C36" s="113"/>
      <c r="D36" s="40"/>
      <c r="E36" s="41"/>
      <c r="F36" s="33">
        <f t="shared" si="3"/>
        <v>0</v>
      </c>
      <c r="G36" s="34">
        <f t="shared" si="4"/>
        <v>0</v>
      </c>
      <c r="H36" s="35"/>
      <c r="I36" s="36"/>
      <c r="J36" s="36"/>
      <c r="K36" s="36"/>
      <c r="L36" s="36"/>
      <c r="M36" s="36"/>
      <c r="N36" s="108">
        <f t="shared" si="1"/>
        <v>0</v>
      </c>
      <c r="O36" s="36"/>
      <c r="P36" s="109"/>
      <c r="Q36" s="110">
        <f t="shared" si="5"/>
        <v>0</v>
      </c>
      <c r="R36" s="88">
        <f t="shared" si="0"/>
        <v>0</v>
      </c>
      <c r="S36" s="112">
        <f t="shared" si="2"/>
        <v>0</v>
      </c>
      <c r="T36" s="43" t="s">
        <v>18</v>
      </c>
      <c r="U36" s="3"/>
      <c r="V36" s="468" t="s">
        <v>60</v>
      </c>
      <c r="W36" s="468"/>
      <c r="X36" s="468"/>
      <c r="Y36" s="468"/>
      <c r="Z36" s="79"/>
      <c r="AA36" s="79"/>
      <c r="AB36" s="79"/>
      <c r="AC36" s="79"/>
      <c r="AD36" s="79"/>
      <c r="AE36" s="79"/>
      <c r="AF36" s="468" t="s">
        <v>61</v>
      </c>
      <c r="AG36" s="468"/>
      <c r="AH36" s="468"/>
      <c r="AI36" s="3"/>
    </row>
    <row r="37" spans="1:35" ht="29.25" customHeight="1">
      <c r="A37" s="3"/>
      <c r="B37" s="39">
        <v>33</v>
      </c>
      <c r="C37" s="113"/>
      <c r="D37" s="40"/>
      <c r="E37" s="41"/>
      <c r="F37" s="33">
        <f t="shared" si="3"/>
        <v>0</v>
      </c>
      <c r="G37" s="34">
        <f t="shared" si="4"/>
        <v>0</v>
      </c>
      <c r="H37" s="35"/>
      <c r="I37" s="36"/>
      <c r="J37" s="36"/>
      <c r="K37" s="36"/>
      <c r="L37" s="36"/>
      <c r="M37" s="36"/>
      <c r="N37" s="108">
        <f t="shared" si="1"/>
        <v>0</v>
      </c>
      <c r="O37" s="36"/>
      <c r="P37" s="109"/>
      <c r="Q37" s="110">
        <f t="shared" si="5"/>
        <v>0</v>
      </c>
      <c r="R37" s="88">
        <f t="shared" si="0"/>
        <v>0</v>
      </c>
      <c r="S37" s="112">
        <f t="shared" si="2"/>
        <v>0</v>
      </c>
      <c r="T37" s="43" t="s">
        <v>18</v>
      </c>
      <c r="U37" s="3"/>
      <c r="Z37" s="5"/>
      <c r="AA37" s="5"/>
      <c r="AB37" s="5"/>
      <c r="AD37" s="5"/>
      <c r="AE37" s="5"/>
      <c r="AF37" s="5"/>
      <c r="AG37" s="78"/>
      <c r="AH37" s="3"/>
      <c r="AI37" s="3"/>
    </row>
    <row r="38" spans="1:35" ht="29.25" customHeight="1">
      <c r="A38" s="3"/>
      <c r="B38" s="39">
        <v>34</v>
      </c>
      <c r="C38" s="113"/>
      <c r="D38" s="40"/>
      <c r="E38" s="41"/>
      <c r="F38" s="33">
        <f t="shared" si="3"/>
        <v>0</v>
      </c>
      <c r="G38" s="34">
        <f t="shared" si="4"/>
        <v>0</v>
      </c>
      <c r="H38" s="35"/>
      <c r="I38" s="36"/>
      <c r="J38" s="36"/>
      <c r="K38" s="36"/>
      <c r="L38" s="36"/>
      <c r="M38" s="36"/>
      <c r="N38" s="108">
        <f t="shared" si="1"/>
        <v>0</v>
      </c>
      <c r="O38" s="36"/>
      <c r="P38" s="109"/>
      <c r="Q38" s="110">
        <f t="shared" si="5"/>
        <v>0</v>
      </c>
      <c r="R38" s="88">
        <f t="shared" si="0"/>
        <v>0</v>
      </c>
      <c r="S38" s="112">
        <f t="shared" si="2"/>
        <v>0</v>
      </c>
      <c r="T38" s="43" t="s">
        <v>18</v>
      </c>
      <c r="U38" s="3"/>
      <c r="Z38" s="5"/>
      <c r="AA38" s="5"/>
      <c r="AB38" s="5"/>
      <c r="AH38" s="3"/>
      <c r="AI38" s="3"/>
    </row>
    <row r="39" spans="1:35" ht="29.25" customHeight="1">
      <c r="A39" s="3"/>
      <c r="B39" s="39">
        <v>35</v>
      </c>
      <c r="C39" s="113"/>
      <c r="D39" s="40"/>
      <c r="E39" s="41"/>
      <c r="F39" s="33">
        <f t="shared" si="3"/>
        <v>0</v>
      </c>
      <c r="G39" s="34">
        <f t="shared" si="4"/>
        <v>0</v>
      </c>
      <c r="H39" s="35"/>
      <c r="I39" s="36"/>
      <c r="J39" s="36"/>
      <c r="K39" s="36"/>
      <c r="L39" s="36"/>
      <c r="M39" s="36"/>
      <c r="N39" s="108">
        <f t="shared" si="1"/>
        <v>0</v>
      </c>
      <c r="O39" s="36"/>
      <c r="P39" s="109"/>
      <c r="Q39" s="110">
        <f t="shared" si="5"/>
        <v>0</v>
      </c>
      <c r="R39" s="88">
        <f t="shared" si="0"/>
        <v>0</v>
      </c>
      <c r="S39" s="112">
        <f t="shared" si="2"/>
        <v>0</v>
      </c>
      <c r="T39" s="43" t="s">
        <v>18</v>
      </c>
      <c r="U39" s="3"/>
      <c r="Z39" s="5"/>
      <c r="AH39" s="3"/>
      <c r="AI39" s="3"/>
    </row>
    <row r="40" spans="1:35" ht="29.25" customHeight="1">
      <c r="A40" s="3"/>
      <c r="B40" s="39">
        <v>36</v>
      </c>
      <c r="C40" s="113"/>
      <c r="D40" s="40"/>
      <c r="E40" s="41"/>
      <c r="F40" s="33">
        <f t="shared" si="3"/>
        <v>0</v>
      </c>
      <c r="G40" s="34">
        <f t="shared" si="4"/>
        <v>0</v>
      </c>
      <c r="H40" s="35"/>
      <c r="I40" s="36"/>
      <c r="J40" s="36"/>
      <c r="K40" s="36"/>
      <c r="L40" s="36"/>
      <c r="M40" s="36"/>
      <c r="N40" s="108">
        <f t="shared" si="1"/>
        <v>0</v>
      </c>
      <c r="O40" s="36"/>
      <c r="P40" s="109"/>
      <c r="Q40" s="110">
        <f t="shared" si="5"/>
        <v>0</v>
      </c>
      <c r="R40" s="88">
        <f t="shared" si="0"/>
        <v>0</v>
      </c>
      <c r="S40" s="112">
        <f t="shared" si="2"/>
        <v>0</v>
      </c>
      <c r="T40" s="43" t="s">
        <v>18</v>
      </c>
      <c r="U40" s="3"/>
      <c r="Z40" s="5"/>
      <c r="AH40" s="3"/>
      <c r="AI40" s="3"/>
    </row>
    <row r="41" spans="1:35" ht="29.25" customHeight="1">
      <c r="A41" s="3"/>
      <c r="B41" s="39">
        <v>37</v>
      </c>
      <c r="C41" s="113"/>
      <c r="D41" s="40"/>
      <c r="E41" s="41"/>
      <c r="F41" s="33">
        <f t="shared" si="3"/>
        <v>0</v>
      </c>
      <c r="G41" s="34">
        <f t="shared" si="4"/>
        <v>0</v>
      </c>
      <c r="H41" s="35"/>
      <c r="I41" s="36"/>
      <c r="J41" s="36"/>
      <c r="K41" s="36"/>
      <c r="L41" s="36"/>
      <c r="M41" s="36"/>
      <c r="N41" s="108">
        <f t="shared" si="1"/>
        <v>0</v>
      </c>
      <c r="O41" s="36"/>
      <c r="P41" s="109"/>
      <c r="Q41" s="110">
        <f t="shared" si="5"/>
        <v>0</v>
      </c>
      <c r="R41" s="88">
        <f t="shared" si="0"/>
        <v>0</v>
      </c>
      <c r="S41" s="112">
        <f t="shared" si="2"/>
        <v>0</v>
      </c>
      <c r="T41" s="43" t="s">
        <v>18</v>
      </c>
      <c r="U41" s="3"/>
      <c r="Z41" s="5"/>
      <c r="AH41" s="3"/>
      <c r="AI41" s="3"/>
    </row>
    <row r="42" spans="1:35" ht="29.25" customHeight="1">
      <c r="A42" s="3"/>
      <c r="B42" s="39">
        <v>38</v>
      </c>
      <c r="C42" s="113"/>
      <c r="D42" s="40"/>
      <c r="E42" s="41"/>
      <c r="F42" s="33">
        <f t="shared" si="3"/>
        <v>0</v>
      </c>
      <c r="G42" s="34">
        <f t="shared" si="4"/>
        <v>0</v>
      </c>
      <c r="H42" s="35"/>
      <c r="I42" s="36"/>
      <c r="J42" s="36"/>
      <c r="K42" s="36"/>
      <c r="L42" s="36"/>
      <c r="M42" s="36"/>
      <c r="N42" s="108">
        <f t="shared" si="1"/>
        <v>0</v>
      </c>
      <c r="O42" s="36"/>
      <c r="P42" s="109"/>
      <c r="Q42" s="110">
        <f t="shared" si="5"/>
        <v>0</v>
      </c>
      <c r="R42" s="88">
        <f t="shared" si="0"/>
        <v>0</v>
      </c>
      <c r="S42" s="112">
        <f t="shared" si="2"/>
        <v>0</v>
      </c>
      <c r="T42" s="43" t="s">
        <v>18</v>
      </c>
      <c r="U42" s="3"/>
      <c r="Z42" s="5"/>
      <c r="AH42" s="3"/>
      <c r="AI42" s="3"/>
    </row>
    <row r="43" spans="1:35" ht="29.25" customHeight="1">
      <c r="A43" s="3"/>
      <c r="B43" s="39">
        <v>39</v>
      </c>
      <c r="C43" s="113"/>
      <c r="D43" s="40"/>
      <c r="E43" s="41"/>
      <c r="F43" s="33">
        <f t="shared" si="3"/>
        <v>0</v>
      </c>
      <c r="G43" s="34">
        <f t="shared" si="4"/>
        <v>0</v>
      </c>
      <c r="H43" s="35"/>
      <c r="I43" s="36"/>
      <c r="J43" s="36"/>
      <c r="K43" s="36"/>
      <c r="L43" s="36"/>
      <c r="M43" s="36"/>
      <c r="N43" s="108">
        <f t="shared" si="1"/>
        <v>0</v>
      </c>
      <c r="O43" s="36"/>
      <c r="P43" s="109"/>
      <c r="Q43" s="110">
        <f t="shared" si="5"/>
        <v>0</v>
      </c>
      <c r="R43" s="88">
        <f t="shared" si="0"/>
        <v>0</v>
      </c>
      <c r="S43" s="112">
        <f t="shared" si="2"/>
        <v>0</v>
      </c>
      <c r="T43" s="43" t="s">
        <v>18</v>
      </c>
      <c r="U43" s="3"/>
      <c r="Z43" s="5"/>
      <c r="AH43" s="3"/>
      <c r="AI43" s="3"/>
    </row>
    <row r="44" spans="1:35" ht="29.25" customHeight="1">
      <c r="A44" s="3"/>
      <c r="B44" s="39">
        <v>40</v>
      </c>
      <c r="C44" s="113"/>
      <c r="D44" s="40"/>
      <c r="E44" s="41"/>
      <c r="F44" s="33">
        <f t="shared" si="3"/>
        <v>0</v>
      </c>
      <c r="G44" s="34">
        <f t="shared" si="4"/>
        <v>0</v>
      </c>
      <c r="H44" s="35"/>
      <c r="I44" s="36"/>
      <c r="J44" s="36"/>
      <c r="K44" s="36"/>
      <c r="L44" s="36"/>
      <c r="M44" s="36"/>
      <c r="N44" s="108">
        <f t="shared" si="1"/>
        <v>0</v>
      </c>
      <c r="O44" s="36"/>
      <c r="P44" s="109"/>
      <c r="Q44" s="110">
        <f t="shared" si="5"/>
        <v>0</v>
      </c>
      <c r="R44" s="88">
        <f t="shared" si="0"/>
        <v>0</v>
      </c>
      <c r="S44" s="112">
        <f t="shared" si="2"/>
        <v>0</v>
      </c>
      <c r="T44" s="43" t="s">
        <v>18</v>
      </c>
      <c r="U44" s="3"/>
      <c r="Z44" s="5"/>
      <c r="AH44" s="3"/>
      <c r="AI44" s="3"/>
    </row>
    <row r="45" spans="1:35" ht="29.25" customHeight="1">
      <c r="A45" s="3"/>
      <c r="B45" s="39">
        <v>41</v>
      </c>
      <c r="C45" s="113"/>
      <c r="D45" s="40"/>
      <c r="E45" s="41"/>
      <c r="F45" s="33">
        <f t="shared" si="3"/>
        <v>0</v>
      </c>
      <c r="G45" s="34">
        <f t="shared" si="4"/>
        <v>0</v>
      </c>
      <c r="H45" s="35"/>
      <c r="I45" s="36"/>
      <c r="J45" s="36"/>
      <c r="K45" s="36"/>
      <c r="L45" s="36"/>
      <c r="M45" s="36"/>
      <c r="N45" s="108">
        <f t="shared" si="1"/>
        <v>0</v>
      </c>
      <c r="O45" s="36"/>
      <c r="P45" s="109"/>
      <c r="Q45" s="110">
        <f t="shared" si="5"/>
        <v>0</v>
      </c>
      <c r="R45" s="88">
        <f t="shared" si="0"/>
        <v>0</v>
      </c>
      <c r="S45" s="112">
        <f t="shared" si="2"/>
        <v>0</v>
      </c>
      <c r="T45" s="43" t="s">
        <v>18</v>
      </c>
      <c r="U45" s="3"/>
      <c r="Z45" s="5"/>
      <c r="AH45" s="3"/>
      <c r="AI45" s="3"/>
    </row>
    <row r="46" spans="1:35" ht="29.25" customHeight="1">
      <c r="A46" s="3"/>
      <c r="B46" s="39">
        <v>42</v>
      </c>
      <c r="C46" s="113"/>
      <c r="D46" s="40"/>
      <c r="E46" s="41"/>
      <c r="F46" s="33">
        <f t="shared" si="3"/>
        <v>0</v>
      </c>
      <c r="G46" s="34">
        <f t="shared" si="4"/>
        <v>0</v>
      </c>
      <c r="H46" s="35"/>
      <c r="I46" s="36"/>
      <c r="J46" s="36"/>
      <c r="K46" s="36"/>
      <c r="L46" s="36"/>
      <c r="M46" s="36"/>
      <c r="N46" s="108">
        <f t="shared" si="1"/>
        <v>0</v>
      </c>
      <c r="O46" s="36"/>
      <c r="P46" s="109"/>
      <c r="Q46" s="110">
        <f t="shared" si="5"/>
        <v>0</v>
      </c>
      <c r="R46" s="88">
        <f t="shared" si="0"/>
        <v>0</v>
      </c>
      <c r="S46" s="112">
        <f t="shared" si="2"/>
        <v>0</v>
      </c>
      <c r="T46" s="43" t="s">
        <v>18</v>
      </c>
      <c r="U46" s="3"/>
      <c r="Z46" s="5"/>
      <c r="AH46" s="3"/>
      <c r="AI46" s="3"/>
    </row>
    <row r="47" spans="1:35" ht="29.25" customHeight="1" thickBot="1">
      <c r="A47" s="3"/>
      <c r="B47" s="39">
        <v>43</v>
      </c>
      <c r="C47" s="113"/>
      <c r="D47" s="40"/>
      <c r="E47" s="41"/>
      <c r="F47" s="33">
        <f t="shared" si="3"/>
        <v>0</v>
      </c>
      <c r="G47" s="34">
        <f t="shared" si="4"/>
        <v>0</v>
      </c>
      <c r="H47" s="35"/>
      <c r="I47" s="36"/>
      <c r="J47" s="36"/>
      <c r="K47" s="36"/>
      <c r="L47" s="36"/>
      <c r="M47" s="36"/>
      <c r="N47" s="108">
        <f t="shared" si="1"/>
        <v>0</v>
      </c>
      <c r="O47" s="36"/>
      <c r="P47" s="109"/>
      <c r="Q47" s="110">
        <f t="shared" si="5"/>
        <v>0</v>
      </c>
      <c r="R47" s="88">
        <f t="shared" si="0"/>
        <v>0</v>
      </c>
      <c r="S47" s="112">
        <f t="shared" si="2"/>
        <v>0</v>
      </c>
      <c r="T47" s="43" t="s">
        <v>18</v>
      </c>
      <c r="U47" s="3"/>
      <c r="Z47" s="5"/>
      <c r="AH47" s="3"/>
      <c r="AI47" s="3"/>
    </row>
    <row r="48" spans="1:35" ht="29.25" customHeight="1">
      <c r="A48" s="3"/>
      <c r="B48" s="490" t="s">
        <v>56</v>
      </c>
      <c r="C48" s="491"/>
      <c r="D48" s="491"/>
      <c r="E48" s="491"/>
      <c r="F48" s="491"/>
      <c r="G48" s="492"/>
      <c r="H48" s="80">
        <f t="shared" ref="H48:P48" si="9">COUNTIF(H5:H47,"AB")</f>
        <v>0</v>
      </c>
      <c r="I48" s="80">
        <f t="shared" si="9"/>
        <v>0</v>
      </c>
      <c r="J48" s="80">
        <f t="shared" si="9"/>
        <v>0</v>
      </c>
      <c r="K48" s="80">
        <f t="shared" si="9"/>
        <v>0</v>
      </c>
      <c r="L48" s="80">
        <f t="shared" si="9"/>
        <v>0</v>
      </c>
      <c r="M48" s="80">
        <f t="shared" si="9"/>
        <v>0</v>
      </c>
      <c r="N48" s="80">
        <f t="shared" si="9"/>
        <v>0</v>
      </c>
      <c r="O48" s="80">
        <f t="shared" ref="O48" si="10">COUNTIF(O5:O47,"AB")</f>
        <v>0</v>
      </c>
      <c r="P48" s="80">
        <f t="shared" si="9"/>
        <v>0</v>
      </c>
      <c r="Q48" s="82"/>
      <c r="R48" s="83">
        <f>COUNTIF(R5:R47,"AB")</f>
        <v>0</v>
      </c>
      <c r="S48" s="116"/>
      <c r="T48" s="84"/>
      <c r="U48" s="3"/>
    </row>
    <row r="49" spans="1:35" ht="29.25" customHeight="1">
      <c r="A49" s="3"/>
      <c r="B49" s="493" t="s">
        <v>32</v>
      </c>
      <c r="C49" s="494"/>
      <c r="D49" s="494"/>
      <c r="E49" s="494"/>
      <c r="F49" s="494"/>
      <c r="G49" s="495"/>
      <c r="H49" s="85" t="e">
        <f t="shared" ref="H49:P49" si="11">AVERAGE(H5:H47)</f>
        <v>#DIV/0!</v>
      </c>
      <c r="I49" s="85" t="e">
        <f t="shared" si="11"/>
        <v>#DIV/0!</v>
      </c>
      <c r="J49" s="85" t="e">
        <f t="shared" si="11"/>
        <v>#DIV/0!</v>
      </c>
      <c r="K49" s="85" t="e">
        <f t="shared" si="11"/>
        <v>#DIV/0!</v>
      </c>
      <c r="L49" s="85" t="e">
        <f t="shared" si="11"/>
        <v>#DIV/0!</v>
      </c>
      <c r="M49" s="85" t="e">
        <f t="shared" si="11"/>
        <v>#DIV/0!</v>
      </c>
      <c r="N49" s="85">
        <f t="shared" si="11"/>
        <v>0</v>
      </c>
      <c r="O49" s="85" t="e">
        <f t="shared" ref="O49" si="12">AVERAGE(O5:O47)</f>
        <v>#DIV/0!</v>
      </c>
      <c r="P49" s="85" t="e">
        <f t="shared" si="11"/>
        <v>#DIV/0!</v>
      </c>
      <c r="Q49" s="87"/>
      <c r="R49" s="88">
        <f>AVERAGE(R5:R47)</f>
        <v>0</v>
      </c>
      <c r="S49" s="117"/>
      <c r="T49" s="89"/>
      <c r="U49" s="3"/>
      <c r="Z49" s="5"/>
      <c r="AA49" s="5"/>
      <c r="AB49" s="5"/>
      <c r="AH49" s="3"/>
      <c r="AI49" s="3"/>
    </row>
    <row r="50" spans="1:35" ht="29.25" customHeight="1">
      <c r="A50" s="75"/>
      <c r="B50" s="493" t="s">
        <v>33</v>
      </c>
      <c r="C50" s="494"/>
      <c r="D50" s="494"/>
      <c r="E50" s="494"/>
      <c r="F50" s="494"/>
      <c r="G50" s="495"/>
      <c r="H50" s="85">
        <f t="shared" ref="H50:P50" si="13">MAX(H5:H47)</f>
        <v>0</v>
      </c>
      <c r="I50" s="85">
        <f t="shared" si="13"/>
        <v>0</v>
      </c>
      <c r="J50" s="85">
        <f t="shared" si="13"/>
        <v>0</v>
      </c>
      <c r="K50" s="85">
        <f t="shared" si="13"/>
        <v>0</v>
      </c>
      <c r="L50" s="85">
        <f t="shared" si="13"/>
        <v>0</v>
      </c>
      <c r="M50" s="85">
        <f t="shared" si="13"/>
        <v>0</v>
      </c>
      <c r="N50" s="85">
        <f t="shared" si="13"/>
        <v>0</v>
      </c>
      <c r="O50" s="85">
        <f t="shared" ref="O50" si="14">MAX(O5:O47)</f>
        <v>0</v>
      </c>
      <c r="P50" s="85">
        <f t="shared" si="13"/>
        <v>0</v>
      </c>
      <c r="Q50" s="87"/>
      <c r="R50" s="88">
        <f>MAX(R5:R47)</f>
        <v>0</v>
      </c>
      <c r="S50" s="117"/>
      <c r="T50" s="89"/>
      <c r="U50" s="75"/>
      <c r="V50" s="75"/>
      <c r="W50" s="75"/>
      <c r="X50" s="75"/>
      <c r="Y50" s="75"/>
      <c r="Z50" s="75"/>
      <c r="AA50" s="75"/>
      <c r="AB50" s="75"/>
      <c r="AC50" s="75"/>
      <c r="AD50" s="75"/>
      <c r="AE50" s="75"/>
      <c r="AF50" s="75"/>
      <c r="AG50" s="75"/>
      <c r="AH50" s="75"/>
      <c r="AI50" s="75"/>
    </row>
    <row r="51" spans="1:35" ht="29.25" customHeight="1">
      <c r="A51" s="75"/>
      <c r="B51" s="493" t="s">
        <v>34</v>
      </c>
      <c r="C51" s="494"/>
      <c r="D51" s="494"/>
      <c r="E51" s="494"/>
      <c r="F51" s="494"/>
      <c r="G51" s="495"/>
      <c r="H51" s="85">
        <f t="shared" ref="H51:P51" si="15">MIN(H5:H47)</f>
        <v>0</v>
      </c>
      <c r="I51" s="85">
        <f t="shared" si="15"/>
        <v>0</v>
      </c>
      <c r="J51" s="85">
        <f t="shared" si="15"/>
        <v>0</v>
      </c>
      <c r="K51" s="85">
        <f t="shared" si="15"/>
        <v>0</v>
      </c>
      <c r="L51" s="85">
        <f t="shared" si="15"/>
        <v>0</v>
      </c>
      <c r="M51" s="85">
        <f t="shared" si="15"/>
        <v>0</v>
      </c>
      <c r="N51" s="85">
        <f t="shared" si="15"/>
        <v>0</v>
      </c>
      <c r="O51" s="85">
        <f t="shared" ref="O51" si="16">MIN(O5:O47)</f>
        <v>0</v>
      </c>
      <c r="P51" s="85">
        <f t="shared" si="15"/>
        <v>0</v>
      </c>
      <c r="Q51" s="87"/>
      <c r="R51" s="88">
        <f>MIN(R5:R47)</f>
        <v>0</v>
      </c>
      <c r="S51" s="117"/>
      <c r="T51" s="89"/>
      <c r="U51" s="75"/>
      <c r="V51" s="75"/>
      <c r="W51" s="75"/>
      <c r="X51" s="75"/>
      <c r="Y51" s="75"/>
      <c r="Z51" s="75"/>
      <c r="AA51" s="75"/>
      <c r="AB51" s="75"/>
      <c r="AC51" s="75"/>
      <c r="AD51" s="75"/>
      <c r="AE51" s="75"/>
      <c r="AF51" s="75"/>
      <c r="AG51" s="75"/>
      <c r="AH51" s="75"/>
      <c r="AI51" s="75"/>
    </row>
    <row r="52" spans="1:35" ht="29.25" customHeight="1" thickBot="1">
      <c r="A52" s="75"/>
      <c r="B52" s="496" t="s">
        <v>62</v>
      </c>
      <c r="C52" s="497"/>
      <c r="D52" s="497"/>
      <c r="E52" s="497"/>
      <c r="F52" s="497"/>
      <c r="G52" s="498"/>
      <c r="H52" s="90">
        <f>COUNTIF(H5:H47,"&lt;45")</f>
        <v>0</v>
      </c>
      <c r="I52" s="90">
        <f>COUNTIF(I5:I47,"&lt;45")</f>
        <v>0</v>
      </c>
      <c r="J52" s="90">
        <f>COUNTIF(J5:J47,"&lt;35")</f>
        <v>0</v>
      </c>
      <c r="K52" s="90">
        <f>COUNTIF(K5:K47,"&lt;35")</f>
        <v>0</v>
      </c>
      <c r="L52" s="90">
        <f>COUNTIF(L5:L47,"&lt;18")</f>
        <v>0</v>
      </c>
      <c r="M52" s="90">
        <f>COUNTIF(M5:M47,"&lt;18")</f>
        <v>0</v>
      </c>
      <c r="N52" s="90"/>
      <c r="O52" s="90">
        <f>COUNTIF(O5:O47,"&lt;35")</f>
        <v>0</v>
      </c>
      <c r="P52" s="90">
        <f>COUNTIF(P5:P47,"&lt;45")</f>
        <v>0</v>
      </c>
      <c r="Q52" s="92"/>
      <c r="R52" s="93"/>
      <c r="S52" s="118"/>
      <c r="T52" s="94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  <c r="AH52" s="75"/>
      <c r="AI52" s="75"/>
    </row>
    <row r="53" spans="1:35" ht="29.25" customHeight="1">
      <c r="A53" s="75"/>
      <c r="C53" s="1"/>
      <c r="D53" s="1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</row>
    <row r="54" spans="1:35" ht="29.25" customHeight="1">
      <c r="A54" s="96"/>
      <c r="B54" s="458" t="s">
        <v>60</v>
      </c>
      <c r="C54" s="458"/>
      <c r="D54" s="458"/>
      <c r="E54" s="458"/>
      <c r="F54" s="458"/>
      <c r="G54" s="458"/>
      <c r="H54" s="73"/>
      <c r="I54" s="73"/>
      <c r="J54" s="56"/>
      <c r="K54" s="458" t="s">
        <v>61</v>
      </c>
      <c r="L54" s="458"/>
      <c r="M54" s="458"/>
      <c r="N54" s="458"/>
      <c r="O54" s="458"/>
      <c r="P54" s="458"/>
      <c r="Q54" s="458"/>
      <c r="R54" s="458"/>
      <c r="S54" s="458"/>
      <c r="T54" s="458"/>
      <c r="U54" s="96"/>
      <c r="AI54" s="96"/>
    </row>
    <row r="55" spans="1:35" ht="18.75" customHeight="1">
      <c r="B55" s="14"/>
      <c r="C55" s="98"/>
      <c r="D55" s="98"/>
      <c r="E55" s="14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3"/>
      <c r="AI55" s="3"/>
    </row>
    <row r="56" spans="1:35" ht="15.75" customHeight="1">
      <c r="A56" s="5"/>
      <c r="B56" s="14"/>
      <c r="C56" s="98"/>
      <c r="D56" s="98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5"/>
      <c r="AI56" s="5"/>
    </row>
    <row r="57" spans="1:35" ht="15.75" customHeight="1">
      <c r="A57" s="5"/>
      <c r="B57" s="14"/>
      <c r="C57" s="98"/>
      <c r="D57" s="98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5"/>
      <c r="AI57" s="5"/>
    </row>
    <row r="58" spans="1:35" ht="15.75" customHeight="1">
      <c r="A58" s="5"/>
      <c r="B58" s="14"/>
      <c r="C58" s="98"/>
      <c r="D58" s="98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5"/>
      <c r="AI58" s="5"/>
    </row>
    <row r="59" spans="1:35" ht="15.75" customHeight="1">
      <c r="A59" s="5"/>
      <c r="B59" s="14"/>
      <c r="C59" s="98"/>
      <c r="D59" s="98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5"/>
      <c r="AI59" s="5"/>
    </row>
    <row r="60" spans="1:35" ht="15.75" customHeight="1">
      <c r="A60" s="5"/>
      <c r="B60" s="14"/>
      <c r="C60" s="98"/>
      <c r="D60" s="98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5"/>
      <c r="AI60" s="5"/>
    </row>
    <row r="61" spans="1:35" ht="15.75" customHeight="1">
      <c r="A61" s="5"/>
      <c r="B61" s="14"/>
      <c r="C61" s="98"/>
      <c r="D61" s="98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5"/>
      <c r="AI61" s="5"/>
    </row>
    <row r="62" spans="1:35" ht="15.75" customHeight="1">
      <c r="A62" s="5"/>
      <c r="B62" s="14"/>
      <c r="C62" s="98"/>
      <c r="D62" s="98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5"/>
      <c r="AI62" s="5"/>
    </row>
    <row r="63" spans="1:35" ht="15.75" customHeight="1">
      <c r="A63" s="5"/>
      <c r="B63" s="14"/>
      <c r="C63" s="98"/>
      <c r="D63" s="98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5"/>
      <c r="AI63" s="5"/>
    </row>
    <row r="64" spans="1:35" ht="15.75" customHeight="1">
      <c r="A64" s="5"/>
      <c r="B64" s="14"/>
      <c r="C64" s="98"/>
      <c r="D64" s="98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5"/>
      <c r="AI64" s="5"/>
    </row>
    <row r="65" spans="1:35" ht="15.75" customHeight="1">
      <c r="A65" s="5"/>
      <c r="B65" s="14"/>
      <c r="C65" s="98"/>
      <c r="D65" s="98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5"/>
      <c r="AI65" s="5"/>
    </row>
    <row r="66" spans="1:35" ht="15.75" customHeight="1">
      <c r="A66" s="5"/>
      <c r="B66" s="14"/>
      <c r="C66" s="98"/>
      <c r="D66" s="98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5"/>
      <c r="AI66" s="5"/>
    </row>
    <row r="67" spans="1:35" ht="18.75" customHeight="1">
      <c r="B67" s="14"/>
      <c r="C67" s="98"/>
      <c r="D67" s="98"/>
      <c r="E67" s="14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99"/>
      <c r="T67" s="99"/>
      <c r="U67" s="3"/>
      <c r="AI67" s="3"/>
    </row>
    <row r="68" spans="1:35" ht="18.75" customHeight="1">
      <c r="B68" s="14"/>
      <c r="C68" s="98"/>
      <c r="D68" s="98"/>
      <c r="E68" s="14"/>
      <c r="F68" s="99"/>
      <c r="G68" s="99"/>
      <c r="H68" s="99"/>
      <c r="I68" s="99"/>
      <c r="J68" s="99"/>
      <c r="K68" s="99"/>
      <c r="L68" s="99"/>
      <c r="M68" s="99"/>
      <c r="N68" s="99"/>
      <c r="O68" s="99"/>
      <c r="P68" s="99"/>
      <c r="Q68" s="99"/>
      <c r="R68" s="99"/>
      <c r="S68" s="99"/>
      <c r="T68" s="99"/>
      <c r="U68" s="3"/>
      <c r="AI68" s="3"/>
    </row>
    <row r="69" spans="1:35" ht="18.75" customHeight="1">
      <c r="B69" s="14"/>
      <c r="C69" s="98"/>
      <c r="D69" s="98"/>
      <c r="E69" s="14"/>
      <c r="F69" s="99"/>
      <c r="G69" s="99"/>
      <c r="H69" s="99"/>
      <c r="I69" s="99"/>
      <c r="J69" s="99"/>
      <c r="K69" s="99"/>
      <c r="L69" s="99"/>
      <c r="M69" s="99"/>
      <c r="N69" s="99"/>
      <c r="O69" s="99"/>
      <c r="P69" s="99"/>
      <c r="Q69" s="99"/>
      <c r="R69" s="99"/>
      <c r="S69" s="99"/>
      <c r="T69" s="99"/>
      <c r="U69" s="3"/>
      <c r="AI69" s="3"/>
    </row>
    <row r="70" spans="1:35" ht="18.75" customHeight="1">
      <c r="B70" s="14"/>
      <c r="C70" s="98"/>
      <c r="D70" s="98"/>
      <c r="E70" s="14"/>
      <c r="F70" s="99"/>
      <c r="G70" s="99"/>
      <c r="H70" s="99"/>
      <c r="I70" s="99"/>
      <c r="J70" s="99"/>
      <c r="K70" s="99"/>
      <c r="L70" s="99"/>
      <c r="M70" s="99"/>
      <c r="N70" s="99"/>
      <c r="O70" s="99"/>
      <c r="P70" s="99"/>
      <c r="Q70" s="99"/>
      <c r="R70" s="99"/>
      <c r="S70" s="99"/>
      <c r="T70" s="99"/>
      <c r="U70" s="3"/>
      <c r="AI70" s="3"/>
    </row>
    <row r="71" spans="1:35" ht="18.75" customHeight="1">
      <c r="B71" s="14"/>
      <c r="C71" s="98"/>
      <c r="D71" s="98"/>
      <c r="E71" s="14"/>
      <c r="F71" s="99"/>
      <c r="G71" s="99"/>
      <c r="H71" s="99"/>
      <c r="I71" s="99"/>
      <c r="J71" s="99"/>
      <c r="K71" s="99"/>
      <c r="L71" s="99"/>
      <c r="M71" s="99"/>
      <c r="N71" s="99"/>
      <c r="O71" s="99"/>
      <c r="P71" s="99"/>
      <c r="Q71" s="99"/>
      <c r="R71" s="99"/>
      <c r="S71" s="99"/>
      <c r="T71" s="99"/>
      <c r="U71" s="3"/>
      <c r="AI71" s="3"/>
    </row>
    <row r="72" spans="1:35" ht="18.75" customHeight="1">
      <c r="B72" s="14"/>
      <c r="C72" s="98"/>
      <c r="D72" s="98"/>
      <c r="E72" s="14"/>
      <c r="F72" s="99"/>
      <c r="G72" s="99"/>
      <c r="H72" s="99"/>
      <c r="I72" s="99"/>
      <c r="J72" s="99"/>
      <c r="K72" s="99"/>
      <c r="L72" s="99"/>
      <c r="M72" s="99"/>
      <c r="N72" s="99"/>
      <c r="O72" s="99"/>
      <c r="P72" s="99"/>
      <c r="Q72" s="99"/>
      <c r="R72" s="99"/>
      <c r="S72" s="99"/>
      <c r="T72" s="99"/>
      <c r="U72" s="3"/>
      <c r="AI72" s="3"/>
    </row>
    <row r="73" spans="1:35" ht="18.75" customHeight="1">
      <c r="B73" s="14"/>
      <c r="C73" s="98"/>
      <c r="D73" s="98"/>
      <c r="E73" s="14"/>
      <c r="F73" s="99"/>
      <c r="G73" s="99"/>
      <c r="H73" s="99"/>
      <c r="I73" s="99"/>
      <c r="J73" s="99"/>
      <c r="K73" s="99"/>
      <c r="L73" s="99"/>
      <c r="M73" s="99"/>
      <c r="N73" s="99"/>
      <c r="O73" s="99"/>
      <c r="P73" s="99"/>
      <c r="Q73" s="99"/>
      <c r="R73" s="99"/>
      <c r="S73" s="99"/>
      <c r="T73" s="99"/>
      <c r="U73" s="3"/>
      <c r="AI73" s="3"/>
    </row>
    <row r="74" spans="1:35" ht="18.75" customHeight="1">
      <c r="B74" s="14"/>
      <c r="C74" s="98"/>
      <c r="D74" s="98"/>
      <c r="E74" s="14"/>
      <c r="F74" s="99"/>
      <c r="G74" s="99"/>
      <c r="H74" s="99"/>
      <c r="I74" s="99"/>
      <c r="J74" s="99"/>
      <c r="K74" s="99"/>
      <c r="L74" s="99"/>
      <c r="M74" s="99"/>
      <c r="N74" s="99"/>
      <c r="O74" s="99"/>
      <c r="P74" s="99"/>
      <c r="Q74" s="99"/>
      <c r="R74" s="99"/>
      <c r="S74" s="99"/>
      <c r="T74" s="99"/>
      <c r="U74" s="3"/>
      <c r="AI74" s="3"/>
    </row>
    <row r="75" spans="1:35" ht="18.75" customHeight="1">
      <c r="B75" s="14"/>
      <c r="C75" s="98"/>
      <c r="D75" s="98"/>
      <c r="E75" s="14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99"/>
      <c r="T75" s="99"/>
      <c r="U75" s="3"/>
      <c r="AI75" s="3"/>
    </row>
    <row r="76" spans="1:35" ht="18.75" customHeight="1">
      <c r="B76" s="14"/>
      <c r="C76" s="98"/>
      <c r="D76" s="98"/>
      <c r="E76" s="14"/>
      <c r="F76" s="99"/>
      <c r="G76" s="99"/>
      <c r="H76" s="99"/>
      <c r="I76" s="99"/>
      <c r="J76" s="99"/>
      <c r="K76" s="99"/>
      <c r="L76" s="99"/>
      <c r="M76" s="99"/>
      <c r="N76" s="99"/>
      <c r="O76" s="99"/>
      <c r="P76" s="99"/>
      <c r="Q76" s="99"/>
      <c r="R76" s="99"/>
      <c r="S76" s="99"/>
      <c r="T76" s="99"/>
      <c r="U76" s="3"/>
      <c r="AI76" s="3"/>
    </row>
    <row r="77" spans="1:35" ht="18.75" customHeight="1">
      <c r="B77" s="14"/>
      <c r="C77" s="98"/>
      <c r="D77" s="98"/>
      <c r="E77" s="14"/>
      <c r="F77" s="99"/>
      <c r="G77" s="99"/>
      <c r="H77" s="99"/>
      <c r="I77" s="99"/>
      <c r="J77" s="99"/>
      <c r="K77" s="99"/>
      <c r="L77" s="99"/>
      <c r="M77" s="99"/>
      <c r="N77" s="99"/>
      <c r="O77" s="99"/>
      <c r="P77" s="99"/>
      <c r="Q77" s="99"/>
      <c r="R77" s="99"/>
      <c r="S77" s="99"/>
      <c r="T77" s="99"/>
      <c r="U77" s="3"/>
      <c r="AI77" s="3"/>
    </row>
    <row r="78" spans="1:35" ht="18.75" customHeight="1">
      <c r="B78" s="14"/>
      <c r="C78" s="98"/>
      <c r="D78" s="98"/>
      <c r="E78" s="14"/>
      <c r="F78" s="99"/>
      <c r="G78" s="99"/>
      <c r="H78" s="99"/>
      <c r="I78" s="99"/>
      <c r="J78" s="99"/>
      <c r="K78" s="99"/>
      <c r="L78" s="99"/>
      <c r="M78" s="99"/>
      <c r="N78" s="99"/>
      <c r="O78" s="99"/>
      <c r="P78" s="99"/>
      <c r="Q78" s="99"/>
      <c r="R78" s="99"/>
      <c r="S78" s="99"/>
      <c r="T78" s="99"/>
      <c r="U78" s="3"/>
      <c r="AI78" s="3"/>
    </row>
    <row r="79" spans="1:35" ht="18.75" customHeight="1">
      <c r="B79" s="14"/>
      <c r="C79" s="98"/>
      <c r="D79" s="98"/>
      <c r="E79" s="14"/>
      <c r="F79" s="99"/>
      <c r="G79" s="99"/>
      <c r="H79" s="99"/>
      <c r="I79" s="99"/>
      <c r="J79" s="99"/>
      <c r="K79" s="99"/>
      <c r="L79" s="99"/>
      <c r="M79" s="99"/>
      <c r="N79" s="99"/>
      <c r="O79" s="99"/>
      <c r="P79" s="99"/>
      <c r="Q79" s="99"/>
      <c r="R79" s="99"/>
      <c r="S79" s="99"/>
      <c r="T79" s="99"/>
      <c r="U79" s="3"/>
      <c r="AI79" s="3"/>
    </row>
    <row r="80" spans="1:35" ht="18.75" customHeight="1">
      <c r="A80" s="99"/>
      <c r="B80" s="14"/>
      <c r="C80" s="98"/>
      <c r="D80" s="98"/>
      <c r="E80" s="14"/>
      <c r="F80" s="99"/>
      <c r="G80" s="99"/>
      <c r="H80" s="99"/>
      <c r="I80" s="14"/>
      <c r="J80" s="99"/>
      <c r="K80" s="99"/>
      <c r="L80" s="99"/>
      <c r="M80" s="99"/>
      <c r="N80" s="99"/>
      <c r="O80" s="99"/>
      <c r="P80" s="99"/>
      <c r="Q80" s="99"/>
      <c r="R80" s="99"/>
      <c r="S80" s="99"/>
      <c r="T80" s="99"/>
      <c r="U80" s="3"/>
      <c r="AI80" s="99"/>
    </row>
    <row r="81" spans="1:35" ht="18.75" customHeight="1">
      <c r="B81" s="14"/>
      <c r="C81" s="98"/>
      <c r="D81" s="98"/>
      <c r="E81" s="14"/>
      <c r="F81" s="99"/>
      <c r="G81" s="99"/>
      <c r="H81" s="99"/>
      <c r="I81" s="99"/>
      <c r="J81" s="99"/>
      <c r="K81" s="99"/>
      <c r="L81" s="99"/>
      <c r="M81" s="99"/>
      <c r="N81" s="99"/>
      <c r="O81" s="99"/>
      <c r="P81" s="99"/>
      <c r="Q81" s="99"/>
      <c r="R81" s="99"/>
      <c r="S81" s="99"/>
      <c r="T81" s="99"/>
      <c r="U81" s="3"/>
      <c r="AI81" s="3"/>
    </row>
    <row r="82" spans="1:35" ht="18.75" customHeight="1">
      <c r="B82" s="14"/>
      <c r="C82" s="98"/>
      <c r="D82" s="98"/>
      <c r="E82" s="14"/>
      <c r="F82" s="99"/>
      <c r="G82" s="99"/>
      <c r="H82" s="99"/>
      <c r="I82" s="99"/>
      <c r="J82" s="99"/>
      <c r="K82" s="99"/>
      <c r="L82" s="99"/>
      <c r="M82" s="99"/>
      <c r="N82" s="99"/>
      <c r="O82" s="99"/>
      <c r="P82" s="99"/>
      <c r="Q82" s="99"/>
      <c r="R82" s="99"/>
      <c r="S82" s="99"/>
      <c r="T82" s="99"/>
      <c r="U82" s="3"/>
      <c r="AI82" s="3"/>
    </row>
    <row r="83" spans="1:35" ht="18.75" customHeight="1">
      <c r="B83" s="14"/>
      <c r="C83" s="98"/>
      <c r="D83" s="98"/>
      <c r="E83" s="14"/>
      <c r="F83" s="99"/>
      <c r="G83" s="99"/>
      <c r="H83" s="99"/>
      <c r="I83" s="99"/>
      <c r="J83" s="99"/>
      <c r="K83" s="99"/>
      <c r="L83" s="99"/>
      <c r="M83" s="99"/>
      <c r="N83" s="99"/>
      <c r="O83" s="99"/>
      <c r="P83" s="99"/>
      <c r="Q83" s="99"/>
      <c r="R83" s="99"/>
      <c r="S83" s="99"/>
      <c r="T83" s="99"/>
      <c r="U83" s="3"/>
      <c r="AI83" s="3"/>
    </row>
    <row r="84" spans="1:35" ht="18.75" customHeight="1">
      <c r="B84" s="14"/>
      <c r="C84" s="98"/>
      <c r="D84" s="98"/>
      <c r="E84" s="14"/>
      <c r="F84" s="99"/>
      <c r="G84" s="99"/>
      <c r="H84" s="99"/>
      <c r="I84" s="99"/>
      <c r="J84" s="99"/>
      <c r="K84" s="99"/>
      <c r="L84" s="99"/>
      <c r="M84" s="99"/>
      <c r="N84" s="99"/>
      <c r="O84" s="99"/>
      <c r="P84" s="99"/>
      <c r="Q84" s="99"/>
      <c r="R84" s="99"/>
      <c r="S84" s="99"/>
      <c r="T84" s="99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</row>
    <row r="85" spans="1:35" ht="18.75" customHeight="1">
      <c r="B85" s="14"/>
      <c r="C85" s="98"/>
      <c r="D85" s="98"/>
      <c r="E85" s="14"/>
      <c r="F85" s="99"/>
      <c r="G85" s="99"/>
      <c r="H85" s="99"/>
      <c r="I85" s="99"/>
      <c r="J85" s="99"/>
      <c r="K85" s="99"/>
      <c r="L85" s="99"/>
      <c r="M85" s="99"/>
      <c r="N85" s="99"/>
      <c r="O85" s="99"/>
      <c r="P85" s="99"/>
      <c r="Q85" s="99"/>
      <c r="R85" s="99"/>
      <c r="S85" s="99"/>
      <c r="T85" s="99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</row>
    <row r="86" spans="1:35" ht="18.75" customHeight="1">
      <c r="A86" s="3"/>
      <c r="B86" s="14"/>
      <c r="C86" s="98"/>
      <c r="D86" s="98"/>
      <c r="E86" s="14"/>
      <c r="F86" s="99"/>
      <c r="G86" s="99"/>
      <c r="H86" s="99"/>
      <c r="I86" s="99"/>
      <c r="J86" s="99"/>
      <c r="K86" s="99"/>
      <c r="L86" s="99"/>
      <c r="M86" s="99"/>
      <c r="N86" s="99"/>
      <c r="O86" s="99"/>
      <c r="P86" s="99"/>
      <c r="Q86" s="99"/>
      <c r="R86" s="99"/>
      <c r="S86" s="99"/>
      <c r="T86" s="99"/>
      <c r="U86" s="3"/>
      <c r="V86" s="3"/>
      <c r="W86" s="3"/>
      <c r="X86" s="3"/>
      <c r="Y86" s="3"/>
      <c r="Z86" s="100"/>
      <c r="AA86" s="3"/>
      <c r="AB86" s="3"/>
      <c r="AC86" s="3"/>
      <c r="AD86" s="3"/>
      <c r="AE86" s="3"/>
      <c r="AF86" s="3"/>
      <c r="AG86" s="3"/>
      <c r="AH86" s="5"/>
      <c r="AI86" s="3"/>
    </row>
    <row r="87" spans="1:35" ht="18.75" customHeight="1">
      <c r="A87" s="3"/>
      <c r="B87" s="14"/>
      <c r="C87" s="98"/>
      <c r="D87" s="98"/>
      <c r="E87" s="14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99"/>
      <c r="R87" s="99"/>
      <c r="S87" s="99"/>
      <c r="T87" s="99"/>
      <c r="U87" s="3"/>
      <c r="V87" s="3"/>
      <c r="W87" s="3"/>
      <c r="X87" s="3"/>
      <c r="Y87" s="3"/>
      <c r="Z87" s="100"/>
      <c r="AA87" s="3"/>
      <c r="AB87" s="3"/>
      <c r="AC87" s="3"/>
      <c r="AD87" s="3"/>
      <c r="AE87" s="3"/>
      <c r="AF87" s="3"/>
      <c r="AG87" s="3"/>
      <c r="AH87" s="14"/>
      <c r="AI87" s="3"/>
    </row>
    <row r="88" spans="1:35" ht="18.75" customHeight="1">
      <c r="A88" s="3"/>
      <c r="B88" s="14"/>
      <c r="C88" s="98"/>
      <c r="D88" s="98"/>
      <c r="E88" s="14"/>
      <c r="F88" s="99"/>
      <c r="G88" s="99"/>
      <c r="H88" s="99"/>
      <c r="I88" s="99"/>
      <c r="J88" s="99"/>
      <c r="K88" s="99"/>
      <c r="L88" s="99"/>
      <c r="M88" s="99"/>
      <c r="N88" s="99"/>
      <c r="O88" s="99"/>
      <c r="P88" s="99"/>
      <c r="Q88" s="99"/>
      <c r="R88" s="99"/>
      <c r="S88" s="99"/>
      <c r="T88" s="99"/>
      <c r="U88" s="3"/>
      <c r="V88" s="3"/>
      <c r="W88" s="3"/>
      <c r="X88" s="3"/>
      <c r="Y88" s="3"/>
      <c r="Z88" s="100"/>
      <c r="AA88" s="3"/>
      <c r="AB88" s="3"/>
      <c r="AC88" s="3"/>
      <c r="AD88" s="3"/>
      <c r="AE88" s="3"/>
      <c r="AF88" s="3"/>
      <c r="AG88" s="3"/>
      <c r="AH88" s="14"/>
      <c r="AI88" s="3"/>
    </row>
    <row r="89" spans="1:35" ht="18.75" customHeight="1">
      <c r="A89" s="3"/>
      <c r="B89" s="14"/>
      <c r="C89" s="98"/>
      <c r="D89" s="98"/>
      <c r="E89" s="14"/>
      <c r="F89" s="99"/>
      <c r="G89" s="99"/>
      <c r="H89" s="99"/>
      <c r="I89" s="99"/>
      <c r="J89" s="99"/>
      <c r="K89" s="99"/>
      <c r="L89" s="99"/>
      <c r="M89" s="99"/>
      <c r="N89" s="99"/>
      <c r="O89" s="99"/>
      <c r="P89" s="99"/>
      <c r="Q89" s="99"/>
      <c r="R89" s="99"/>
      <c r="S89" s="99"/>
      <c r="T89" s="99"/>
      <c r="U89" s="3"/>
      <c r="V89" s="3"/>
      <c r="W89" s="3"/>
      <c r="X89" s="3"/>
      <c r="Y89" s="3"/>
      <c r="Z89" s="100"/>
      <c r="AA89" s="3"/>
      <c r="AB89" s="3"/>
      <c r="AC89" s="3"/>
      <c r="AD89" s="3"/>
      <c r="AE89" s="3"/>
      <c r="AF89" s="3"/>
      <c r="AG89" s="3"/>
      <c r="AH89" s="3"/>
      <c r="AI89" s="3"/>
    </row>
    <row r="90" spans="1:35" ht="18.75" customHeight="1">
      <c r="A90" s="3"/>
      <c r="B90" s="14"/>
      <c r="C90" s="98"/>
      <c r="D90" s="98"/>
      <c r="E90" s="14"/>
      <c r="F90" s="99"/>
      <c r="G90" s="99"/>
      <c r="H90" s="99"/>
      <c r="I90" s="99"/>
      <c r="J90" s="99"/>
      <c r="K90" s="99"/>
      <c r="L90" s="99"/>
      <c r="M90" s="99"/>
      <c r="N90" s="99"/>
      <c r="O90" s="99"/>
      <c r="P90" s="99"/>
      <c r="Q90" s="99"/>
      <c r="R90" s="99"/>
      <c r="S90" s="99"/>
      <c r="T90" s="99"/>
      <c r="U90" s="3"/>
      <c r="V90" s="3"/>
      <c r="W90" s="3"/>
      <c r="X90" s="3"/>
      <c r="Y90" s="3"/>
      <c r="Z90" s="100"/>
      <c r="AA90" s="3"/>
      <c r="AB90" s="3"/>
      <c r="AC90" s="3"/>
      <c r="AD90" s="3"/>
      <c r="AE90" s="3"/>
      <c r="AF90" s="3"/>
      <c r="AG90" s="3"/>
      <c r="AH90" s="3"/>
      <c r="AI90" s="3"/>
    </row>
    <row r="91" spans="1:35" ht="18.75" customHeight="1">
      <c r="A91" s="3"/>
      <c r="B91" s="14"/>
      <c r="C91" s="98"/>
      <c r="D91" s="98"/>
      <c r="E91" s="14"/>
      <c r="F91" s="99"/>
      <c r="G91" s="99"/>
      <c r="H91" s="99"/>
      <c r="I91" s="99"/>
      <c r="J91" s="99"/>
      <c r="K91" s="99"/>
      <c r="L91" s="99"/>
      <c r="M91" s="99"/>
      <c r="N91" s="99"/>
      <c r="O91" s="99"/>
      <c r="P91" s="99"/>
      <c r="Q91" s="99"/>
      <c r="R91" s="99"/>
      <c r="S91" s="99"/>
      <c r="T91" s="99"/>
      <c r="U91" s="3"/>
      <c r="V91" s="3"/>
      <c r="W91" s="3"/>
      <c r="X91" s="3"/>
      <c r="Y91" s="3"/>
      <c r="Z91" s="100"/>
      <c r="AA91" s="3"/>
      <c r="AB91" s="3"/>
      <c r="AC91" s="3"/>
      <c r="AD91" s="3"/>
      <c r="AE91" s="3"/>
      <c r="AF91" s="3"/>
      <c r="AG91" s="3"/>
      <c r="AH91" s="3"/>
      <c r="AI91" s="3"/>
    </row>
    <row r="92" spans="1:35" ht="18.75" customHeight="1">
      <c r="A92" s="3"/>
      <c r="B92" s="14"/>
      <c r="C92" s="98"/>
      <c r="D92" s="98"/>
      <c r="E92" s="14"/>
      <c r="F92" s="99"/>
      <c r="G92" s="99"/>
      <c r="H92" s="99"/>
      <c r="I92" s="99"/>
      <c r="J92" s="99"/>
      <c r="K92" s="99"/>
      <c r="L92" s="99"/>
      <c r="M92" s="99"/>
      <c r="N92" s="99"/>
      <c r="O92" s="99"/>
      <c r="P92" s="99"/>
      <c r="Q92" s="99"/>
      <c r="R92" s="99"/>
      <c r="S92" s="99"/>
      <c r="T92" s="99"/>
      <c r="U92" s="3"/>
      <c r="V92" s="3"/>
      <c r="W92" s="3"/>
      <c r="X92" s="3"/>
      <c r="Y92" s="3"/>
      <c r="Z92" s="100"/>
      <c r="AA92" s="3"/>
      <c r="AB92" s="3"/>
      <c r="AC92" s="3"/>
      <c r="AD92" s="3"/>
      <c r="AE92" s="3"/>
      <c r="AF92" s="3"/>
      <c r="AG92" s="3"/>
      <c r="AH92" s="3"/>
      <c r="AI92" s="3"/>
    </row>
    <row r="93" spans="1:35" ht="18.75" customHeight="1">
      <c r="A93" s="3"/>
      <c r="B93" s="14"/>
      <c r="C93" s="98"/>
      <c r="D93" s="98"/>
      <c r="E93" s="14"/>
      <c r="F93" s="99"/>
      <c r="G93" s="99"/>
      <c r="H93" s="99"/>
      <c r="I93" s="99"/>
      <c r="J93" s="99"/>
      <c r="K93" s="99"/>
      <c r="L93" s="99"/>
      <c r="M93" s="99"/>
      <c r="N93" s="99"/>
      <c r="O93" s="99"/>
      <c r="P93" s="99"/>
      <c r="Q93" s="99"/>
      <c r="R93" s="99"/>
      <c r="S93" s="99"/>
      <c r="T93" s="99"/>
      <c r="U93" s="3"/>
      <c r="V93" s="3"/>
      <c r="W93" s="3"/>
      <c r="X93" s="3"/>
      <c r="Y93" s="3"/>
      <c r="Z93" s="100"/>
      <c r="AA93" s="3"/>
      <c r="AB93" s="3"/>
      <c r="AC93" s="3"/>
      <c r="AD93" s="3"/>
      <c r="AE93" s="3"/>
      <c r="AF93" s="3"/>
      <c r="AG93" s="3"/>
      <c r="AH93" s="3"/>
      <c r="AI93" s="3"/>
    </row>
    <row r="94" spans="1:35" ht="18.75" customHeight="1">
      <c r="A94" s="3"/>
      <c r="B94" s="14"/>
      <c r="C94" s="98"/>
      <c r="D94" s="98"/>
      <c r="E94" s="14"/>
      <c r="F94" s="99"/>
      <c r="G94" s="99"/>
      <c r="H94" s="99"/>
      <c r="I94" s="99"/>
      <c r="J94" s="99"/>
      <c r="K94" s="99"/>
      <c r="L94" s="99"/>
      <c r="M94" s="99"/>
      <c r="N94" s="99"/>
      <c r="O94" s="99"/>
      <c r="P94" s="99"/>
      <c r="Q94" s="99"/>
      <c r="R94" s="99"/>
      <c r="S94" s="99"/>
      <c r="T94" s="99"/>
      <c r="U94" s="3"/>
      <c r="V94" s="3"/>
      <c r="W94" s="3"/>
      <c r="X94" s="3"/>
      <c r="Y94" s="3"/>
      <c r="Z94" s="100"/>
      <c r="AA94" s="3"/>
      <c r="AB94" s="3"/>
      <c r="AC94" s="3"/>
      <c r="AD94" s="3"/>
      <c r="AE94" s="3"/>
      <c r="AF94" s="3"/>
      <c r="AG94" s="3"/>
      <c r="AH94" s="3"/>
      <c r="AI94" s="3"/>
    </row>
    <row r="95" spans="1:35" ht="18.75" customHeight="1">
      <c r="A95" s="3"/>
      <c r="B95" s="14"/>
      <c r="C95" s="98"/>
      <c r="D95" s="98"/>
      <c r="E95" s="14"/>
      <c r="F95" s="99"/>
      <c r="G95" s="99"/>
      <c r="H95" s="99"/>
      <c r="I95" s="99"/>
      <c r="J95" s="99"/>
      <c r="K95" s="99"/>
      <c r="L95" s="99"/>
      <c r="M95" s="99"/>
      <c r="N95" s="99"/>
      <c r="O95" s="99"/>
      <c r="P95" s="99"/>
      <c r="Q95" s="99"/>
      <c r="R95" s="99"/>
      <c r="S95" s="99"/>
      <c r="T95" s="99"/>
      <c r="U95" s="3"/>
      <c r="V95" s="3"/>
      <c r="W95" s="3"/>
      <c r="X95" s="3"/>
      <c r="Y95" s="3"/>
      <c r="Z95" s="100"/>
      <c r="AA95" s="3"/>
      <c r="AB95" s="3"/>
      <c r="AC95" s="3"/>
      <c r="AD95" s="3"/>
      <c r="AE95" s="3"/>
      <c r="AF95" s="3"/>
      <c r="AG95" s="3"/>
      <c r="AH95" s="3"/>
      <c r="AI95" s="3"/>
    </row>
    <row r="96" spans="1:35" ht="18.75" customHeight="1">
      <c r="A96" s="3"/>
      <c r="B96" s="14"/>
      <c r="C96" s="98"/>
      <c r="D96" s="98"/>
      <c r="E96" s="14"/>
      <c r="F96" s="99"/>
      <c r="G96" s="99"/>
      <c r="H96" s="99"/>
      <c r="I96" s="99"/>
      <c r="J96" s="99"/>
      <c r="K96" s="99"/>
      <c r="L96" s="99"/>
      <c r="M96" s="99"/>
      <c r="N96" s="99"/>
      <c r="O96" s="99"/>
      <c r="P96" s="99"/>
      <c r="Q96" s="99"/>
      <c r="R96" s="99"/>
      <c r="S96" s="99"/>
      <c r="T96" s="99"/>
      <c r="U96" s="3"/>
      <c r="V96" s="3"/>
      <c r="W96" s="3"/>
      <c r="X96" s="3"/>
      <c r="Y96" s="3"/>
      <c r="Z96" s="101"/>
      <c r="AA96" s="3"/>
      <c r="AB96" s="3"/>
      <c r="AC96" s="3"/>
      <c r="AD96" s="3"/>
      <c r="AE96" s="3"/>
      <c r="AF96" s="3"/>
      <c r="AG96" s="3"/>
      <c r="AH96" s="3"/>
      <c r="AI96" s="3"/>
    </row>
    <row r="97" spans="1:35" ht="18.75" customHeight="1">
      <c r="A97" s="3"/>
      <c r="B97" s="14"/>
      <c r="C97" s="98"/>
      <c r="D97" s="98"/>
      <c r="E97" s="14"/>
      <c r="F97" s="99"/>
      <c r="G97" s="99"/>
      <c r="H97" s="99"/>
      <c r="I97" s="99"/>
      <c r="J97" s="99"/>
      <c r="K97" s="99"/>
      <c r="L97" s="99"/>
      <c r="M97" s="99"/>
      <c r="N97" s="99"/>
      <c r="O97" s="99"/>
      <c r="P97" s="99"/>
      <c r="Q97" s="99"/>
      <c r="R97" s="99"/>
      <c r="S97" s="99"/>
      <c r="T97" s="99"/>
      <c r="U97" s="3"/>
      <c r="V97" s="3"/>
      <c r="W97" s="3"/>
      <c r="X97" s="3"/>
      <c r="Y97" s="3"/>
      <c r="Z97" s="100"/>
      <c r="AA97" s="3"/>
      <c r="AB97" s="3"/>
      <c r="AC97" s="3"/>
      <c r="AD97" s="3"/>
      <c r="AE97" s="3"/>
      <c r="AF97" s="3"/>
      <c r="AG97" s="3"/>
      <c r="AH97" s="3"/>
      <c r="AI97" s="3"/>
    </row>
    <row r="98" spans="1:35" ht="18.75" customHeight="1">
      <c r="A98" s="3"/>
      <c r="B98" s="14"/>
      <c r="C98" s="98"/>
      <c r="D98" s="98"/>
      <c r="E98" s="14"/>
      <c r="F98" s="99"/>
      <c r="G98" s="99"/>
      <c r="H98" s="99"/>
      <c r="I98" s="99"/>
      <c r="J98" s="99"/>
      <c r="K98" s="99"/>
      <c r="L98" s="99"/>
      <c r="M98" s="99"/>
      <c r="N98" s="99"/>
      <c r="O98" s="99"/>
      <c r="P98" s="99"/>
      <c r="Q98" s="99"/>
      <c r="R98" s="99"/>
      <c r="S98" s="99"/>
      <c r="T98" s="99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</row>
    <row r="99" spans="1:35" ht="18.75" customHeight="1">
      <c r="A99" s="3"/>
      <c r="B99" s="14"/>
      <c r="C99" s="98"/>
      <c r="D99" s="98"/>
      <c r="E99" s="14"/>
      <c r="F99" s="99"/>
      <c r="G99" s="99"/>
      <c r="H99" s="99"/>
      <c r="I99" s="99"/>
      <c r="J99" s="99"/>
      <c r="K99" s="99"/>
      <c r="L99" s="99"/>
      <c r="M99" s="99"/>
      <c r="N99" s="99"/>
      <c r="O99" s="99"/>
      <c r="P99" s="99"/>
      <c r="Q99" s="99"/>
      <c r="R99" s="99"/>
      <c r="S99" s="99"/>
      <c r="T99" s="99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</row>
    <row r="100" spans="1:35" ht="18.75" customHeight="1">
      <c r="A100" s="3"/>
      <c r="B100" s="14"/>
      <c r="C100" s="98"/>
      <c r="D100" s="98"/>
      <c r="E100" s="14"/>
      <c r="F100" s="99"/>
      <c r="G100" s="99"/>
      <c r="H100" s="99"/>
      <c r="I100" s="99"/>
      <c r="J100" s="99"/>
      <c r="K100" s="99"/>
      <c r="L100" s="99"/>
      <c r="M100" s="99"/>
      <c r="N100" s="99"/>
      <c r="O100" s="99"/>
      <c r="P100" s="99"/>
      <c r="Q100" s="99"/>
      <c r="R100" s="99"/>
      <c r="S100" s="99"/>
      <c r="T100" s="99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</row>
    <row r="101" spans="1:35" ht="18.75" customHeight="1">
      <c r="A101" s="3"/>
      <c r="B101" s="14"/>
      <c r="C101" s="98"/>
      <c r="D101" s="98"/>
      <c r="E101" s="14"/>
      <c r="F101" s="99"/>
      <c r="G101" s="99"/>
      <c r="H101" s="99"/>
      <c r="I101" s="99"/>
      <c r="J101" s="99"/>
      <c r="K101" s="99"/>
      <c r="L101" s="99"/>
      <c r="M101" s="99"/>
      <c r="N101" s="99"/>
      <c r="O101" s="99"/>
      <c r="P101" s="99"/>
      <c r="Q101" s="99"/>
      <c r="R101" s="99"/>
      <c r="S101" s="99"/>
      <c r="T101" s="99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</row>
    <row r="102" spans="1:35" ht="18.75" customHeight="1">
      <c r="A102" s="3"/>
      <c r="B102" s="14"/>
      <c r="C102" s="98"/>
      <c r="D102" s="98"/>
      <c r="E102" s="14"/>
      <c r="F102" s="99"/>
      <c r="G102" s="99"/>
      <c r="H102" s="99"/>
      <c r="I102" s="99"/>
      <c r="J102" s="99"/>
      <c r="K102" s="99"/>
      <c r="L102" s="99"/>
      <c r="M102" s="99"/>
      <c r="N102" s="99"/>
      <c r="O102" s="99"/>
      <c r="P102" s="99"/>
      <c r="Q102" s="99"/>
      <c r="R102" s="99"/>
      <c r="S102" s="99"/>
      <c r="T102" s="99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</row>
    <row r="103" spans="1:35" ht="18.75" customHeight="1">
      <c r="A103" s="3"/>
      <c r="B103" s="14"/>
      <c r="C103" s="98"/>
      <c r="D103" s="98"/>
      <c r="E103" s="14"/>
      <c r="F103" s="99"/>
      <c r="G103" s="99"/>
      <c r="H103" s="99"/>
      <c r="I103" s="99"/>
      <c r="J103" s="99"/>
      <c r="K103" s="99"/>
      <c r="L103" s="99"/>
      <c r="M103" s="99"/>
      <c r="N103" s="99"/>
      <c r="O103" s="99"/>
      <c r="P103" s="99"/>
      <c r="Q103" s="99"/>
      <c r="R103" s="99"/>
      <c r="S103" s="99"/>
      <c r="T103" s="99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</row>
    <row r="104" spans="1:35" ht="18.75" customHeight="1">
      <c r="A104" s="3"/>
      <c r="B104" s="14"/>
      <c r="C104" s="98"/>
      <c r="D104" s="98"/>
      <c r="E104" s="14"/>
      <c r="F104" s="99"/>
      <c r="G104" s="99"/>
      <c r="H104" s="99"/>
      <c r="I104" s="99"/>
      <c r="J104" s="99"/>
      <c r="K104" s="99"/>
      <c r="L104" s="99"/>
      <c r="M104" s="99"/>
      <c r="N104" s="99"/>
      <c r="O104" s="99"/>
      <c r="P104" s="99"/>
      <c r="Q104" s="99"/>
      <c r="R104" s="99"/>
      <c r="S104" s="99"/>
      <c r="T104" s="99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</row>
    <row r="105" spans="1:35" ht="18.75" customHeight="1">
      <c r="A105" s="3"/>
      <c r="B105" s="14"/>
      <c r="C105" s="98"/>
      <c r="D105" s="98"/>
      <c r="E105" s="14"/>
      <c r="F105" s="99"/>
      <c r="G105" s="99"/>
      <c r="H105" s="99"/>
      <c r="I105" s="99"/>
      <c r="J105" s="99"/>
      <c r="K105" s="99"/>
      <c r="L105" s="99"/>
      <c r="M105" s="99"/>
      <c r="N105" s="99"/>
      <c r="O105" s="99"/>
      <c r="P105" s="99"/>
      <c r="Q105" s="99"/>
      <c r="R105" s="99"/>
      <c r="S105" s="99"/>
      <c r="T105" s="99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</row>
    <row r="106" spans="1:35" ht="18.75" customHeight="1">
      <c r="A106" s="3"/>
      <c r="B106" s="14"/>
      <c r="C106" s="98"/>
      <c r="D106" s="98"/>
      <c r="E106" s="14"/>
      <c r="F106" s="99"/>
      <c r="G106" s="99"/>
      <c r="H106" s="99"/>
      <c r="I106" s="99"/>
      <c r="J106" s="99"/>
      <c r="K106" s="99"/>
      <c r="L106" s="99"/>
      <c r="M106" s="99"/>
      <c r="N106" s="99"/>
      <c r="O106" s="99"/>
      <c r="P106" s="99"/>
      <c r="Q106" s="99"/>
      <c r="R106" s="99"/>
      <c r="S106" s="99"/>
      <c r="T106" s="99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</row>
    <row r="107" spans="1:35" ht="18.75" customHeight="1">
      <c r="A107" s="3"/>
      <c r="B107" s="14"/>
      <c r="C107" s="98"/>
      <c r="D107" s="98"/>
      <c r="E107" s="14"/>
      <c r="F107" s="99"/>
      <c r="G107" s="99"/>
      <c r="H107" s="99"/>
      <c r="I107" s="99"/>
      <c r="J107" s="99"/>
      <c r="K107" s="99"/>
      <c r="L107" s="99"/>
      <c r="M107" s="99"/>
      <c r="N107" s="99"/>
      <c r="O107" s="99"/>
      <c r="P107" s="99"/>
      <c r="Q107" s="99"/>
      <c r="R107" s="99"/>
      <c r="S107" s="99"/>
      <c r="T107" s="99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</row>
    <row r="108" spans="1:35" ht="18.75" customHeight="1">
      <c r="A108" s="3"/>
      <c r="B108" s="14"/>
      <c r="C108" s="98"/>
      <c r="D108" s="98"/>
      <c r="E108" s="14"/>
      <c r="F108" s="99"/>
      <c r="G108" s="99"/>
      <c r="H108" s="99"/>
      <c r="I108" s="99"/>
      <c r="J108" s="99"/>
      <c r="K108" s="99"/>
      <c r="L108" s="99"/>
      <c r="M108" s="99"/>
      <c r="N108" s="99"/>
      <c r="O108" s="99"/>
      <c r="P108" s="99"/>
      <c r="Q108" s="99"/>
      <c r="R108" s="99"/>
      <c r="S108" s="99"/>
      <c r="T108" s="99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</row>
    <row r="109" spans="1:35" ht="18.75" customHeight="1">
      <c r="A109" s="3"/>
      <c r="B109" s="14"/>
      <c r="C109" s="98"/>
      <c r="D109" s="98"/>
      <c r="E109" s="14"/>
      <c r="F109" s="99"/>
      <c r="G109" s="99"/>
      <c r="H109" s="99"/>
      <c r="I109" s="99"/>
      <c r="J109" s="99"/>
      <c r="K109" s="99"/>
      <c r="L109" s="99"/>
      <c r="M109" s="99"/>
      <c r="N109" s="99"/>
      <c r="O109" s="99"/>
      <c r="P109" s="99"/>
      <c r="Q109" s="99"/>
      <c r="R109" s="99"/>
      <c r="S109" s="99"/>
      <c r="T109" s="99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</row>
    <row r="110" spans="1:35" ht="18.75" customHeight="1">
      <c r="A110" s="3"/>
      <c r="B110" s="14"/>
      <c r="C110" s="98"/>
      <c r="D110" s="98"/>
      <c r="E110" s="14"/>
      <c r="F110" s="99"/>
      <c r="G110" s="99"/>
      <c r="H110" s="99"/>
      <c r="I110" s="99"/>
      <c r="J110" s="99"/>
      <c r="K110" s="99"/>
      <c r="L110" s="99"/>
      <c r="M110" s="99"/>
      <c r="N110" s="99"/>
      <c r="O110" s="99"/>
      <c r="P110" s="99"/>
      <c r="Q110" s="99"/>
      <c r="R110" s="99"/>
      <c r="S110" s="99"/>
      <c r="T110" s="99"/>
      <c r="U110" s="3"/>
      <c r="V110" s="3"/>
      <c r="W110" s="3"/>
      <c r="X110" s="3"/>
      <c r="Y110" s="3"/>
      <c r="Z110" s="100"/>
      <c r="AA110" s="3"/>
      <c r="AB110" s="3"/>
      <c r="AC110" s="3"/>
      <c r="AD110" s="3"/>
      <c r="AE110" s="3"/>
      <c r="AF110" s="3"/>
      <c r="AG110" s="3"/>
      <c r="AH110" s="3"/>
      <c r="AI110" s="3"/>
    </row>
    <row r="111" spans="1:35" ht="18.75" customHeight="1">
      <c r="A111" s="3"/>
      <c r="B111" s="14"/>
      <c r="C111" s="98"/>
      <c r="D111" s="98"/>
      <c r="E111" s="14"/>
      <c r="F111" s="99"/>
      <c r="G111" s="99"/>
      <c r="H111" s="99"/>
      <c r="I111" s="99"/>
      <c r="J111" s="99"/>
      <c r="K111" s="99"/>
      <c r="L111" s="99"/>
      <c r="M111" s="99"/>
      <c r="N111" s="99"/>
      <c r="O111" s="99"/>
      <c r="P111" s="99"/>
      <c r="Q111" s="99"/>
      <c r="R111" s="99"/>
      <c r="S111" s="99"/>
      <c r="T111" s="99"/>
      <c r="U111" s="3"/>
      <c r="V111" s="3"/>
      <c r="W111" s="3"/>
      <c r="X111" s="3"/>
      <c r="Y111" s="3"/>
      <c r="Z111" s="100"/>
      <c r="AA111" s="3"/>
      <c r="AB111" s="3"/>
      <c r="AC111" s="3"/>
      <c r="AD111" s="451"/>
      <c r="AF111" s="102"/>
      <c r="AG111" s="56"/>
      <c r="AH111" s="56"/>
      <c r="AI111" s="3"/>
    </row>
    <row r="112" spans="1:35" ht="18.75" customHeight="1">
      <c r="A112" s="3"/>
      <c r="B112" s="14"/>
      <c r="C112" s="98"/>
      <c r="D112" s="98"/>
      <c r="E112" s="14"/>
      <c r="F112" s="99"/>
      <c r="G112" s="99"/>
      <c r="H112" s="99"/>
      <c r="I112" s="99"/>
      <c r="J112" s="99"/>
      <c r="K112" s="99"/>
      <c r="L112" s="99"/>
      <c r="M112" s="99"/>
      <c r="N112" s="99"/>
      <c r="O112" s="99"/>
      <c r="P112" s="99"/>
      <c r="Q112" s="99"/>
      <c r="R112" s="99"/>
      <c r="S112" s="99"/>
      <c r="T112" s="99"/>
      <c r="U112" s="3"/>
      <c r="V112" s="101"/>
      <c r="W112" s="103"/>
      <c r="X112" s="3"/>
      <c r="Y112" s="3"/>
      <c r="Z112" s="104"/>
      <c r="AA112" s="3"/>
      <c r="AB112" s="3"/>
      <c r="AC112" s="3"/>
      <c r="AD112" s="451"/>
      <c r="AF112" s="56"/>
      <c r="AG112" s="56"/>
      <c r="AH112" s="56"/>
      <c r="AI112" s="3"/>
    </row>
    <row r="113" spans="1:35" ht="18.75" customHeight="1">
      <c r="A113" s="3"/>
      <c r="B113" s="14"/>
      <c r="C113" s="98"/>
      <c r="D113" s="98"/>
      <c r="E113" s="14"/>
      <c r="F113" s="99"/>
      <c r="G113" s="99"/>
      <c r="H113" s="99"/>
      <c r="I113" s="99"/>
      <c r="J113" s="99"/>
      <c r="K113" s="99"/>
      <c r="L113" s="99"/>
      <c r="M113" s="99"/>
      <c r="N113" s="99"/>
      <c r="O113" s="99"/>
      <c r="P113" s="99"/>
      <c r="Q113" s="99"/>
      <c r="R113" s="99"/>
      <c r="S113" s="99"/>
      <c r="T113" s="99"/>
      <c r="U113" s="3"/>
      <c r="V113" s="3"/>
      <c r="W113" s="3"/>
      <c r="X113" s="3"/>
      <c r="Y113" s="3"/>
      <c r="Z113" s="3"/>
      <c r="AA113" s="3"/>
      <c r="AB113" s="3"/>
      <c r="AC113" s="3"/>
      <c r="AD113" s="451"/>
      <c r="AF113" s="3"/>
      <c r="AG113" s="3"/>
      <c r="AH113" s="3"/>
      <c r="AI113" s="3"/>
    </row>
    <row r="114" spans="1:35" ht="18.75" customHeight="1">
      <c r="B114" s="14"/>
      <c r="C114" s="98"/>
      <c r="D114" s="98"/>
      <c r="E114" s="14"/>
      <c r="F114" s="99"/>
      <c r="G114" s="99"/>
      <c r="H114" s="99"/>
      <c r="I114" s="99"/>
      <c r="J114" s="99"/>
      <c r="K114" s="99"/>
      <c r="L114" s="99"/>
      <c r="M114" s="99"/>
      <c r="N114" s="99"/>
      <c r="O114" s="99"/>
      <c r="P114" s="99"/>
      <c r="Q114" s="99"/>
      <c r="R114" s="99"/>
      <c r="S114" s="99"/>
      <c r="T114" s="99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</row>
    <row r="115" spans="1:35" ht="18.75" customHeight="1">
      <c r="B115" s="14"/>
      <c r="C115" s="98"/>
      <c r="D115" s="98"/>
      <c r="E115" s="14"/>
      <c r="F115" s="99"/>
      <c r="G115" s="99"/>
      <c r="H115" s="99"/>
      <c r="I115" s="99"/>
      <c r="J115" s="99"/>
      <c r="K115" s="99"/>
      <c r="L115" s="99"/>
      <c r="M115" s="99"/>
      <c r="N115" s="99"/>
      <c r="O115" s="99"/>
      <c r="P115" s="99"/>
      <c r="Q115" s="99"/>
      <c r="R115" s="99"/>
      <c r="S115" s="99"/>
      <c r="T115" s="99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</row>
    <row r="116" spans="1:35" ht="18.75" customHeight="1">
      <c r="B116" s="14"/>
      <c r="C116" s="98"/>
      <c r="D116" s="98"/>
      <c r="E116" s="14"/>
      <c r="F116" s="99"/>
      <c r="G116" s="99"/>
      <c r="H116" s="99"/>
      <c r="I116" s="99"/>
      <c r="J116" s="99"/>
      <c r="K116" s="99"/>
      <c r="L116" s="99"/>
      <c r="M116" s="99"/>
      <c r="N116" s="99"/>
      <c r="O116" s="99"/>
      <c r="P116" s="99"/>
      <c r="Q116" s="99"/>
      <c r="R116" s="99"/>
      <c r="S116" s="99"/>
      <c r="T116" s="99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</row>
    <row r="117" spans="1:35" ht="18.75" customHeight="1">
      <c r="B117" s="14"/>
      <c r="C117" s="98"/>
      <c r="D117" s="98"/>
      <c r="E117" s="14"/>
      <c r="F117" s="99"/>
      <c r="G117" s="99"/>
      <c r="H117" s="99"/>
      <c r="I117" s="99"/>
      <c r="J117" s="99"/>
      <c r="K117" s="99"/>
      <c r="L117" s="99"/>
      <c r="M117" s="99"/>
      <c r="N117" s="99"/>
      <c r="O117" s="99"/>
      <c r="P117" s="99"/>
      <c r="Q117" s="99"/>
      <c r="R117" s="99"/>
      <c r="S117" s="99"/>
      <c r="T117" s="99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</row>
    <row r="118" spans="1:35" ht="18.75" customHeight="1">
      <c r="B118" s="14"/>
      <c r="C118" s="98"/>
      <c r="D118" s="98"/>
      <c r="E118" s="14"/>
      <c r="F118" s="99"/>
      <c r="G118" s="99"/>
      <c r="H118" s="99"/>
      <c r="I118" s="99"/>
      <c r="J118" s="99"/>
      <c r="K118" s="99"/>
      <c r="L118" s="99"/>
      <c r="M118" s="99"/>
      <c r="N118" s="99"/>
      <c r="O118" s="99"/>
      <c r="P118" s="99"/>
      <c r="Q118" s="99"/>
      <c r="R118" s="99"/>
      <c r="S118" s="99"/>
      <c r="T118" s="99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</row>
    <row r="119" spans="1:35" ht="18.75" customHeight="1">
      <c r="B119" s="14"/>
      <c r="C119" s="98"/>
      <c r="D119" s="98"/>
      <c r="E119" s="14"/>
      <c r="F119" s="99"/>
      <c r="G119" s="99"/>
      <c r="H119" s="99"/>
      <c r="I119" s="99"/>
      <c r="J119" s="99"/>
      <c r="K119" s="99"/>
      <c r="L119" s="99"/>
      <c r="M119" s="99"/>
      <c r="N119" s="99"/>
      <c r="O119" s="99"/>
      <c r="P119" s="99"/>
      <c r="Q119" s="99"/>
      <c r="R119" s="99"/>
      <c r="S119" s="99"/>
      <c r="T119" s="99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</row>
    <row r="120" spans="1:35" ht="18.75" customHeight="1">
      <c r="B120" s="14"/>
      <c r="C120" s="98"/>
      <c r="D120" s="98"/>
      <c r="E120" s="14"/>
      <c r="F120" s="99"/>
      <c r="G120" s="99"/>
      <c r="H120" s="99"/>
      <c r="I120" s="99"/>
      <c r="J120" s="99"/>
      <c r="K120" s="99"/>
      <c r="L120" s="99"/>
      <c r="M120" s="99"/>
      <c r="N120" s="99"/>
      <c r="O120" s="99"/>
      <c r="P120" s="99"/>
      <c r="Q120" s="99"/>
      <c r="R120" s="99"/>
      <c r="S120" s="99"/>
      <c r="T120" s="99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</row>
    <row r="121" spans="1:35" ht="18.75" customHeight="1">
      <c r="B121" s="14"/>
      <c r="C121" s="98"/>
      <c r="D121" s="98"/>
      <c r="E121" s="14"/>
      <c r="F121" s="99"/>
      <c r="G121" s="99"/>
      <c r="H121" s="99"/>
      <c r="I121" s="99"/>
      <c r="J121" s="99"/>
      <c r="K121" s="99"/>
      <c r="L121" s="99"/>
      <c r="M121" s="99"/>
      <c r="N121" s="99"/>
      <c r="O121" s="99"/>
      <c r="P121" s="99"/>
      <c r="Q121" s="99"/>
      <c r="R121" s="99"/>
      <c r="S121" s="99"/>
      <c r="T121" s="99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</row>
    <row r="122" spans="1:35" ht="18.75" customHeight="1">
      <c r="B122" s="14"/>
      <c r="C122" s="98"/>
      <c r="D122" s="98"/>
      <c r="E122" s="14"/>
      <c r="F122" s="99"/>
      <c r="G122" s="99"/>
      <c r="H122" s="99"/>
      <c r="I122" s="99"/>
      <c r="J122" s="99"/>
      <c r="K122" s="99"/>
      <c r="L122" s="99"/>
      <c r="M122" s="99"/>
      <c r="N122" s="99"/>
      <c r="O122" s="99"/>
      <c r="P122" s="99"/>
      <c r="Q122" s="99"/>
      <c r="R122" s="99"/>
      <c r="S122" s="99"/>
      <c r="T122" s="99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</row>
    <row r="123" spans="1:35" ht="18.75" customHeight="1">
      <c r="B123" s="14"/>
      <c r="C123" s="98"/>
      <c r="D123" s="98"/>
      <c r="E123" s="14"/>
      <c r="F123" s="99"/>
      <c r="G123" s="99"/>
      <c r="H123" s="99"/>
      <c r="I123" s="99"/>
      <c r="J123" s="99"/>
      <c r="K123" s="99"/>
      <c r="L123" s="99"/>
      <c r="M123" s="99"/>
      <c r="N123" s="99"/>
      <c r="O123" s="99"/>
      <c r="P123" s="99"/>
      <c r="Q123" s="99"/>
      <c r="R123" s="99"/>
      <c r="S123" s="99"/>
      <c r="T123" s="99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</row>
    <row r="124" spans="1:35" ht="18.75" customHeight="1">
      <c r="B124" s="14"/>
      <c r="C124" s="98"/>
      <c r="D124" s="98"/>
      <c r="E124" s="14"/>
      <c r="F124" s="99"/>
      <c r="G124" s="99"/>
      <c r="H124" s="99"/>
      <c r="I124" s="99"/>
      <c r="J124" s="99"/>
      <c r="K124" s="99"/>
      <c r="L124" s="99"/>
      <c r="M124" s="99"/>
      <c r="N124" s="99"/>
      <c r="O124" s="99"/>
      <c r="P124" s="99"/>
      <c r="Q124" s="99"/>
      <c r="R124" s="99"/>
      <c r="S124" s="99"/>
      <c r="T124" s="99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</row>
    <row r="125" spans="1:35" ht="18.75" customHeight="1">
      <c r="B125" s="14"/>
      <c r="C125" s="98"/>
      <c r="D125" s="98"/>
      <c r="E125" s="14"/>
      <c r="F125" s="99"/>
      <c r="G125" s="99"/>
      <c r="H125" s="99"/>
      <c r="I125" s="99"/>
      <c r="J125" s="99"/>
      <c r="K125" s="99"/>
      <c r="L125" s="99"/>
      <c r="M125" s="99"/>
      <c r="N125" s="99"/>
      <c r="O125" s="99"/>
      <c r="P125" s="99"/>
      <c r="Q125" s="99"/>
      <c r="R125" s="99"/>
      <c r="S125" s="99"/>
      <c r="T125" s="99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</row>
    <row r="126" spans="1:35" ht="18.75" customHeight="1">
      <c r="B126" s="14"/>
      <c r="C126" s="98"/>
      <c r="D126" s="98"/>
      <c r="E126" s="14"/>
      <c r="F126" s="99"/>
      <c r="G126" s="99"/>
      <c r="H126" s="99"/>
      <c r="I126" s="99"/>
      <c r="J126" s="99"/>
      <c r="K126" s="99"/>
      <c r="L126" s="99"/>
      <c r="M126" s="99"/>
      <c r="N126" s="99"/>
      <c r="O126" s="99"/>
      <c r="P126" s="99"/>
      <c r="Q126" s="99"/>
      <c r="R126" s="99"/>
      <c r="S126" s="99"/>
      <c r="T126" s="99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</row>
    <row r="127" spans="1:35" ht="18.75" customHeight="1">
      <c r="B127" s="14"/>
      <c r="C127" s="98"/>
      <c r="D127" s="98"/>
      <c r="E127" s="14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</row>
    <row r="128" spans="1:35" ht="18.75" customHeight="1">
      <c r="B128" s="14"/>
      <c r="C128" s="98"/>
      <c r="D128" s="98"/>
      <c r="E128" s="14"/>
      <c r="F128" s="99"/>
      <c r="G128" s="99"/>
      <c r="H128" s="99"/>
      <c r="I128" s="99"/>
      <c r="J128" s="99"/>
      <c r="K128" s="99"/>
      <c r="L128" s="99"/>
      <c r="M128" s="99"/>
      <c r="N128" s="99"/>
      <c r="O128" s="99"/>
      <c r="P128" s="99"/>
      <c r="Q128" s="99"/>
      <c r="R128" s="99"/>
      <c r="S128" s="99"/>
      <c r="T128" s="99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</row>
    <row r="129" spans="2:35" ht="18.75" customHeight="1">
      <c r="B129" s="14"/>
      <c r="C129" s="98"/>
      <c r="D129" s="98"/>
      <c r="E129" s="14"/>
      <c r="F129" s="99"/>
      <c r="G129" s="99"/>
      <c r="H129" s="99"/>
      <c r="I129" s="99"/>
      <c r="J129" s="99"/>
      <c r="K129" s="99"/>
      <c r="L129" s="99"/>
      <c r="M129" s="99"/>
      <c r="N129" s="99"/>
      <c r="O129" s="99"/>
      <c r="P129" s="99"/>
      <c r="Q129" s="99"/>
      <c r="R129" s="99"/>
      <c r="S129" s="99"/>
      <c r="T129" s="99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</row>
    <row r="130" spans="2:35" ht="18.75" customHeight="1">
      <c r="B130" s="14"/>
      <c r="C130" s="98"/>
      <c r="D130" s="98"/>
      <c r="E130" s="14"/>
      <c r="F130" s="99"/>
      <c r="G130" s="99"/>
      <c r="H130" s="99"/>
      <c r="I130" s="99"/>
      <c r="J130" s="99"/>
      <c r="K130" s="99"/>
      <c r="L130" s="99"/>
      <c r="M130" s="99"/>
      <c r="N130" s="99"/>
      <c r="O130" s="99"/>
      <c r="P130" s="99"/>
      <c r="Q130" s="99"/>
      <c r="R130" s="99"/>
      <c r="S130" s="99"/>
      <c r="T130" s="99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</row>
    <row r="131" spans="2:35" ht="18.75" customHeight="1">
      <c r="B131" s="14"/>
      <c r="C131" s="98"/>
      <c r="D131" s="98"/>
      <c r="E131" s="14"/>
      <c r="F131" s="99"/>
      <c r="G131" s="99"/>
      <c r="H131" s="99"/>
      <c r="I131" s="99"/>
      <c r="J131" s="99"/>
      <c r="K131" s="99"/>
      <c r="L131" s="99"/>
      <c r="M131" s="99"/>
      <c r="N131" s="99"/>
      <c r="O131" s="99"/>
      <c r="P131" s="99"/>
      <c r="Q131" s="99"/>
      <c r="R131" s="99"/>
      <c r="S131" s="99"/>
      <c r="T131" s="99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</row>
    <row r="132" spans="2:35" ht="18.75" customHeight="1">
      <c r="B132" s="14"/>
      <c r="C132" s="98"/>
      <c r="D132" s="98"/>
      <c r="E132" s="14"/>
      <c r="F132" s="99"/>
      <c r="G132" s="99"/>
      <c r="H132" s="99"/>
      <c r="I132" s="99"/>
      <c r="J132" s="99"/>
      <c r="K132" s="99"/>
      <c r="L132" s="99"/>
      <c r="M132" s="99"/>
      <c r="N132" s="99"/>
      <c r="O132" s="99"/>
      <c r="P132" s="99"/>
      <c r="Q132" s="99"/>
      <c r="R132" s="99"/>
      <c r="S132" s="99"/>
      <c r="T132" s="99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</row>
    <row r="133" spans="2:35" ht="18.75" customHeight="1">
      <c r="B133" s="14"/>
      <c r="C133" s="98"/>
      <c r="D133" s="98"/>
      <c r="E133" s="14"/>
      <c r="F133" s="99"/>
      <c r="G133" s="99"/>
      <c r="H133" s="99"/>
      <c r="I133" s="99"/>
      <c r="J133" s="99"/>
      <c r="K133" s="99"/>
      <c r="L133" s="99"/>
      <c r="M133" s="99"/>
      <c r="N133" s="99"/>
      <c r="O133" s="99"/>
      <c r="P133" s="99"/>
      <c r="Q133" s="99"/>
      <c r="R133" s="99"/>
      <c r="S133" s="99"/>
      <c r="T133" s="99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</row>
    <row r="134" spans="2:35" ht="18.75" customHeight="1">
      <c r="B134" s="14"/>
      <c r="C134" s="98"/>
      <c r="D134" s="98"/>
      <c r="E134" s="14"/>
      <c r="F134" s="99"/>
      <c r="G134" s="99"/>
      <c r="H134" s="99"/>
      <c r="I134" s="99"/>
      <c r="J134" s="99"/>
      <c r="K134" s="99"/>
      <c r="L134" s="99"/>
      <c r="M134" s="99"/>
      <c r="N134" s="99"/>
      <c r="O134" s="99"/>
      <c r="P134" s="99"/>
      <c r="Q134" s="99"/>
      <c r="R134" s="99"/>
      <c r="S134" s="99"/>
      <c r="T134" s="99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</row>
    <row r="135" spans="2:35" ht="18.75" customHeight="1">
      <c r="B135" s="14"/>
      <c r="C135" s="98"/>
      <c r="D135" s="98"/>
      <c r="E135" s="14"/>
      <c r="F135" s="99"/>
      <c r="G135" s="99"/>
      <c r="H135" s="99"/>
      <c r="I135" s="99"/>
      <c r="J135" s="99"/>
      <c r="K135" s="99"/>
      <c r="L135" s="99"/>
      <c r="M135" s="99"/>
      <c r="N135" s="99"/>
      <c r="O135" s="99"/>
      <c r="P135" s="99"/>
      <c r="Q135" s="99"/>
      <c r="R135" s="99"/>
      <c r="S135" s="99"/>
      <c r="T135" s="99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</row>
    <row r="136" spans="2:35" ht="18.75" customHeight="1">
      <c r="B136" s="14"/>
      <c r="C136" s="98"/>
      <c r="D136" s="98"/>
      <c r="E136" s="14"/>
      <c r="F136" s="99"/>
      <c r="G136" s="99"/>
      <c r="H136" s="99"/>
      <c r="I136" s="99"/>
      <c r="J136" s="99"/>
      <c r="K136" s="99"/>
      <c r="L136" s="99"/>
      <c r="M136" s="99"/>
      <c r="N136" s="99"/>
      <c r="O136" s="99"/>
      <c r="P136" s="99"/>
      <c r="Q136" s="99"/>
      <c r="R136" s="99"/>
      <c r="S136" s="99"/>
      <c r="T136" s="99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</row>
    <row r="137" spans="2:35" ht="18.75" customHeight="1">
      <c r="B137" s="14"/>
      <c r="C137" s="98"/>
      <c r="D137" s="98"/>
      <c r="E137" s="14"/>
      <c r="F137" s="99"/>
      <c r="G137" s="99"/>
      <c r="H137" s="99"/>
      <c r="I137" s="99"/>
      <c r="J137" s="99"/>
      <c r="K137" s="99"/>
      <c r="L137" s="99"/>
      <c r="M137" s="99"/>
      <c r="N137" s="99"/>
      <c r="O137" s="99"/>
      <c r="P137" s="99"/>
      <c r="Q137" s="99"/>
      <c r="R137" s="99"/>
      <c r="S137" s="99"/>
      <c r="T137" s="99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</row>
    <row r="138" spans="2:35" ht="18.75" customHeight="1">
      <c r="B138" s="14"/>
      <c r="C138" s="98"/>
      <c r="D138" s="98"/>
      <c r="E138" s="14"/>
      <c r="F138" s="99"/>
      <c r="G138" s="99"/>
      <c r="H138" s="99"/>
      <c r="I138" s="99"/>
      <c r="J138" s="99"/>
      <c r="K138" s="99"/>
      <c r="L138" s="99"/>
      <c r="M138" s="99"/>
      <c r="N138" s="99"/>
      <c r="O138" s="99"/>
      <c r="P138" s="99"/>
      <c r="Q138" s="99"/>
      <c r="R138" s="99"/>
      <c r="S138" s="99"/>
      <c r="T138" s="99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</row>
    <row r="139" spans="2:35" ht="18.75" customHeight="1">
      <c r="B139" s="14"/>
      <c r="C139" s="98"/>
      <c r="D139" s="98"/>
      <c r="E139" s="14"/>
      <c r="F139" s="99"/>
      <c r="G139" s="99"/>
      <c r="H139" s="99"/>
      <c r="I139" s="99"/>
      <c r="J139" s="99"/>
      <c r="K139" s="99"/>
      <c r="L139" s="99"/>
      <c r="M139" s="99"/>
      <c r="N139" s="99"/>
      <c r="O139" s="99"/>
      <c r="P139" s="99"/>
      <c r="Q139" s="99"/>
      <c r="R139" s="99"/>
      <c r="S139" s="99"/>
      <c r="T139" s="99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</row>
    <row r="140" spans="2:35" ht="18.75" customHeight="1">
      <c r="B140" s="14"/>
      <c r="C140" s="98"/>
      <c r="D140" s="98"/>
      <c r="E140" s="14"/>
      <c r="F140" s="99"/>
      <c r="G140" s="99"/>
      <c r="H140" s="99"/>
      <c r="I140" s="99"/>
      <c r="J140" s="99"/>
      <c r="K140" s="99"/>
      <c r="L140" s="99"/>
      <c r="M140" s="99"/>
      <c r="N140" s="99"/>
      <c r="O140" s="99"/>
      <c r="P140" s="99"/>
      <c r="Q140" s="99"/>
      <c r="R140" s="99"/>
      <c r="S140" s="99"/>
      <c r="T140" s="99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</row>
    <row r="141" spans="2:35" ht="18.75" customHeight="1">
      <c r="B141" s="14"/>
      <c r="C141" s="98"/>
      <c r="D141" s="98"/>
      <c r="E141" s="14"/>
      <c r="F141" s="99"/>
      <c r="G141" s="99"/>
      <c r="H141" s="99"/>
      <c r="I141" s="99"/>
      <c r="J141" s="99"/>
      <c r="K141" s="99"/>
      <c r="L141" s="99"/>
      <c r="M141" s="99"/>
      <c r="N141" s="99"/>
      <c r="O141" s="99"/>
      <c r="P141" s="99"/>
      <c r="Q141" s="99"/>
      <c r="R141" s="99"/>
      <c r="S141" s="99"/>
      <c r="T141" s="99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</row>
    <row r="142" spans="2:35" ht="18.75" customHeight="1">
      <c r="B142" s="14"/>
      <c r="C142" s="98"/>
      <c r="D142" s="98"/>
      <c r="E142" s="14"/>
      <c r="F142" s="99"/>
      <c r="G142" s="99"/>
      <c r="H142" s="99"/>
      <c r="I142" s="99"/>
      <c r="J142" s="99"/>
      <c r="K142" s="99"/>
      <c r="L142" s="99"/>
      <c r="M142" s="99"/>
      <c r="N142" s="99"/>
      <c r="O142" s="99"/>
      <c r="P142" s="99"/>
      <c r="Q142" s="99"/>
      <c r="R142" s="99"/>
      <c r="S142" s="99"/>
      <c r="T142" s="99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</row>
    <row r="143" spans="2:35" ht="18.75" customHeight="1">
      <c r="B143" s="14"/>
      <c r="C143" s="98"/>
      <c r="D143" s="98"/>
      <c r="E143" s="14"/>
      <c r="F143" s="99"/>
      <c r="G143" s="99"/>
      <c r="H143" s="99"/>
      <c r="I143" s="99"/>
      <c r="J143" s="99"/>
      <c r="K143" s="99"/>
      <c r="L143" s="99"/>
      <c r="M143" s="99"/>
      <c r="N143" s="99"/>
      <c r="O143" s="99"/>
      <c r="P143" s="99"/>
      <c r="Q143" s="99"/>
      <c r="R143" s="99"/>
      <c r="S143" s="99"/>
      <c r="T143" s="99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</row>
    <row r="144" spans="2:35" ht="18.75" customHeight="1">
      <c r="B144" s="14"/>
      <c r="C144" s="98"/>
      <c r="D144" s="98"/>
      <c r="E144" s="14"/>
      <c r="F144" s="99"/>
      <c r="G144" s="99"/>
      <c r="H144" s="99"/>
      <c r="I144" s="99"/>
      <c r="J144" s="99"/>
      <c r="K144" s="99"/>
      <c r="L144" s="99"/>
      <c r="M144" s="99"/>
      <c r="N144" s="99"/>
      <c r="O144" s="99"/>
      <c r="P144" s="99"/>
      <c r="Q144" s="99"/>
      <c r="R144" s="99"/>
      <c r="S144" s="99"/>
      <c r="T144" s="99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</row>
    <row r="145" spans="2:35" ht="18.75" customHeight="1">
      <c r="B145" s="14"/>
      <c r="C145" s="98"/>
      <c r="D145" s="98"/>
      <c r="E145" s="14"/>
      <c r="F145" s="99"/>
      <c r="G145" s="99"/>
      <c r="H145" s="99"/>
      <c r="I145" s="99"/>
      <c r="J145" s="99"/>
      <c r="K145" s="99"/>
      <c r="L145" s="99"/>
      <c r="M145" s="99"/>
      <c r="N145" s="99"/>
      <c r="O145" s="99"/>
      <c r="P145" s="99"/>
      <c r="Q145" s="99"/>
      <c r="R145" s="99"/>
      <c r="S145" s="99"/>
      <c r="T145" s="99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</row>
    <row r="146" spans="2:35" ht="18.75" customHeight="1">
      <c r="B146" s="14"/>
      <c r="C146" s="98"/>
      <c r="D146" s="98"/>
      <c r="E146" s="14"/>
      <c r="F146" s="99"/>
      <c r="G146" s="99"/>
      <c r="H146" s="99"/>
      <c r="I146" s="99"/>
      <c r="J146" s="99"/>
      <c r="K146" s="99"/>
      <c r="L146" s="99"/>
      <c r="M146" s="99"/>
      <c r="N146" s="99"/>
      <c r="O146" s="99"/>
      <c r="P146" s="99"/>
      <c r="Q146" s="99"/>
      <c r="R146" s="99"/>
      <c r="S146" s="99"/>
      <c r="T146" s="99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</row>
    <row r="147" spans="2:35" ht="18.75" customHeight="1">
      <c r="B147" s="14"/>
      <c r="C147" s="98"/>
      <c r="D147" s="98"/>
      <c r="E147" s="14"/>
      <c r="F147" s="99"/>
      <c r="G147" s="99"/>
      <c r="H147" s="99"/>
      <c r="I147" s="99"/>
      <c r="J147" s="99"/>
      <c r="K147" s="99"/>
      <c r="L147" s="99"/>
      <c r="M147" s="99"/>
      <c r="N147" s="99"/>
      <c r="O147" s="99"/>
      <c r="P147" s="99"/>
      <c r="Q147" s="99"/>
      <c r="R147" s="99"/>
      <c r="S147" s="99"/>
      <c r="T147" s="99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</row>
    <row r="148" spans="2:35" ht="18.75" customHeight="1">
      <c r="B148" s="14"/>
      <c r="C148" s="98"/>
      <c r="D148" s="98"/>
      <c r="E148" s="14"/>
      <c r="F148" s="99"/>
      <c r="G148" s="99"/>
      <c r="H148" s="99"/>
      <c r="I148" s="99"/>
      <c r="J148" s="99"/>
      <c r="K148" s="99"/>
      <c r="L148" s="99"/>
      <c r="M148" s="99"/>
      <c r="N148" s="99"/>
      <c r="O148" s="99"/>
      <c r="P148" s="99"/>
      <c r="Q148" s="99"/>
      <c r="R148" s="99"/>
      <c r="S148" s="99"/>
      <c r="T148" s="99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</row>
    <row r="149" spans="2:35" ht="18.75" customHeight="1">
      <c r="B149" s="14"/>
      <c r="C149" s="98"/>
      <c r="D149" s="98"/>
      <c r="E149" s="14"/>
      <c r="F149" s="99"/>
      <c r="G149" s="99"/>
      <c r="H149" s="99"/>
      <c r="I149" s="99"/>
      <c r="J149" s="99"/>
      <c r="K149" s="99"/>
      <c r="L149" s="99"/>
      <c r="M149" s="99"/>
      <c r="N149" s="99"/>
      <c r="O149" s="99"/>
      <c r="P149" s="99"/>
      <c r="Q149" s="99"/>
      <c r="R149" s="99"/>
      <c r="S149" s="99"/>
      <c r="T149" s="99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</row>
    <row r="150" spans="2:35" ht="18.75" customHeight="1">
      <c r="B150" s="14"/>
      <c r="C150" s="98"/>
      <c r="D150" s="98"/>
      <c r="E150" s="14"/>
      <c r="F150" s="99"/>
      <c r="G150" s="99"/>
      <c r="H150" s="99"/>
      <c r="I150" s="99"/>
      <c r="J150" s="99"/>
      <c r="K150" s="99"/>
      <c r="L150" s="99"/>
      <c r="M150" s="99"/>
      <c r="N150" s="99"/>
      <c r="O150" s="99"/>
      <c r="P150" s="99"/>
      <c r="Q150" s="99"/>
      <c r="R150" s="99"/>
      <c r="S150" s="99"/>
      <c r="T150" s="99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</row>
    <row r="151" spans="2:35" ht="18.75" customHeight="1">
      <c r="B151" s="14"/>
      <c r="C151" s="98"/>
      <c r="D151" s="98"/>
      <c r="E151" s="14"/>
      <c r="F151" s="99"/>
      <c r="G151" s="99"/>
      <c r="H151" s="99"/>
      <c r="I151" s="99"/>
      <c r="J151" s="99"/>
      <c r="K151" s="99"/>
      <c r="L151" s="99"/>
      <c r="M151" s="99"/>
      <c r="N151" s="99"/>
      <c r="O151" s="99"/>
      <c r="P151" s="99"/>
      <c r="Q151" s="99"/>
      <c r="R151" s="99"/>
      <c r="S151" s="99"/>
      <c r="T151" s="99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</row>
    <row r="152" spans="2:35" ht="18.75" customHeight="1">
      <c r="B152" s="14"/>
      <c r="C152" s="98"/>
      <c r="D152" s="98"/>
      <c r="E152" s="14"/>
      <c r="F152" s="99"/>
      <c r="G152" s="99"/>
      <c r="H152" s="99"/>
      <c r="I152" s="99"/>
      <c r="J152" s="99"/>
      <c r="K152" s="99"/>
      <c r="L152" s="99"/>
      <c r="M152" s="99"/>
      <c r="N152" s="99"/>
      <c r="O152" s="99"/>
      <c r="P152" s="99"/>
      <c r="Q152" s="99"/>
      <c r="R152" s="99"/>
      <c r="S152" s="99"/>
      <c r="T152" s="99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</row>
    <row r="153" spans="2:35" ht="18.75" customHeight="1">
      <c r="B153" s="14"/>
      <c r="C153" s="98"/>
      <c r="D153" s="98"/>
      <c r="E153" s="14"/>
      <c r="F153" s="99"/>
      <c r="G153" s="99"/>
      <c r="H153" s="99"/>
      <c r="I153" s="99"/>
      <c r="J153" s="99"/>
      <c r="K153" s="99"/>
      <c r="L153" s="99"/>
      <c r="M153" s="99"/>
      <c r="N153" s="99"/>
      <c r="O153" s="99"/>
      <c r="P153" s="99"/>
      <c r="Q153" s="99"/>
      <c r="R153" s="99"/>
      <c r="S153" s="99"/>
      <c r="T153" s="99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</row>
    <row r="154" spans="2:35" ht="18.75" customHeight="1">
      <c r="B154" s="14"/>
      <c r="C154" s="98"/>
      <c r="D154" s="98"/>
      <c r="E154" s="14"/>
      <c r="F154" s="99"/>
      <c r="G154" s="99"/>
      <c r="H154" s="99"/>
      <c r="I154" s="99"/>
      <c r="J154" s="99"/>
      <c r="K154" s="99"/>
      <c r="L154" s="99"/>
      <c r="M154" s="99"/>
      <c r="N154" s="99"/>
      <c r="O154" s="99"/>
      <c r="P154" s="99"/>
      <c r="Q154" s="99"/>
      <c r="R154" s="99"/>
      <c r="S154" s="99"/>
      <c r="T154" s="99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</row>
    <row r="155" spans="2:35" ht="18.75" customHeight="1">
      <c r="B155" s="14"/>
      <c r="C155" s="98"/>
      <c r="D155" s="98"/>
      <c r="E155" s="14"/>
      <c r="F155" s="99"/>
      <c r="G155" s="99"/>
      <c r="H155" s="99"/>
      <c r="I155" s="99"/>
      <c r="J155" s="99"/>
      <c r="K155" s="99"/>
      <c r="L155" s="99"/>
      <c r="M155" s="99"/>
      <c r="N155" s="99"/>
      <c r="O155" s="99"/>
      <c r="P155" s="99"/>
      <c r="Q155" s="99"/>
      <c r="R155" s="99"/>
      <c r="S155" s="99"/>
      <c r="T155" s="99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</row>
    <row r="156" spans="2:35" ht="18.75" customHeight="1">
      <c r="B156" s="14"/>
      <c r="C156" s="98"/>
      <c r="D156" s="98"/>
      <c r="E156" s="14"/>
      <c r="F156" s="99"/>
      <c r="G156" s="99"/>
      <c r="H156" s="99"/>
      <c r="I156" s="99"/>
      <c r="J156" s="99"/>
      <c r="K156" s="99"/>
      <c r="L156" s="99"/>
      <c r="M156" s="99"/>
      <c r="N156" s="99"/>
      <c r="O156" s="99"/>
      <c r="P156" s="99"/>
      <c r="Q156" s="99"/>
      <c r="R156" s="99"/>
      <c r="S156" s="99"/>
      <c r="T156" s="99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</row>
    <row r="157" spans="2:35" ht="18.75" customHeight="1">
      <c r="B157" s="14"/>
      <c r="C157" s="98"/>
      <c r="D157" s="98"/>
      <c r="E157" s="14"/>
      <c r="F157" s="99"/>
      <c r="G157" s="99"/>
      <c r="H157" s="99"/>
      <c r="I157" s="99"/>
      <c r="J157" s="99"/>
      <c r="K157" s="99"/>
      <c r="L157" s="99"/>
      <c r="M157" s="99"/>
      <c r="N157" s="99"/>
      <c r="O157" s="99"/>
      <c r="P157" s="99"/>
      <c r="Q157" s="99"/>
      <c r="R157" s="99"/>
      <c r="S157" s="99"/>
      <c r="T157" s="99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</row>
    <row r="158" spans="2:35" ht="18.75" customHeight="1">
      <c r="B158" s="14"/>
      <c r="C158" s="98"/>
      <c r="D158" s="98"/>
      <c r="E158" s="14"/>
      <c r="F158" s="99"/>
      <c r="G158" s="99"/>
      <c r="H158" s="99"/>
      <c r="I158" s="99"/>
      <c r="J158" s="99"/>
      <c r="K158" s="99"/>
      <c r="L158" s="99"/>
      <c r="M158" s="99"/>
      <c r="N158" s="99"/>
      <c r="O158" s="99"/>
      <c r="P158" s="99"/>
      <c r="Q158" s="99"/>
      <c r="R158" s="99"/>
      <c r="S158" s="99"/>
      <c r="T158" s="99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</row>
    <row r="159" spans="2:35" ht="18.75" customHeight="1">
      <c r="B159" s="14"/>
      <c r="C159" s="98"/>
      <c r="D159" s="98"/>
      <c r="E159" s="14"/>
      <c r="F159" s="99"/>
      <c r="G159" s="99"/>
      <c r="H159" s="99"/>
      <c r="I159" s="99"/>
      <c r="J159" s="99"/>
      <c r="K159" s="99"/>
      <c r="L159" s="99"/>
      <c r="M159" s="99"/>
      <c r="N159" s="99"/>
      <c r="O159" s="99"/>
      <c r="P159" s="99"/>
      <c r="Q159" s="99"/>
      <c r="R159" s="99"/>
      <c r="S159" s="99"/>
      <c r="T159" s="99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</row>
    <row r="160" spans="2:35" ht="18.75" customHeight="1">
      <c r="B160" s="14"/>
      <c r="C160" s="98"/>
      <c r="D160" s="98"/>
      <c r="E160" s="14"/>
      <c r="F160" s="99"/>
      <c r="G160" s="99"/>
      <c r="H160" s="99"/>
      <c r="I160" s="99"/>
      <c r="J160" s="99"/>
      <c r="K160" s="99"/>
      <c r="L160" s="99"/>
      <c r="M160" s="99"/>
      <c r="N160" s="99"/>
      <c r="O160" s="99"/>
      <c r="P160" s="99"/>
      <c r="Q160" s="99"/>
      <c r="R160" s="99"/>
      <c r="S160" s="99"/>
      <c r="T160" s="99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</row>
    <row r="161" spans="2:35" ht="18.75" customHeight="1">
      <c r="B161" s="14"/>
      <c r="C161" s="98"/>
      <c r="D161" s="98"/>
      <c r="E161" s="14"/>
      <c r="F161" s="99"/>
      <c r="G161" s="99"/>
      <c r="H161" s="99"/>
      <c r="I161" s="99"/>
      <c r="J161" s="99"/>
      <c r="K161" s="99"/>
      <c r="L161" s="99"/>
      <c r="M161" s="99"/>
      <c r="N161" s="99"/>
      <c r="O161" s="99"/>
      <c r="P161" s="99"/>
      <c r="Q161" s="99"/>
      <c r="R161" s="99"/>
      <c r="S161" s="99"/>
      <c r="T161" s="99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</row>
    <row r="162" spans="2:35" ht="18.75" customHeight="1">
      <c r="B162" s="14"/>
      <c r="C162" s="98"/>
      <c r="D162" s="98"/>
      <c r="E162" s="14"/>
      <c r="F162" s="99"/>
      <c r="G162" s="99"/>
      <c r="H162" s="99"/>
      <c r="I162" s="99"/>
      <c r="J162" s="99"/>
      <c r="K162" s="99"/>
      <c r="L162" s="99"/>
      <c r="M162" s="99"/>
      <c r="N162" s="99"/>
      <c r="O162" s="99"/>
      <c r="P162" s="99"/>
      <c r="Q162" s="99"/>
      <c r="R162" s="99"/>
      <c r="S162" s="99"/>
      <c r="T162" s="99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</row>
    <row r="163" spans="2:35" ht="18.75" customHeight="1">
      <c r="B163" s="14"/>
      <c r="C163" s="98"/>
      <c r="D163" s="98"/>
      <c r="E163" s="14"/>
      <c r="F163" s="99"/>
      <c r="G163" s="99"/>
      <c r="H163" s="99"/>
      <c r="I163" s="99"/>
      <c r="J163" s="99"/>
      <c r="K163" s="99"/>
      <c r="L163" s="99"/>
      <c r="M163" s="99"/>
      <c r="N163" s="99"/>
      <c r="O163" s="99"/>
      <c r="P163" s="99"/>
      <c r="Q163" s="99"/>
      <c r="R163" s="99"/>
      <c r="S163" s="99"/>
      <c r="T163" s="99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</row>
    <row r="164" spans="2:35" ht="18.75" customHeight="1">
      <c r="B164" s="14"/>
      <c r="C164" s="98"/>
      <c r="D164" s="98"/>
      <c r="E164" s="14"/>
      <c r="F164" s="99"/>
      <c r="G164" s="99"/>
      <c r="H164" s="99"/>
      <c r="I164" s="99"/>
      <c r="J164" s="99"/>
      <c r="K164" s="99"/>
      <c r="L164" s="99"/>
      <c r="M164" s="99"/>
      <c r="N164" s="99"/>
      <c r="O164" s="99"/>
      <c r="P164" s="99"/>
      <c r="Q164" s="99"/>
      <c r="R164" s="99"/>
      <c r="S164" s="99"/>
      <c r="T164" s="99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</row>
    <row r="165" spans="2:35" ht="18.75" customHeight="1">
      <c r="B165" s="14"/>
      <c r="C165" s="98"/>
      <c r="D165" s="98"/>
      <c r="E165" s="14"/>
      <c r="F165" s="99"/>
      <c r="G165" s="99"/>
      <c r="H165" s="99"/>
      <c r="I165" s="99"/>
      <c r="J165" s="99"/>
      <c r="K165" s="99"/>
      <c r="L165" s="99"/>
      <c r="M165" s="99"/>
      <c r="N165" s="99"/>
      <c r="O165" s="99"/>
      <c r="P165" s="99"/>
      <c r="Q165" s="99"/>
      <c r="R165" s="99"/>
      <c r="S165" s="99"/>
      <c r="T165" s="99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</row>
    <row r="166" spans="2:35" ht="18.75" customHeight="1">
      <c r="B166" s="14"/>
      <c r="C166" s="98"/>
      <c r="D166" s="98"/>
      <c r="E166" s="14"/>
      <c r="F166" s="99"/>
      <c r="G166" s="99"/>
      <c r="H166" s="99"/>
      <c r="I166" s="99"/>
      <c r="J166" s="99"/>
      <c r="K166" s="99"/>
      <c r="L166" s="99"/>
      <c r="M166" s="99"/>
      <c r="N166" s="99"/>
      <c r="O166" s="99"/>
      <c r="P166" s="99"/>
      <c r="Q166" s="99"/>
      <c r="R166" s="99"/>
      <c r="S166" s="99"/>
      <c r="T166" s="99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</row>
    <row r="167" spans="2:35" ht="18.75" customHeight="1">
      <c r="B167" s="14"/>
      <c r="C167" s="98"/>
      <c r="D167" s="98"/>
      <c r="E167" s="14"/>
      <c r="F167" s="99"/>
      <c r="G167" s="99"/>
      <c r="H167" s="99"/>
      <c r="I167" s="99"/>
      <c r="J167" s="99"/>
      <c r="K167" s="99"/>
      <c r="L167" s="99"/>
      <c r="M167" s="99"/>
      <c r="N167" s="99"/>
      <c r="O167" s="99"/>
      <c r="P167" s="99"/>
      <c r="Q167" s="99"/>
      <c r="R167" s="99"/>
      <c r="S167" s="99"/>
      <c r="T167" s="99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</row>
    <row r="168" spans="2:35" ht="18.75" customHeight="1">
      <c r="B168" s="14"/>
      <c r="C168" s="98"/>
      <c r="D168" s="98"/>
      <c r="E168" s="14"/>
      <c r="F168" s="99"/>
      <c r="G168" s="99"/>
      <c r="H168" s="99"/>
      <c r="I168" s="99"/>
      <c r="J168" s="99"/>
      <c r="K168" s="99"/>
      <c r="L168" s="99"/>
      <c r="M168" s="99"/>
      <c r="N168" s="99"/>
      <c r="O168" s="99"/>
      <c r="P168" s="99"/>
      <c r="Q168" s="99"/>
      <c r="R168" s="99"/>
      <c r="S168" s="99"/>
      <c r="T168" s="99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</row>
    <row r="169" spans="2:35" ht="18.75" customHeight="1">
      <c r="B169" s="14"/>
      <c r="C169" s="98"/>
      <c r="D169" s="98"/>
      <c r="E169" s="14"/>
      <c r="F169" s="99"/>
      <c r="G169" s="99"/>
      <c r="H169" s="99"/>
      <c r="I169" s="99"/>
      <c r="J169" s="99"/>
      <c r="K169" s="99"/>
      <c r="L169" s="99"/>
      <c r="M169" s="99"/>
      <c r="N169" s="99"/>
      <c r="O169" s="99"/>
      <c r="P169" s="99"/>
      <c r="Q169" s="99"/>
      <c r="R169" s="99"/>
      <c r="S169" s="99"/>
      <c r="T169" s="99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</row>
    <row r="170" spans="2:35" ht="18.75" customHeight="1">
      <c r="B170" s="14"/>
      <c r="C170" s="98"/>
      <c r="D170" s="98"/>
      <c r="E170" s="14"/>
      <c r="F170" s="99"/>
      <c r="G170" s="99"/>
      <c r="H170" s="99"/>
      <c r="I170" s="99"/>
      <c r="J170" s="99"/>
      <c r="K170" s="99"/>
      <c r="L170" s="99"/>
      <c r="M170" s="99"/>
      <c r="N170" s="99"/>
      <c r="O170" s="99"/>
      <c r="P170" s="99"/>
      <c r="Q170" s="99"/>
      <c r="R170" s="99"/>
      <c r="S170" s="99"/>
      <c r="T170" s="99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</row>
    <row r="171" spans="2:35" ht="18.75" customHeight="1">
      <c r="B171" s="14"/>
      <c r="C171" s="98"/>
      <c r="D171" s="98"/>
      <c r="E171" s="14"/>
      <c r="F171" s="99"/>
      <c r="G171" s="99"/>
      <c r="H171" s="99"/>
      <c r="I171" s="99"/>
      <c r="J171" s="99"/>
      <c r="K171" s="99"/>
      <c r="L171" s="99"/>
      <c r="M171" s="99"/>
      <c r="N171" s="99"/>
      <c r="O171" s="99"/>
      <c r="P171" s="99"/>
      <c r="Q171" s="99"/>
      <c r="R171" s="99"/>
      <c r="S171" s="99"/>
      <c r="T171" s="99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</row>
    <row r="172" spans="2:35" ht="18.75" customHeight="1">
      <c r="B172" s="14"/>
      <c r="C172" s="98"/>
      <c r="D172" s="98"/>
      <c r="E172" s="14"/>
      <c r="F172" s="99"/>
      <c r="G172" s="99"/>
      <c r="H172" s="99"/>
      <c r="I172" s="99"/>
      <c r="J172" s="99"/>
      <c r="K172" s="99"/>
      <c r="L172" s="99"/>
      <c r="M172" s="99"/>
      <c r="N172" s="99"/>
      <c r="O172" s="99"/>
      <c r="P172" s="99"/>
      <c r="Q172" s="99"/>
      <c r="R172" s="99"/>
      <c r="S172" s="99"/>
      <c r="T172" s="99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</row>
    <row r="173" spans="2:35" ht="18.75" customHeight="1">
      <c r="B173" s="14"/>
      <c r="C173" s="98"/>
      <c r="D173" s="98"/>
      <c r="E173" s="14"/>
      <c r="F173" s="99"/>
      <c r="G173" s="99"/>
      <c r="H173" s="99"/>
      <c r="I173" s="99"/>
      <c r="J173" s="99"/>
      <c r="K173" s="99"/>
      <c r="L173" s="99"/>
      <c r="M173" s="99"/>
      <c r="N173" s="99"/>
      <c r="O173" s="99"/>
      <c r="P173" s="99"/>
      <c r="Q173" s="99"/>
      <c r="R173" s="99"/>
      <c r="S173" s="99"/>
      <c r="T173" s="99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</row>
    <row r="174" spans="2:35" ht="18.75" customHeight="1">
      <c r="B174" s="14"/>
      <c r="C174" s="98"/>
      <c r="D174" s="98"/>
      <c r="E174" s="14"/>
      <c r="F174" s="99"/>
      <c r="G174" s="99"/>
      <c r="H174" s="99"/>
      <c r="I174" s="99"/>
      <c r="J174" s="99"/>
      <c r="K174" s="99"/>
      <c r="L174" s="99"/>
      <c r="M174" s="99"/>
      <c r="N174" s="99"/>
      <c r="O174" s="99"/>
      <c r="P174" s="99"/>
      <c r="Q174" s="99"/>
      <c r="R174" s="99"/>
      <c r="S174" s="99"/>
      <c r="T174" s="99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</row>
    <row r="175" spans="2:35" ht="18.75" customHeight="1">
      <c r="B175" s="14"/>
      <c r="C175" s="98"/>
      <c r="D175" s="98"/>
      <c r="E175" s="14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99"/>
      <c r="T175" s="99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</row>
    <row r="176" spans="2:35" ht="18.75" customHeight="1">
      <c r="B176" s="14"/>
      <c r="C176" s="98"/>
      <c r="D176" s="98"/>
      <c r="E176" s="14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99"/>
      <c r="T176" s="99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</row>
    <row r="177" spans="2:35" ht="18.75" customHeight="1">
      <c r="B177" s="14"/>
      <c r="C177" s="98"/>
      <c r="D177" s="98"/>
      <c r="E177" s="14"/>
      <c r="F177" s="99"/>
      <c r="G177" s="99"/>
      <c r="H177" s="99"/>
      <c r="I177" s="99"/>
      <c r="J177" s="99"/>
      <c r="K177" s="99"/>
      <c r="L177" s="99"/>
      <c r="M177" s="99"/>
      <c r="N177" s="99"/>
      <c r="O177" s="99"/>
      <c r="P177" s="99"/>
      <c r="Q177" s="99"/>
      <c r="R177" s="99"/>
      <c r="S177" s="99"/>
      <c r="T177" s="99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</row>
    <row r="178" spans="2:35" ht="18.75" customHeight="1">
      <c r="B178" s="14"/>
      <c r="C178" s="98"/>
      <c r="D178" s="98"/>
      <c r="E178" s="14"/>
      <c r="F178" s="99"/>
      <c r="G178" s="99"/>
      <c r="H178" s="99"/>
      <c r="I178" s="99"/>
      <c r="J178" s="99"/>
      <c r="K178" s="99"/>
      <c r="L178" s="99"/>
      <c r="M178" s="99"/>
      <c r="N178" s="99"/>
      <c r="O178" s="99"/>
      <c r="P178" s="99"/>
      <c r="Q178" s="99"/>
      <c r="R178" s="99"/>
      <c r="S178" s="99"/>
      <c r="T178" s="99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</row>
    <row r="179" spans="2:35" ht="18.75" customHeight="1">
      <c r="B179" s="14"/>
      <c r="C179" s="98"/>
      <c r="D179" s="98"/>
      <c r="E179" s="14"/>
      <c r="F179" s="99"/>
      <c r="G179" s="99"/>
      <c r="H179" s="99"/>
      <c r="I179" s="99"/>
      <c r="J179" s="99"/>
      <c r="K179" s="99"/>
      <c r="L179" s="99"/>
      <c r="M179" s="99"/>
      <c r="N179" s="99"/>
      <c r="O179" s="99"/>
      <c r="P179" s="99"/>
      <c r="Q179" s="99"/>
      <c r="R179" s="99"/>
      <c r="S179" s="99"/>
      <c r="T179" s="99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</row>
    <row r="180" spans="2:35" ht="18.75" customHeight="1">
      <c r="B180" s="14"/>
      <c r="C180" s="98"/>
      <c r="D180" s="98"/>
      <c r="E180" s="14"/>
      <c r="F180" s="99"/>
      <c r="G180" s="99"/>
      <c r="H180" s="99"/>
      <c r="I180" s="99"/>
      <c r="J180" s="99"/>
      <c r="K180" s="99"/>
      <c r="L180" s="99"/>
      <c r="M180" s="99"/>
      <c r="N180" s="99"/>
      <c r="O180" s="99"/>
      <c r="P180" s="99"/>
      <c r="Q180" s="99"/>
      <c r="R180" s="99"/>
      <c r="S180" s="99"/>
      <c r="T180" s="99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</row>
    <row r="181" spans="2:35" ht="18.75" customHeight="1">
      <c r="B181" s="14"/>
      <c r="C181" s="98"/>
      <c r="D181" s="98"/>
      <c r="E181" s="14"/>
      <c r="F181" s="99"/>
      <c r="G181" s="99"/>
      <c r="H181" s="99"/>
      <c r="I181" s="99"/>
      <c r="J181" s="99"/>
      <c r="K181" s="99"/>
      <c r="L181" s="99"/>
      <c r="M181" s="99"/>
      <c r="N181" s="99"/>
      <c r="O181" s="99"/>
      <c r="P181" s="99"/>
      <c r="Q181" s="99"/>
      <c r="R181" s="99"/>
      <c r="S181" s="99"/>
      <c r="T181" s="99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</row>
    <row r="182" spans="2:35" ht="18.75" customHeight="1">
      <c r="B182" s="14"/>
      <c r="C182" s="98"/>
      <c r="D182" s="98"/>
      <c r="E182" s="14"/>
      <c r="F182" s="99"/>
      <c r="G182" s="99"/>
      <c r="H182" s="99"/>
      <c r="I182" s="99"/>
      <c r="J182" s="99"/>
      <c r="K182" s="99"/>
      <c r="L182" s="99"/>
      <c r="M182" s="99"/>
      <c r="N182" s="99"/>
      <c r="O182" s="99"/>
      <c r="P182" s="99"/>
      <c r="Q182" s="99"/>
      <c r="R182" s="99"/>
      <c r="S182" s="99"/>
      <c r="T182" s="99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</row>
    <row r="183" spans="2:35" ht="18.75" customHeight="1">
      <c r="B183" s="14"/>
      <c r="C183" s="98"/>
      <c r="D183" s="98"/>
      <c r="E183" s="14"/>
      <c r="F183" s="99"/>
      <c r="G183" s="99"/>
      <c r="H183" s="99"/>
      <c r="I183" s="99"/>
      <c r="J183" s="99"/>
      <c r="K183" s="99"/>
      <c r="L183" s="99"/>
      <c r="M183" s="99"/>
      <c r="N183" s="99"/>
      <c r="O183" s="99"/>
      <c r="P183" s="99"/>
      <c r="Q183" s="99"/>
      <c r="R183" s="99"/>
      <c r="S183" s="99"/>
      <c r="T183" s="99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</row>
    <row r="184" spans="2:35" ht="18.75" customHeight="1">
      <c r="B184" s="14"/>
      <c r="C184" s="98"/>
      <c r="D184" s="98"/>
      <c r="E184" s="14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99"/>
      <c r="T184" s="99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</row>
    <row r="185" spans="2:35" ht="18.75" customHeight="1">
      <c r="B185" s="14"/>
      <c r="C185" s="98"/>
      <c r="D185" s="98"/>
      <c r="E185" s="14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99"/>
      <c r="T185" s="99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</row>
    <row r="186" spans="2:35" ht="18.75" customHeight="1">
      <c r="B186" s="14"/>
      <c r="C186" s="98"/>
      <c r="D186" s="98"/>
      <c r="E186" s="14"/>
      <c r="F186" s="99"/>
      <c r="G186" s="99"/>
      <c r="H186" s="99"/>
      <c r="I186" s="99"/>
      <c r="J186" s="99"/>
      <c r="K186" s="99"/>
      <c r="L186" s="99"/>
      <c r="M186" s="99"/>
      <c r="N186" s="99"/>
      <c r="O186" s="99"/>
      <c r="P186" s="99"/>
      <c r="Q186" s="99"/>
      <c r="R186" s="99"/>
      <c r="S186" s="99"/>
      <c r="T186" s="99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</row>
    <row r="187" spans="2:35" ht="18.75" customHeight="1">
      <c r="B187" s="14"/>
      <c r="C187" s="98"/>
      <c r="D187" s="98"/>
      <c r="E187" s="14"/>
      <c r="F187" s="99"/>
      <c r="G187" s="99"/>
      <c r="H187" s="99"/>
      <c r="I187" s="99"/>
      <c r="J187" s="99"/>
      <c r="K187" s="99"/>
      <c r="L187" s="99"/>
      <c r="M187" s="99"/>
      <c r="N187" s="99"/>
      <c r="O187" s="99"/>
      <c r="P187" s="99"/>
      <c r="Q187" s="99"/>
      <c r="R187" s="99"/>
      <c r="S187" s="99"/>
      <c r="T187" s="99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</row>
    <row r="188" spans="2:35" ht="18.75" customHeight="1">
      <c r="B188" s="14"/>
      <c r="C188" s="98"/>
      <c r="D188" s="98"/>
      <c r="E188" s="14"/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99"/>
      <c r="T188" s="99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</row>
    <row r="189" spans="2:35" ht="18.75" customHeight="1">
      <c r="B189" s="14"/>
      <c r="C189" s="98"/>
      <c r="D189" s="98"/>
      <c r="E189" s="14"/>
      <c r="F189" s="99"/>
      <c r="G189" s="99"/>
      <c r="H189" s="99"/>
      <c r="I189" s="99"/>
      <c r="J189" s="99"/>
      <c r="K189" s="99"/>
      <c r="L189" s="99"/>
      <c r="M189" s="99"/>
      <c r="N189" s="99"/>
      <c r="O189" s="99"/>
      <c r="P189" s="99"/>
      <c r="Q189" s="99"/>
      <c r="R189" s="99"/>
      <c r="S189" s="99"/>
      <c r="T189" s="99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</row>
    <row r="190" spans="2:35" ht="18.75" customHeight="1">
      <c r="B190" s="14"/>
      <c r="C190" s="98"/>
      <c r="D190" s="98"/>
      <c r="E190" s="14"/>
      <c r="F190" s="99"/>
      <c r="G190" s="99"/>
      <c r="H190" s="99"/>
      <c r="I190" s="99"/>
      <c r="J190" s="99"/>
      <c r="K190" s="99"/>
      <c r="L190" s="99"/>
      <c r="M190" s="99"/>
      <c r="N190" s="99"/>
      <c r="O190" s="99"/>
      <c r="P190" s="99"/>
      <c r="Q190" s="99"/>
      <c r="R190" s="99"/>
      <c r="S190" s="99"/>
      <c r="T190" s="99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</row>
    <row r="191" spans="2:35" ht="18.75" customHeight="1">
      <c r="B191" s="14"/>
      <c r="C191" s="98"/>
      <c r="D191" s="98"/>
      <c r="E191" s="14"/>
      <c r="F191" s="99"/>
      <c r="G191" s="99"/>
      <c r="H191" s="99"/>
      <c r="I191" s="99"/>
      <c r="J191" s="99"/>
      <c r="K191" s="99"/>
      <c r="L191" s="99"/>
      <c r="M191" s="99"/>
      <c r="N191" s="99"/>
      <c r="O191" s="99"/>
      <c r="P191" s="99"/>
      <c r="Q191" s="99"/>
      <c r="R191" s="99"/>
      <c r="S191" s="99"/>
      <c r="T191" s="99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</row>
    <row r="192" spans="2:35" ht="18.75" customHeight="1">
      <c r="B192" s="14"/>
      <c r="C192" s="98"/>
      <c r="D192" s="98"/>
      <c r="E192" s="14"/>
      <c r="F192" s="99"/>
      <c r="G192" s="99"/>
      <c r="H192" s="99"/>
      <c r="I192" s="99"/>
      <c r="J192" s="99"/>
      <c r="K192" s="99"/>
      <c r="L192" s="99"/>
      <c r="M192" s="99"/>
      <c r="N192" s="99"/>
      <c r="O192" s="99"/>
      <c r="P192" s="99"/>
      <c r="Q192" s="99"/>
      <c r="R192" s="99"/>
      <c r="S192" s="99"/>
      <c r="T192" s="99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</row>
    <row r="193" spans="2:35" ht="18.75" customHeight="1">
      <c r="B193" s="14"/>
      <c r="C193" s="98"/>
      <c r="D193" s="98"/>
      <c r="E193" s="14"/>
      <c r="F193" s="99"/>
      <c r="G193" s="99"/>
      <c r="H193" s="99"/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99"/>
      <c r="T193" s="99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</row>
    <row r="194" spans="2:35" ht="18.75" customHeight="1">
      <c r="B194" s="14"/>
      <c r="C194" s="98"/>
      <c r="D194" s="98"/>
      <c r="E194" s="14"/>
      <c r="F194" s="99"/>
      <c r="G194" s="99"/>
      <c r="H194" s="99"/>
      <c r="I194" s="99"/>
      <c r="J194" s="99"/>
      <c r="K194" s="99"/>
      <c r="L194" s="99"/>
      <c r="M194" s="99"/>
      <c r="N194" s="99"/>
      <c r="O194" s="99"/>
      <c r="P194" s="99"/>
      <c r="Q194" s="99"/>
      <c r="R194" s="99"/>
      <c r="S194" s="99"/>
      <c r="T194" s="99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</row>
    <row r="195" spans="2:35" ht="18.75" customHeight="1">
      <c r="B195" s="14"/>
      <c r="C195" s="98"/>
      <c r="D195" s="98"/>
      <c r="E195" s="14"/>
      <c r="F195" s="99"/>
      <c r="G195" s="99"/>
      <c r="H195" s="99"/>
      <c r="I195" s="99"/>
      <c r="J195" s="99"/>
      <c r="K195" s="99"/>
      <c r="L195" s="99"/>
      <c r="M195" s="99"/>
      <c r="N195" s="99"/>
      <c r="O195" s="99"/>
      <c r="P195" s="99"/>
      <c r="Q195" s="99"/>
      <c r="R195" s="99"/>
      <c r="S195" s="99"/>
      <c r="T195" s="99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</row>
    <row r="196" spans="2:35" ht="18.75" customHeight="1">
      <c r="B196" s="14"/>
      <c r="C196" s="98"/>
      <c r="D196" s="98"/>
      <c r="E196" s="14"/>
      <c r="F196" s="99"/>
      <c r="G196" s="99"/>
      <c r="H196" s="99"/>
      <c r="I196" s="99"/>
      <c r="J196" s="99"/>
      <c r="K196" s="99"/>
      <c r="L196" s="99"/>
      <c r="M196" s="99"/>
      <c r="N196" s="99"/>
      <c r="O196" s="99"/>
      <c r="P196" s="99"/>
      <c r="Q196" s="99"/>
      <c r="R196" s="99"/>
      <c r="S196" s="99"/>
      <c r="T196" s="99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</row>
    <row r="197" spans="2:35" ht="18.75" customHeight="1">
      <c r="B197" s="14"/>
      <c r="C197" s="98"/>
      <c r="D197" s="98"/>
      <c r="E197" s="14"/>
      <c r="F197" s="99"/>
      <c r="G197" s="99"/>
      <c r="H197" s="99"/>
      <c r="I197" s="99"/>
      <c r="J197" s="99"/>
      <c r="K197" s="99"/>
      <c r="L197" s="99"/>
      <c r="M197" s="99"/>
      <c r="N197" s="99"/>
      <c r="O197" s="99"/>
      <c r="P197" s="99"/>
      <c r="Q197" s="99"/>
      <c r="R197" s="99"/>
      <c r="S197" s="99"/>
      <c r="T197" s="99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</row>
    <row r="198" spans="2:35" ht="18.75" customHeight="1">
      <c r="B198" s="14"/>
      <c r="C198" s="98"/>
      <c r="D198" s="98"/>
      <c r="E198" s="14"/>
      <c r="F198" s="99"/>
      <c r="G198" s="99"/>
      <c r="H198" s="99"/>
      <c r="I198" s="99"/>
      <c r="J198" s="99"/>
      <c r="K198" s="99"/>
      <c r="L198" s="99"/>
      <c r="M198" s="99"/>
      <c r="N198" s="99"/>
      <c r="O198" s="99"/>
      <c r="P198" s="99"/>
      <c r="Q198" s="99"/>
      <c r="R198" s="99"/>
      <c r="S198" s="99"/>
      <c r="T198" s="99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</row>
    <row r="199" spans="2:35" ht="18.75" customHeight="1">
      <c r="B199" s="14"/>
      <c r="C199" s="98"/>
      <c r="D199" s="98"/>
      <c r="E199" s="14"/>
      <c r="F199" s="99"/>
      <c r="G199" s="99"/>
      <c r="H199" s="99"/>
      <c r="I199" s="99"/>
      <c r="J199" s="99"/>
      <c r="K199" s="99"/>
      <c r="L199" s="99"/>
      <c r="M199" s="99"/>
      <c r="N199" s="99"/>
      <c r="O199" s="99"/>
      <c r="P199" s="99"/>
      <c r="Q199" s="99"/>
      <c r="R199" s="99"/>
      <c r="S199" s="99"/>
      <c r="T199" s="99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</row>
    <row r="200" spans="2:35" ht="18.75" customHeight="1">
      <c r="B200" s="14"/>
      <c r="C200" s="98"/>
      <c r="D200" s="98"/>
      <c r="E200" s="14"/>
      <c r="F200" s="99"/>
      <c r="G200" s="99"/>
      <c r="H200" s="99"/>
      <c r="I200" s="99"/>
      <c r="J200" s="99"/>
      <c r="K200" s="99"/>
      <c r="L200" s="99"/>
      <c r="M200" s="99"/>
      <c r="N200" s="99"/>
      <c r="O200" s="99"/>
      <c r="P200" s="99"/>
      <c r="Q200" s="99"/>
      <c r="R200" s="99"/>
      <c r="S200" s="99"/>
      <c r="T200" s="99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</row>
    <row r="201" spans="2:35" ht="18.75" customHeight="1">
      <c r="B201" s="14"/>
      <c r="C201" s="98"/>
      <c r="D201" s="98"/>
      <c r="E201" s="14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99"/>
      <c r="T201" s="99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</row>
    <row r="202" spans="2:35" ht="18.75" customHeight="1">
      <c r="B202" s="14"/>
      <c r="C202" s="98"/>
      <c r="D202" s="98"/>
      <c r="E202" s="14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99"/>
      <c r="T202" s="99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</row>
    <row r="203" spans="2:35" ht="18.75" customHeight="1">
      <c r="B203" s="14"/>
      <c r="C203" s="98"/>
      <c r="D203" s="98"/>
      <c r="E203" s="14"/>
      <c r="F203" s="99"/>
      <c r="G203" s="99"/>
      <c r="H203" s="99"/>
      <c r="I203" s="99"/>
      <c r="J203" s="99"/>
      <c r="K203" s="99"/>
      <c r="L203" s="99"/>
      <c r="M203" s="99"/>
      <c r="N203" s="99"/>
      <c r="O203" s="99"/>
      <c r="P203" s="99"/>
      <c r="Q203" s="99"/>
      <c r="R203" s="99"/>
      <c r="S203" s="99"/>
      <c r="T203" s="99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</row>
    <row r="204" spans="2:35" ht="18.75" customHeight="1">
      <c r="B204" s="14"/>
      <c r="C204" s="98"/>
      <c r="D204" s="98"/>
      <c r="E204" s="14"/>
      <c r="F204" s="99"/>
      <c r="G204" s="99"/>
      <c r="H204" s="99"/>
      <c r="I204" s="99"/>
      <c r="J204" s="99"/>
      <c r="K204" s="99"/>
      <c r="L204" s="99"/>
      <c r="M204" s="99"/>
      <c r="N204" s="99"/>
      <c r="O204" s="99"/>
      <c r="P204" s="99"/>
      <c r="Q204" s="99"/>
      <c r="R204" s="99"/>
      <c r="S204" s="99"/>
      <c r="T204" s="99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</row>
    <row r="205" spans="2:35" ht="18.75" customHeight="1">
      <c r="B205" s="14"/>
      <c r="C205" s="98"/>
      <c r="D205" s="98"/>
      <c r="E205" s="14"/>
      <c r="F205" s="99"/>
      <c r="G205" s="99"/>
      <c r="H205" s="99"/>
      <c r="I205" s="99"/>
      <c r="J205" s="99"/>
      <c r="K205" s="99"/>
      <c r="L205" s="99"/>
      <c r="M205" s="99"/>
      <c r="N205" s="99"/>
      <c r="O205" s="99"/>
      <c r="P205" s="99"/>
      <c r="Q205" s="99"/>
      <c r="R205" s="99"/>
      <c r="S205" s="99"/>
      <c r="T205" s="99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</row>
    <row r="206" spans="2:35" ht="18.75" customHeight="1">
      <c r="B206" s="14"/>
      <c r="C206" s="98"/>
      <c r="D206" s="98"/>
      <c r="E206" s="14"/>
      <c r="F206" s="99"/>
      <c r="G206" s="99"/>
      <c r="H206" s="99"/>
      <c r="I206" s="99"/>
      <c r="J206" s="99"/>
      <c r="K206" s="99"/>
      <c r="L206" s="99"/>
      <c r="M206" s="99"/>
      <c r="N206" s="99"/>
      <c r="O206" s="99"/>
      <c r="P206" s="99"/>
      <c r="Q206" s="99"/>
      <c r="R206" s="99"/>
      <c r="S206" s="99"/>
      <c r="T206" s="99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</row>
    <row r="207" spans="2:35" ht="18.75" customHeight="1">
      <c r="B207" s="14"/>
      <c r="C207" s="98"/>
      <c r="D207" s="98"/>
      <c r="E207" s="14"/>
      <c r="F207" s="99"/>
      <c r="G207" s="99"/>
      <c r="H207" s="99"/>
      <c r="I207" s="99"/>
      <c r="J207" s="99"/>
      <c r="K207" s="99"/>
      <c r="L207" s="99"/>
      <c r="M207" s="99"/>
      <c r="N207" s="99"/>
      <c r="O207" s="99"/>
      <c r="P207" s="99"/>
      <c r="Q207" s="99"/>
      <c r="R207" s="99"/>
      <c r="S207" s="99"/>
      <c r="T207" s="99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</row>
    <row r="208" spans="2:35" ht="18.75" customHeight="1">
      <c r="B208" s="14"/>
      <c r="C208" s="98"/>
      <c r="D208" s="98"/>
      <c r="E208" s="14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99"/>
      <c r="T208" s="99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</row>
    <row r="209" spans="2:35" ht="18.75" customHeight="1">
      <c r="B209" s="14"/>
      <c r="C209" s="98"/>
      <c r="D209" s="98"/>
      <c r="E209" s="14"/>
      <c r="F209" s="99"/>
      <c r="G209" s="99"/>
      <c r="H209" s="99"/>
      <c r="I209" s="99"/>
      <c r="J209" s="99"/>
      <c r="K209" s="99"/>
      <c r="L209" s="99"/>
      <c r="M209" s="99"/>
      <c r="N209" s="99"/>
      <c r="O209" s="99"/>
      <c r="P209" s="99"/>
      <c r="Q209" s="99"/>
      <c r="R209" s="99"/>
      <c r="S209" s="99"/>
      <c r="T209" s="99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</row>
    <row r="210" spans="2:35" ht="18.75" customHeight="1">
      <c r="B210" s="14"/>
      <c r="C210" s="98"/>
      <c r="D210" s="98"/>
      <c r="E210" s="14"/>
      <c r="F210" s="99"/>
      <c r="G210" s="99"/>
      <c r="H210" s="99"/>
      <c r="I210" s="99"/>
      <c r="J210" s="99"/>
      <c r="K210" s="99"/>
      <c r="L210" s="99"/>
      <c r="M210" s="99"/>
      <c r="N210" s="99"/>
      <c r="O210" s="99"/>
      <c r="P210" s="99"/>
      <c r="Q210" s="99"/>
      <c r="R210" s="99"/>
      <c r="S210" s="99"/>
      <c r="T210" s="99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</row>
    <row r="211" spans="2:35" ht="18.75" customHeight="1">
      <c r="B211" s="14"/>
      <c r="C211" s="98"/>
      <c r="D211" s="98"/>
      <c r="E211" s="14"/>
      <c r="F211" s="99"/>
      <c r="G211" s="99"/>
      <c r="H211" s="99"/>
      <c r="I211" s="99"/>
      <c r="J211" s="99"/>
      <c r="K211" s="99"/>
      <c r="L211" s="99"/>
      <c r="M211" s="99"/>
      <c r="N211" s="99"/>
      <c r="O211" s="99"/>
      <c r="P211" s="99"/>
      <c r="Q211" s="99"/>
      <c r="R211" s="99"/>
      <c r="S211" s="99"/>
      <c r="T211" s="99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</row>
    <row r="212" spans="2:35" ht="18.75" customHeight="1">
      <c r="B212" s="14"/>
      <c r="C212" s="98"/>
      <c r="D212" s="98"/>
      <c r="E212" s="14"/>
      <c r="F212" s="99"/>
      <c r="G212" s="99"/>
      <c r="H212" s="99"/>
      <c r="I212" s="99"/>
      <c r="J212" s="99"/>
      <c r="K212" s="99"/>
      <c r="L212" s="99"/>
      <c r="M212" s="99"/>
      <c r="N212" s="99"/>
      <c r="O212" s="99"/>
      <c r="P212" s="99"/>
      <c r="Q212" s="99"/>
      <c r="R212" s="99"/>
      <c r="S212" s="99"/>
      <c r="T212" s="99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</row>
    <row r="213" spans="2:35" ht="18.75" customHeight="1">
      <c r="B213" s="14"/>
      <c r="C213" s="98"/>
      <c r="D213" s="98"/>
      <c r="E213" s="14"/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99"/>
      <c r="T213" s="99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</row>
    <row r="214" spans="2:35" ht="18.75" customHeight="1">
      <c r="B214" s="14"/>
      <c r="C214" s="98"/>
      <c r="D214" s="98"/>
      <c r="E214" s="14"/>
      <c r="F214" s="99"/>
      <c r="G214" s="99"/>
      <c r="H214" s="99"/>
      <c r="I214" s="99"/>
      <c r="J214" s="99"/>
      <c r="K214" s="99"/>
      <c r="L214" s="99"/>
      <c r="M214" s="99"/>
      <c r="N214" s="99"/>
      <c r="O214" s="99"/>
      <c r="P214" s="99"/>
      <c r="Q214" s="99"/>
      <c r="R214" s="99"/>
      <c r="S214" s="99"/>
      <c r="T214" s="99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</row>
    <row r="215" spans="2:35" ht="18.75" customHeight="1">
      <c r="B215" s="14"/>
      <c r="C215" s="98"/>
      <c r="D215" s="98"/>
      <c r="E215" s="14"/>
      <c r="F215" s="99"/>
      <c r="G215" s="99"/>
      <c r="H215" s="99"/>
      <c r="I215" s="99"/>
      <c r="J215" s="99"/>
      <c r="K215" s="99"/>
      <c r="L215" s="99"/>
      <c r="M215" s="99"/>
      <c r="N215" s="99"/>
      <c r="O215" s="99"/>
      <c r="P215" s="99"/>
      <c r="Q215" s="99"/>
      <c r="R215" s="99"/>
      <c r="S215" s="99"/>
      <c r="T215" s="99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</row>
    <row r="216" spans="2:35" ht="18.75" customHeight="1">
      <c r="B216" s="14"/>
      <c r="C216" s="98"/>
      <c r="D216" s="98"/>
      <c r="E216" s="14"/>
      <c r="F216" s="99"/>
      <c r="G216" s="99"/>
      <c r="H216" s="99"/>
      <c r="I216" s="99"/>
      <c r="J216" s="99"/>
      <c r="K216" s="99"/>
      <c r="L216" s="99"/>
      <c r="M216" s="99"/>
      <c r="N216" s="99"/>
      <c r="O216" s="99"/>
      <c r="P216" s="99"/>
      <c r="Q216" s="99"/>
      <c r="R216" s="99"/>
      <c r="S216" s="99"/>
      <c r="T216" s="99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</row>
    <row r="217" spans="2:35" ht="18.75" customHeight="1">
      <c r="B217" s="14"/>
      <c r="C217" s="98"/>
      <c r="D217" s="98"/>
      <c r="E217" s="14"/>
      <c r="F217" s="99"/>
      <c r="G217" s="99"/>
      <c r="H217" s="99"/>
      <c r="I217" s="99"/>
      <c r="J217" s="99"/>
      <c r="K217" s="99"/>
      <c r="L217" s="99"/>
      <c r="M217" s="99"/>
      <c r="N217" s="99"/>
      <c r="O217" s="99"/>
      <c r="P217" s="99"/>
      <c r="Q217" s="99"/>
      <c r="R217" s="99"/>
      <c r="S217" s="99"/>
      <c r="T217" s="99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</row>
    <row r="218" spans="2:35" ht="18.75" customHeight="1">
      <c r="B218" s="14"/>
      <c r="C218" s="98"/>
      <c r="D218" s="98"/>
      <c r="E218" s="14"/>
      <c r="F218" s="99"/>
      <c r="G218" s="99"/>
      <c r="H218" s="99"/>
      <c r="I218" s="99"/>
      <c r="J218" s="99"/>
      <c r="K218" s="99"/>
      <c r="L218" s="99"/>
      <c r="M218" s="99"/>
      <c r="N218" s="99"/>
      <c r="O218" s="99"/>
      <c r="P218" s="99"/>
      <c r="Q218" s="99"/>
      <c r="R218" s="99"/>
      <c r="S218" s="99"/>
      <c r="T218" s="99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</row>
    <row r="219" spans="2:35" ht="18.75" customHeight="1">
      <c r="B219" s="14"/>
      <c r="C219" s="98"/>
      <c r="D219" s="98"/>
      <c r="E219" s="14"/>
      <c r="F219" s="99"/>
      <c r="G219" s="99"/>
      <c r="H219" s="99"/>
      <c r="I219" s="99"/>
      <c r="J219" s="99"/>
      <c r="K219" s="99"/>
      <c r="L219" s="99"/>
      <c r="M219" s="99"/>
      <c r="N219" s="99"/>
      <c r="O219" s="99"/>
      <c r="P219" s="99"/>
      <c r="Q219" s="99"/>
      <c r="R219" s="99"/>
      <c r="S219" s="99"/>
      <c r="T219" s="99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</row>
    <row r="220" spans="2:35" ht="18.75" customHeight="1">
      <c r="B220" s="14"/>
      <c r="C220" s="98"/>
      <c r="D220" s="98"/>
      <c r="E220" s="14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99"/>
      <c r="T220" s="99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</row>
    <row r="221" spans="2:35" ht="18.75" customHeight="1">
      <c r="B221" s="14"/>
      <c r="C221" s="98"/>
      <c r="D221" s="98"/>
      <c r="E221" s="14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99"/>
      <c r="T221" s="99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</row>
    <row r="222" spans="2:35" ht="18.75" customHeight="1">
      <c r="B222" s="14"/>
      <c r="C222" s="98"/>
      <c r="D222" s="98"/>
      <c r="E222" s="14"/>
      <c r="F222" s="99"/>
      <c r="G222" s="99"/>
      <c r="H222" s="99"/>
      <c r="I222" s="99"/>
      <c r="J222" s="99"/>
      <c r="K222" s="99"/>
      <c r="L222" s="99"/>
      <c r="M222" s="99"/>
      <c r="N222" s="99"/>
      <c r="O222" s="99"/>
      <c r="P222" s="99"/>
      <c r="Q222" s="99"/>
      <c r="R222" s="99"/>
      <c r="S222" s="99"/>
      <c r="T222" s="99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</row>
    <row r="223" spans="2:35" ht="18.75" customHeight="1">
      <c r="B223" s="14"/>
      <c r="C223" s="98"/>
      <c r="D223" s="98"/>
      <c r="E223" s="14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99"/>
      <c r="T223" s="99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</row>
    <row r="224" spans="2:35" ht="18.75" customHeight="1">
      <c r="B224" s="14"/>
      <c r="C224" s="98"/>
      <c r="D224" s="98"/>
      <c r="E224" s="14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99"/>
      <c r="T224" s="99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</row>
    <row r="225" spans="2:35" ht="18.75" customHeight="1">
      <c r="B225" s="14"/>
      <c r="C225" s="98"/>
      <c r="D225" s="98"/>
      <c r="E225" s="14"/>
      <c r="F225" s="99"/>
      <c r="G225" s="99"/>
      <c r="H225" s="99"/>
      <c r="I225" s="99"/>
      <c r="J225" s="99"/>
      <c r="K225" s="99"/>
      <c r="L225" s="99"/>
      <c r="M225" s="99"/>
      <c r="N225" s="99"/>
      <c r="O225" s="99"/>
      <c r="P225" s="99"/>
      <c r="Q225" s="99"/>
      <c r="R225" s="99"/>
      <c r="S225" s="99"/>
      <c r="T225" s="99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</row>
    <row r="226" spans="2:35" ht="18.75" customHeight="1">
      <c r="B226" s="14"/>
      <c r="C226" s="98"/>
      <c r="D226" s="98"/>
      <c r="E226" s="14"/>
      <c r="F226" s="99"/>
      <c r="G226" s="99"/>
      <c r="H226" s="99"/>
      <c r="I226" s="99"/>
      <c r="J226" s="99"/>
      <c r="K226" s="99"/>
      <c r="L226" s="99"/>
      <c r="M226" s="99"/>
      <c r="N226" s="99"/>
      <c r="O226" s="99"/>
      <c r="P226" s="99"/>
      <c r="Q226" s="99"/>
      <c r="R226" s="99"/>
      <c r="S226" s="99"/>
      <c r="T226" s="99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</row>
    <row r="227" spans="2:35" ht="18.75" customHeight="1">
      <c r="B227" s="14"/>
      <c r="C227" s="98"/>
      <c r="D227" s="98"/>
      <c r="E227" s="14"/>
      <c r="F227" s="99"/>
      <c r="G227" s="99"/>
      <c r="H227" s="99"/>
      <c r="I227" s="99"/>
      <c r="J227" s="99"/>
      <c r="K227" s="99"/>
      <c r="L227" s="99"/>
      <c r="M227" s="99"/>
      <c r="N227" s="99"/>
      <c r="O227" s="99"/>
      <c r="P227" s="99"/>
      <c r="Q227" s="99"/>
      <c r="R227" s="99"/>
      <c r="S227" s="99"/>
      <c r="T227" s="99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</row>
    <row r="228" spans="2:35" ht="18.75" customHeight="1">
      <c r="B228" s="14"/>
      <c r="C228" s="98"/>
      <c r="D228" s="98"/>
      <c r="E228" s="14"/>
      <c r="F228" s="99"/>
      <c r="G228" s="99"/>
      <c r="H228" s="99"/>
      <c r="I228" s="99"/>
      <c r="J228" s="99"/>
      <c r="K228" s="99"/>
      <c r="L228" s="99"/>
      <c r="M228" s="99"/>
      <c r="N228" s="99"/>
      <c r="O228" s="99"/>
      <c r="P228" s="99"/>
      <c r="Q228" s="99"/>
      <c r="R228" s="99"/>
      <c r="S228" s="99"/>
      <c r="T228" s="99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</row>
    <row r="229" spans="2:35" ht="18.75" customHeight="1">
      <c r="B229" s="14"/>
      <c r="C229" s="98"/>
      <c r="D229" s="98"/>
      <c r="E229" s="14"/>
      <c r="F229" s="99"/>
      <c r="G229" s="99"/>
      <c r="H229" s="99"/>
      <c r="I229" s="99"/>
      <c r="J229" s="99"/>
      <c r="K229" s="99"/>
      <c r="L229" s="99"/>
      <c r="M229" s="99"/>
      <c r="N229" s="99"/>
      <c r="O229" s="99"/>
      <c r="P229" s="99"/>
      <c r="Q229" s="99"/>
      <c r="R229" s="99"/>
      <c r="S229" s="99"/>
      <c r="T229" s="99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</row>
    <row r="230" spans="2:35" ht="18.75" customHeight="1">
      <c r="B230" s="14"/>
      <c r="C230" s="98"/>
      <c r="D230" s="98"/>
      <c r="E230" s="14"/>
      <c r="F230" s="99"/>
      <c r="G230" s="99"/>
      <c r="H230" s="99"/>
      <c r="I230" s="99"/>
      <c r="J230" s="99"/>
      <c r="K230" s="99"/>
      <c r="L230" s="99"/>
      <c r="M230" s="99"/>
      <c r="N230" s="99"/>
      <c r="O230" s="99"/>
      <c r="P230" s="99"/>
      <c r="Q230" s="99"/>
      <c r="R230" s="99"/>
      <c r="S230" s="99"/>
      <c r="T230" s="99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</row>
    <row r="231" spans="2:35" ht="18.75" customHeight="1">
      <c r="B231" s="14"/>
      <c r="C231" s="98"/>
      <c r="D231" s="98"/>
      <c r="E231" s="14"/>
      <c r="F231" s="99"/>
      <c r="G231" s="99"/>
      <c r="H231" s="99"/>
      <c r="I231" s="99"/>
      <c r="J231" s="99"/>
      <c r="K231" s="99"/>
      <c r="L231" s="99"/>
      <c r="M231" s="99"/>
      <c r="N231" s="99"/>
      <c r="O231" s="99"/>
      <c r="P231" s="99"/>
      <c r="Q231" s="99"/>
      <c r="R231" s="99"/>
      <c r="S231" s="99"/>
      <c r="T231" s="99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</row>
    <row r="232" spans="2:35" ht="18.75" customHeight="1">
      <c r="B232" s="14"/>
      <c r="C232" s="98"/>
      <c r="D232" s="98"/>
      <c r="E232" s="14"/>
      <c r="F232" s="99"/>
      <c r="G232" s="99"/>
      <c r="H232" s="99"/>
      <c r="I232" s="99"/>
      <c r="J232" s="99"/>
      <c r="K232" s="99"/>
      <c r="L232" s="99"/>
      <c r="M232" s="99"/>
      <c r="N232" s="99"/>
      <c r="O232" s="99"/>
      <c r="P232" s="99"/>
      <c r="Q232" s="99"/>
      <c r="R232" s="99"/>
      <c r="S232" s="99"/>
      <c r="T232" s="99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</row>
    <row r="233" spans="2:35" ht="18.75" customHeight="1">
      <c r="B233" s="14"/>
      <c r="C233" s="98"/>
      <c r="D233" s="98"/>
      <c r="E233" s="14"/>
      <c r="F233" s="99"/>
      <c r="G233" s="99"/>
      <c r="H233" s="99"/>
      <c r="I233" s="99"/>
      <c r="J233" s="99"/>
      <c r="K233" s="99"/>
      <c r="L233" s="99"/>
      <c r="M233" s="99"/>
      <c r="N233" s="99"/>
      <c r="O233" s="99"/>
      <c r="P233" s="99"/>
      <c r="Q233" s="99"/>
      <c r="R233" s="99"/>
      <c r="S233" s="99"/>
      <c r="T233" s="99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</row>
    <row r="234" spans="2:35" ht="18.75" customHeight="1">
      <c r="B234" s="14"/>
      <c r="C234" s="98"/>
      <c r="D234" s="98"/>
      <c r="E234" s="14"/>
      <c r="F234" s="99"/>
      <c r="G234" s="99"/>
      <c r="H234" s="99"/>
      <c r="I234" s="99"/>
      <c r="J234" s="99"/>
      <c r="K234" s="99"/>
      <c r="L234" s="99"/>
      <c r="M234" s="99"/>
      <c r="N234" s="99"/>
      <c r="O234" s="99"/>
      <c r="P234" s="99"/>
      <c r="Q234" s="99"/>
      <c r="R234" s="99"/>
      <c r="S234" s="99"/>
      <c r="T234" s="99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</row>
    <row r="235" spans="2:35" ht="18.75" customHeight="1">
      <c r="B235" s="14"/>
      <c r="C235" s="98"/>
      <c r="D235" s="98"/>
      <c r="E235" s="14"/>
      <c r="F235" s="99"/>
      <c r="G235" s="99"/>
      <c r="H235" s="99"/>
      <c r="I235" s="99"/>
      <c r="J235" s="99"/>
      <c r="K235" s="99"/>
      <c r="L235" s="99"/>
      <c r="M235" s="99"/>
      <c r="N235" s="99"/>
      <c r="O235" s="99"/>
      <c r="P235" s="99"/>
      <c r="Q235" s="99"/>
      <c r="R235" s="99"/>
      <c r="S235" s="99"/>
      <c r="T235" s="99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</row>
    <row r="236" spans="2:35" ht="18.75" customHeight="1">
      <c r="B236" s="14"/>
      <c r="C236" s="98"/>
      <c r="D236" s="98"/>
      <c r="E236" s="14"/>
      <c r="F236" s="99"/>
      <c r="G236" s="99"/>
      <c r="H236" s="99"/>
      <c r="I236" s="99"/>
      <c r="J236" s="99"/>
      <c r="K236" s="99"/>
      <c r="L236" s="99"/>
      <c r="M236" s="99"/>
      <c r="N236" s="99"/>
      <c r="O236" s="99"/>
      <c r="P236" s="99"/>
      <c r="Q236" s="99"/>
      <c r="R236" s="99"/>
      <c r="S236" s="99"/>
      <c r="T236" s="99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</row>
    <row r="237" spans="2:35" ht="18.75" customHeight="1">
      <c r="B237" s="14"/>
      <c r="C237" s="98"/>
      <c r="D237" s="98"/>
      <c r="E237" s="14"/>
      <c r="F237" s="99"/>
      <c r="G237" s="99"/>
      <c r="H237" s="99"/>
      <c r="I237" s="99"/>
      <c r="J237" s="99"/>
      <c r="K237" s="99"/>
      <c r="L237" s="99"/>
      <c r="M237" s="99"/>
      <c r="N237" s="99"/>
      <c r="O237" s="99"/>
      <c r="P237" s="99"/>
      <c r="Q237" s="99"/>
      <c r="R237" s="99"/>
      <c r="S237" s="99"/>
      <c r="T237" s="99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</row>
    <row r="238" spans="2:35" ht="18.75" customHeight="1">
      <c r="B238" s="14"/>
      <c r="C238" s="98"/>
      <c r="D238" s="98"/>
      <c r="E238" s="14"/>
      <c r="F238" s="99"/>
      <c r="G238" s="99"/>
      <c r="H238" s="99"/>
      <c r="I238" s="99"/>
      <c r="J238" s="99"/>
      <c r="K238" s="99"/>
      <c r="L238" s="99"/>
      <c r="M238" s="99"/>
      <c r="N238" s="99"/>
      <c r="O238" s="99"/>
      <c r="P238" s="99"/>
      <c r="Q238" s="99"/>
      <c r="R238" s="99"/>
      <c r="S238" s="99"/>
      <c r="T238" s="99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</row>
    <row r="239" spans="2:35" ht="18.75" customHeight="1">
      <c r="B239" s="14"/>
      <c r="C239" s="98"/>
      <c r="D239" s="98"/>
      <c r="E239" s="14"/>
      <c r="F239" s="99"/>
      <c r="G239" s="99"/>
      <c r="H239" s="99"/>
      <c r="I239" s="99"/>
      <c r="J239" s="99"/>
      <c r="K239" s="99"/>
      <c r="L239" s="99"/>
      <c r="M239" s="99"/>
      <c r="N239" s="99"/>
      <c r="O239" s="99"/>
      <c r="P239" s="99"/>
      <c r="Q239" s="99"/>
      <c r="R239" s="99"/>
      <c r="S239" s="99"/>
      <c r="T239" s="99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</row>
    <row r="240" spans="2:35" ht="18.75" customHeight="1">
      <c r="B240" s="14"/>
      <c r="C240" s="98"/>
      <c r="D240" s="98"/>
      <c r="E240" s="14"/>
      <c r="F240" s="99"/>
      <c r="G240" s="99"/>
      <c r="H240" s="99"/>
      <c r="I240" s="99"/>
      <c r="J240" s="99"/>
      <c r="K240" s="99"/>
      <c r="L240" s="99"/>
      <c r="M240" s="99"/>
      <c r="N240" s="99"/>
      <c r="O240" s="99"/>
      <c r="P240" s="99"/>
      <c r="Q240" s="99"/>
      <c r="R240" s="99"/>
      <c r="S240" s="99"/>
      <c r="T240" s="99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</row>
    <row r="241" spans="2:35" ht="18.75" customHeight="1">
      <c r="B241" s="14"/>
      <c r="C241" s="98"/>
      <c r="D241" s="98"/>
      <c r="E241" s="14"/>
      <c r="F241" s="99"/>
      <c r="G241" s="99"/>
      <c r="H241" s="99"/>
      <c r="I241" s="99"/>
      <c r="J241" s="99"/>
      <c r="K241" s="99"/>
      <c r="L241" s="99"/>
      <c r="M241" s="99"/>
      <c r="N241" s="99"/>
      <c r="O241" s="99"/>
      <c r="P241" s="99"/>
      <c r="Q241" s="99"/>
      <c r="R241" s="99"/>
      <c r="S241" s="99"/>
      <c r="T241" s="99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</row>
    <row r="242" spans="2:35" ht="18.75" customHeight="1">
      <c r="B242" s="14"/>
      <c r="C242" s="98"/>
      <c r="D242" s="98"/>
      <c r="E242" s="14"/>
      <c r="F242" s="99"/>
      <c r="G242" s="99"/>
      <c r="H242" s="99"/>
      <c r="I242" s="99"/>
      <c r="J242" s="99"/>
      <c r="K242" s="99"/>
      <c r="L242" s="99"/>
      <c r="M242" s="99"/>
      <c r="N242" s="99"/>
      <c r="O242" s="99"/>
      <c r="P242" s="99"/>
      <c r="Q242" s="99"/>
      <c r="R242" s="99"/>
      <c r="S242" s="99"/>
      <c r="T242" s="99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</row>
    <row r="243" spans="2:35" ht="18.75" customHeight="1">
      <c r="B243" s="14"/>
      <c r="C243" s="98"/>
      <c r="D243" s="98"/>
      <c r="E243" s="14"/>
      <c r="F243" s="99"/>
      <c r="G243" s="99"/>
      <c r="H243" s="99"/>
      <c r="I243" s="99"/>
      <c r="J243" s="99"/>
      <c r="K243" s="99"/>
      <c r="L243" s="99"/>
      <c r="M243" s="99"/>
      <c r="N243" s="99"/>
      <c r="O243" s="99"/>
      <c r="P243" s="99"/>
      <c r="Q243" s="99"/>
      <c r="R243" s="99"/>
      <c r="S243" s="99"/>
      <c r="T243" s="99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</row>
    <row r="244" spans="2:35" ht="18.75" customHeight="1">
      <c r="B244" s="14"/>
      <c r="C244" s="98"/>
      <c r="D244" s="98"/>
      <c r="E244" s="14"/>
      <c r="F244" s="99"/>
      <c r="G244" s="99"/>
      <c r="H244" s="99"/>
      <c r="I244" s="99"/>
      <c r="J244" s="99"/>
      <c r="K244" s="99"/>
      <c r="L244" s="99"/>
      <c r="M244" s="99"/>
      <c r="N244" s="99"/>
      <c r="O244" s="99"/>
      <c r="P244" s="99"/>
      <c r="Q244" s="99"/>
      <c r="R244" s="99"/>
      <c r="S244" s="99"/>
      <c r="T244" s="99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</row>
    <row r="245" spans="2:35" ht="18.75" customHeight="1">
      <c r="B245" s="14"/>
      <c r="C245" s="98"/>
      <c r="D245" s="98"/>
      <c r="E245" s="14"/>
      <c r="F245" s="99"/>
      <c r="G245" s="99"/>
      <c r="H245" s="99"/>
      <c r="I245" s="99"/>
      <c r="J245" s="99"/>
      <c r="K245" s="99"/>
      <c r="L245" s="99"/>
      <c r="M245" s="99"/>
      <c r="N245" s="99"/>
      <c r="O245" s="99"/>
      <c r="P245" s="99"/>
      <c r="Q245" s="99"/>
      <c r="R245" s="99"/>
      <c r="S245" s="99"/>
      <c r="T245" s="99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</row>
    <row r="246" spans="2:35" ht="18.75" customHeight="1">
      <c r="B246" s="14"/>
      <c r="C246" s="98"/>
      <c r="D246" s="98"/>
      <c r="E246" s="14"/>
      <c r="F246" s="99"/>
      <c r="G246" s="99"/>
      <c r="H246" s="99"/>
      <c r="I246" s="99"/>
      <c r="J246" s="99"/>
      <c r="K246" s="99"/>
      <c r="L246" s="99"/>
      <c r="M246" s="99"/>
      <c r="N246" s="99"/>
      <c r="O246" s="99"/>
      <c r="P246" s="99"/>
      <c r="Q246" s="99"/>
      <c r="R246" s="99"/>
      <c r="S246" s="99"/>
      <c r="T246" s="99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</row>
    <row r="247" spans="2:35" ht="18.75" customHeight="1">
      <c r="B247" s="14"/>
      <c r="C247" s="98"/>
      <c r="D247" s="98"/>
      <c r="E247" s="14"/>
      <c r="F247" s="99"/>
      <c r="G247" s="99"/>
      <c r="H247" s="99"/>
      <c r="I247" s="99"/>
      <c r="J247" s="99"/>
      <c r="K247" s="99"/>
      <c r="L247" s="99"/>
      <c r="M247" s="99"/>
      <c r="N247" s="99"/>
      <c r="O247" s="99"/>
      <c r="P247" s="99"/>
      <c r="Q247" s="99"/>
      <c r="R247" s="99"/>
      <c r="S247" s="99"/>
      <c r="T247" s="99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</row>
    <row r="248" spans="2:35" ht="18.75" customHeight="1">
      <c r="B248" s="14"/>
      <c r="C248" s="98"/>
      <c r="D248" s="98"/>
      <c r="E248" s="14"/>
      <c r="F248" s="99"/>
      <c r="G248" s="99"/>
      <c r="H248" s="99"/>
      <c r="I248" s="99"/>
      <c r="J248" s="99"/>
      <c r="K248" s="99"/>
      <c r="L248" s="99"/>
      <c r="M248" s="99"/>
      <c r="N248" s="99"/>
      <c r="O248" s="99"/>
      <c r="P248" s="99"/>
      <c r="Q248" s="99"/>
      <c r="R248" s="99"/>
      <c r="S248" s="99"/>
      <c r="T248" s="99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</row>
    <row r="249" spans="2:35" ht="18.75" customHeight="1">
      <c r="B249" s="14"/>
      <c r="C249" s="98"/>
      <c r="D249" s="98"/>
      <c r="E249" s="14"/>
      <c r="F249" s="99"/>
      <c r="G249" s="99"/>
      <c r="H249" s="99"/>
      <c r="I249" s="99"/>
      <c r="J249" s="99"/>
      <c r="K249" s="99"/>
      <c r="L249" s="99"/>
      <c r="M249" s="99"/>
      <c r="N249" s="99"/>
      <c r="O249" s="99"/>
      <c r="P249" s="99"/>
      <c r="Q249" s="99"/>
      <c r="R249" s="99"/>
      <c r="S249" s="99"/>
      <c r="T249" s="99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</row>
    <row r="250" spans="2:35" ht="18.75" customHeight="1">
      <c r="B250" s="14"/>
      <c r="C250" s="98"/>
      <c r="D250" s="98"/>
      <c r="E250" s="14"/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/>
      <c r="Q250" s="99"/>
      <c r="R250" s="99"/>
      <c r="S250" s="99"/>
      <c r="T250" s="99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</row>
    <row r="251" spans="2:35" ht="18.75" customHeight="1">
      <c r="B251" s="14"/>
      <c r="C251" s="98"/>
      <c r="D251" s="98"/>
      <c r="E251" s="14"/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/>
      <c r="Q251" s="99"/>
      <c r="R251" s="99"/>
      <c r="S251" s="99"/>
      <c r="T251" s="99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</row>
    <row r="252" spans="2:35" ht="18.75" customHeight="1">
      <c r="B252" s="14"/>
      <c r="C252" s="98"/>
      <c r="D252" s="98"/>
      <c r="E252" s="14"/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/>
      <c r="Q252" s="99"/>
      <c r="R252" s="99"/>
      <c r="S252" s="99"/>
      <c r="T252" s="99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</row>
    <row r="253" spans="2:35" ht="18.75" customHeight="1">
      <c r="B253" s="14"/>
      <c r="C253" s="98"/>
      <c r="D253" s="98"/>
      <c r="E253" s="14"/>
      <c r="F253" s="99"/>
      <c r="G253" s="99"/>
      <c r="H253" s="99"/>
      <c r="I253" s="99"/>
      <c r="J253" s="99"/>
      <c r="K253" s="99"/>
      <c r="L253" s="99"/>
      <c r="M253" s="99"/>
      <c r="N253" s="99"/>
      <c r="O253" s="99"/>
      <c r="P253" s="99"/>
      <c r="Q253" s="99"/>
      <c r="R253" s="99"/>
      <c r="S253" s="99"/>
      <c r="T253" s="99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</row>
    <row r="254" spans="2:35" ht="18.75" customHeight="1">
      <c r="B254" s="14"/>
      <c r="C254" s="98"/>
      <c r="D254" s="98"/>
      <c r="E254" s="14"/>
      <c r="F254" s="99"/>
      <c r="G254" s="99"/>
      <c r="H254" s="99"/>
      <c r="I254" s="99"/>
      <c r="J254" s="99"/>
      <c r="K254" s="99"/>
      <c r="L254" s="99"/>
      <c r="M254" s="99"/>
      <c r="N254" s="99"/>
      <c r="O254" s="99"/>
      <c r="P254" s="99"/>
      <c r="Q254" s="99"/>
      <c r="R254" s="99"/>
      <c r="S254" s="99"/>
      <c r="T254" s="99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</row>
    <row r="255" spans="2:35" ht="18.75" customHeight="1">
      <c r="B255" s="14"/>
      <c r="C255" s="98"/>
      <c r="D255" s="98"/>
      <c r="E255" s="14"/>
      <c r="F255" s="99"/>
      <c r="G255" s="99"/>
      <c r="H255" s="99"/>
      <c r="I255" s="99"/>
      <c r="J255" s="99"/>
      <c r="K255" s="99"/>
      <c r="L255" s="99"/>
      <c r="M255" s="99"/>
      <c r="N255" s="99"/>
      <c r="O255" s="99"/>
      <c r="P255" s="99"/>
      <c r="Q255" s="99"/>
      <c r="R255" s="99"/>
      <c r="S255" s="99"/>
      <c r="T255" s="99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</row>
    <row r="256" spans="2:35" ht="18.75" customHeight="1">
      <c r="B256" s="14"/>
      <c r="C256" s="98"/>
      <c r="D256" s="98"/>
      <c r="E256" s="14"/>
      <c r="F256" s="99"/>
      <c r="G256" s="99"/>
      <c r="H256" s="99"/>
      <c r="I256" s="99"/>
      <c r="J256" s="99"/>
      <c r="K256" s="99"/>
      <c r="L256" s="99"/>
      <c r="M256" s="99"/>
      <c r="N256" s="99"/>
      <c r="O256" s="99"/>
      <c r="P256" s="99"/>
      <c r="Q256" s="99"/>
      <c r="R256" s="99"/>
      <c r="S256" s="99"/>
      <c r="T256" s="99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</row>
    <row r="257" spans="2:35" ht="18.75" customHeight="1">
      <c r="B257" s="14"/>
      <c r="C257" s="98"/>
      <c r="D257" s="98"/>
      <c r="E257" s="14"/>
      <c r="F257" s="99"/>
      <c r="G257" s="99"/>
      <c r="H257" s="99"/>
      <c r="I257" s="99"/>
      <c r="J257" s="99"/>
      <c r="K257" s="99"/>
      <c r="L257" s="99"/>
      <c r="M257" s="99"/>
      <c r="N257" s="99"/>
      <c r="O257" s="99"/>
      <c r="P257" s="99"/>
      <c r="Q257" s="99"/>
      <c r="R257" s="99"/>
      <c r="S257" s="99"/>
      <c r="T257" s="99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</row>
    <row r="258" spans="2:35" ht="18.75" customHeight="1">
      <c r="B258" s="14"/>
      <c r="C258" s="98"/>
      <c r="D258" s="98"/>
      <c r="E258" s="14"/>
      <c r="F258" s="99"/>
      <c r="G258" s="99"/>
      <c r="H258" s="99"/>
      <c r="I258" s="99"/>
      <c r="J258" s="99"/>
      <c r="K258" s="99"/>
      <c r="L258" s="99"/>
      <c r="M258" s="99"/>
      <c r="N258" s="99"/>
      <c r="O258" s="99"/>
      <c r="P258" s="99"/>
      <c r="Q258" s="99"/>
      <c r="R258" s="99"/>
      <c r="S258" s="99"/>
      <c r="T258" s="99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</row>
    <row r="259" spans="2:35" ht="18.75" customHeight="1">
      <c r="B259" s="14"/>
      <c r="C259" s="98"/>
      <c r="D259" s="98"/>
      <c r="E259" s="14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99"/>
      <c r="T259" s="99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</row>
    <row r="260" spans="2:35" ht="18.75" customHeight="1">
      <c r="B260" s="14"/>
      <c r="C260" s="98"/>
      <c r="D260" s="98"/>
      <c r="E260" s="14"/>
      <c r="F260" s="99"/>
      <c r="G260" s="99"/>
      <c r="H260" s="99"/>
      <c r="I260" s="99"/>
      <c r="J260" s="99"/>
      <c r="K260" s="99"/>
      <c r="L260" s="99"/>
      <c r="M260" s="99"/>
      <c r="N260" s="99"/>
      <c r="O260" s="99"/>
      <c r="P260" s="99"/>
      <c r="Q260" s="99"/>
      <c r="R260" s="99"/>
      <c r="S260" s="99"/>
      <c r="T260" s="99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</row>
    <row r="261" spans="2:35" ht="18.75" customHeight="1">
      <c r="B261" s="14"/>
      <c r="C261" s="98"/>
      <c r="D261" s="98"/>
      <c r="E261" s="14"/>
      <c r="F261" s="99"/>
      <c r="G261" s="99"/>
      <c r="H261" s="99"/>
      <c r="I261" s="99"/>
      <c r="J261" s="99"/>
      <c r="K261" s="99"/>
      <c r="L261" s="99"/>
      <c r="M261" s="99"/>
      <c r="N261" s="99"/>
      <c r="O261" s="99"/>
      <c r="P261" s="99"/>
      <c r="Q261" s="99"/>
      <c r="R261" s="99"/>
      <c r="S261" s="99"/>
      <c r="T261" s="99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</row>
    <row r="262" spans="2:35" ht="18.75" customHeight="1">
      <c r="B262" s="14"/>
      <c r="C262" s="98"/>
      <c r="D262" s="98"/>
      <c r="E262" s="14"/>
      <c r="F262" s="99"/>
      <c r="G262" s="99"/>
      <c r="H262" s="99"/>
      <c r="I262" s="99"/>
      <c r="J262" s="99"/>
      <c r="K262" s="99"/>
      <c r="L262" s="99"/>
      <c r="M262" s="99"/>
      <c r="N262" s="99"/>
      <c r="O262" s="99"/>
      <c r="P262" s="99"/>
      <c r="Q262" s="99"/>
      <c r="R262" s="99"/>
      <c r="S262" s="99"/>
      <c r="T262" s="99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</row>
    <row r="263" spans="2:35" ht="18.75" customHeight="1">
      <c r="B263" s="14"/>
      <c r="C263" s="98"/>
      <c r="D263" s="98"/>
      <c r="E263" s="14"/>
      <c r="F263" s="99"/>
      <c r="G263" s="99"/>
      <c r="H263" s="99"/>
      <c r="I263" s="99"/>
      <c r="J263" s="99"/>
      <c r="K263" s="99"/>
      <c r="L263" s="99"/>
      <c r="M263" s="99"/>
      <c r="N263" s="99"/>
      <c r="O263" s="99"/>
      <c r="P263" s="99"/>
      <c r="Q263" s="99"/>
      <c r="R263" s="99"/>
      <c r="S263" s="99"/>
      <c r="T263" s="99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</row>
    <row r="264" spans="2:35" ht="18.75" customHeight="1">
      <c r="B264" s="14"/>
      <c r="C264" s="98"/>
      <c r="D264" s="98"/>
      <c r="E264" s="14"/>
      <c r="F264" s="99"/>
      <c r="G264" s="99"/>
      <c r="H264" s="99"/>
      <c r="I264" s="99"/>
      <c r="J264" s="99"/>
      <c r="K264" s="99"/>
      <c r="L264" s="99"/>
      <c r="M264" s="99"/>
      <c r="N264" s="99"/>
      <c r="O264" s="99"/>
      <c r="P264" s="99"/>
      <c r="Q264" s="99"/>
      <c r="R264" s="99"/>
      <c r="S264" s="99"/>
      <c r="T264" s="99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</row>
    <row r="265" spans="2:35" ht="18.75" customHeight="1">
      <c r="B265" s="14"/>
      <c r="C265" s="98"/>
      <c r="D265" s="98"/>
      <c r="E265" s="14"/>
      <c r="F265" s="99"/>
      <c r="G265" s="99"/>
      <c r="H265" s="99"/>
      <c r="I265" s="99"/>
      <c r="J265" s="99"/>
      <c r="K265" s="99"/>
      <c r="L265" s="99"/>
      <c r="M265" s="99"/>
      <c r="N265" s="99"/>
      <c r="O265" s="99"/>
      <c r="P265" s="99"/>
      <c r="Q265" s="99"/>
      <c r="R265" s="99"/>
      <c r="S265" s="99"/>
      <c r="T265" s="99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</row>
    <row r="266" spans="2:35" ht="18.75" customHeight="1">
      <c r="B266" s="14"/>
      <c r="C266" s="98"/>
      <c r="D266" s="98"/>
      <c r="E266" s="14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99"/>
      <c r="T266" s="99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</row>
    <row r="267" spans="2:35" ht="18.75" customHeight="1">
      <c r="B267" s="14"/>
      <c r="C267" s="98"/>
      <c r="D267" s="98"/>
      <c r="E267" s="14"/>
      <c r="F267" s="99"/>
      <c r="G267" s="99"/>
      <c r="H267" s="99"/>
      <c r="I267" s="99"/>
      <c r="J267" s="99"/>
      <c r="K267" s="99"/>
      <c r="L267" s="99"/>
      <c r="M267" s="99"/>
      <c r="N267" s="99"/>
      <c r="O267" s="99"/>
      <c r="P267" s="99"/>
      <c r="Q267" s="99"/>
      <c r="R267" s="99"/>
      <c r="S267" s="99"/>
      <c r="T267" s="99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</row>
    <row r="268" spans="2:35" ht="18.75" customHeight="1">
      <c r="B268" s="14"/>
      <c r="C268" s="98"/>
      <c r="D268" s="98"/>
      <c r="E268" s="14"/>
      <c r="F268" s="99"/>
      <c r="G268" s="99"/>
      <c r="H268" s="99"/>
      <c r="I268" s="99"/>
      <c r="J268" s="99"/>
      <c r="K268" s="99"/>
      <c r="L268" s="99"/>
      <c r="M268" s="99"/>
      <c r="N268" s="99"/>
      <c r="O268" s="99"/>
      <c r="P268" s="99"/>
      <c r="Q268" s="99"/>
      <c r="R268" s="99"/>
      <c r="S268" s="99"/>
      <c r="T268" s="99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</row>
    <row r="269" spans="2:35" ht="18.75" customHeight="1">
      <c r="B269" s="14"/>
      <c r="C269" s="98"/>
      <c r="D269" s="98"/>
      <c r="E269" s="14"/>
      <c r="F269" s="99"/>
      <c r="G269" s="99"/>
      <c r="H269" s="99"/>
      <c r="I269" s="99"/>
      <c r="J269" s="99"/>
      <c r="K269" s="99"/>
      <c r="L269" s="99"/>
      <c r="M269" s="99"/>
      <c r="N269" s="99"/>
      <c r="O269" s="99"/>
      <c r="P269" s="99"/>
      <c r="Q269" s="99"/>
      <c r="R269" s="99"/>
      <c r="S269" s="99"/>
      <c r="T269" s="99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</row>
    <row r="270" spans="2:35" ht="18.75" customHeight="1">
      <c r="B270" s="14"/>
      <c r="C270" s="98"/>
      <c r="D270" s="98"/>
      <c r="E270" s="14"/>
      <c r="F270" s="99"/>
      <c r="G270" s="99"/>
      <c r="H270" s="99"/>
      <c r="I270" s="99"/>
      <c r="J270" s="99"/>
      <c r="K270" s="99"/>
      <c r="L270" s="99"/>
      <c r="M270" s="99"/>
      <c r="N270" s="99"/>
      <c r="O270" s="99"/>
      <c r="P270" s="99"/>
      <c r="Q270" s="99"/>
      <c r="R270" s="99"/>
      <c r="S270" s="99"/>
      <c r="T270" s="99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</row>
    <row r="271" spans="2:35" ht="18.75" customHeight="1">
      <c r="B271" s="14"/>
      <c r="C271" s="98"/>
      <c r="D271" s="98"/>
      <c r="E271" s="14"/>
      <c r="F271" s="99"/>
      <c r="G271" s="99"/>
      <c r="H271" s="99"/>
      <c r="I271" s="99"/>
      <c r="J271" s="99"/>
      <c r="K271" s="99"/>
      <c r="L271" s="99"/>
      <c r="M271" s="99"/>
      <c r="N271" s="99"/>
      <c r="O271" s="99"/>
      <c r="P271" s="99"/>
      <c r="Q271" s="99"/>
      <c r="R271" s="99"/>
      <c r="S271" s="99"/>
      <c r="T271" s="99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</row>
    <row r="272" spans="2:35" ht="18.75" customHeight="1">
      <c r="B272" s="14"/>
      <c r="C272" s="98"/>
      <c r="D272" s="98"/>
      <c r="E272" s="14"/>
      <c r="F272" s="99"/>
      <c r="G272" s="99"/>
      <c r="H272" s="99"/>
      <c r="I272" s="99"/>
      <c r="J272" s="99"/>
      <c r="K272" s="99"/>
      <c r="L272" s="99"/>
      <c r="M272" s="99"/>
      <c r="N272" s="99"/>
      <c r="O272" s="99"/>
      <c r="P272" s="99"/>
      <c r="Q272" s="99"/>
      <c r="R272" s="99"/>
      <c r="S272" s="99"/>
      <c r="T272" s="99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</row>
    <row r="273" spans="2:35" ht="18.75" customHeight="1">
      <c r="B273" s="14"/>
      <c r="C273" s="98"/>
      <c r="D273" s="98"/>
      <c r="E273" s="14"/>
      <c r="F273" s="99"/>
      <c r="G273" s="99"/>
      <c r="H273" s="99"/>
      <c r="I273" s="99"/>
      <c r="J273" s="99"/>
      <c r="K273" s="99"/>
      <c r="L273" s="99"/>
      <c r="M273" s="99"/>
      <c r="N273" s="99"/>
      <c r="O273" s="99"/>
      <c r="P273" s="99"/>
      <c r="Q273" s="99"/>
      <c r="R273" s="99"/>
      <c r="S273" s="99"/>
      <c r="T273" s="99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</row>
    <row r="274" spans="2:35" ht="18.75" customHeight="1">
      <c r="B274" s="14"/>
      <c r="C274" s="98"/>
      <c r="D274" s="98"/>
      <c r="E274" s="14"/>
      <c r="F274" s="99"/>
      <c r="G274" s="99"/>
      <c r="H274" s="99"/>
      <c r="I274" s="99"/>
      <c r="J274" s="99"/>
      <c r="K274" s="99"/>
      <c r="L274" s="99"/>
      <c r="M274" s="99"/>
      <c r="N274" s="99"/>
      <c r="O274" s="99"/>
      <c r="P274" s="99"/>
      <c r="Q274" s="99"/>
      <c r="R274" s="99"/>
      <c r="S274" s="99"/>
      <c r="T274" s="99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</row>
    <row r="275" spans="2:35" ht="18.75" customHeight="1">
      <c r="B275" s="14"/>
      <c r="C275" s="98"/>
      <c r="D275" s="98"/>
      <c r="E275" s="14"/>
      <c r="F275" s="99"/>
      <c r="G275" s="99"/>
      <c r="H275" s="99"/>
      <c r="I275" s="99"/>
      <c r="J275" s="99"/>
      <c r="K275" s="99"/>
      <c r="L275" s="99"/>
      <c r="M275" s="99"/>
      <c r="N275" s="99"/>
      <c r="O275" s="99"/>
      <c r="P275" s="99"/>
      <c r="Q275" s="99"/>
      <c r="R275" s="99"/>
      <c r="S275" s="99"/>
      <c r="T275" s="99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</row>
    <row r="276" spans="2:35" ht="18.75" customHeight="1">
      <c r="B276" s="14"/>
      <c r="C276" s="98"/>
      <c r="D276" s="98"/>
      <c r="E276" s="14"/>
      <c r="F276" s="99"/>
      <c r="G276" s="99"/>
      <c r="H276" s="99"/>
      <c r="I276" s="99"/>
      <c r="J276" s="99"/>
      <c r="K276" s="99"/>
      <c r="L276" s="99"/>
      <c r="M276" s="99"/>
      <c r="N276" s="99"/>
      <c r="O276" s="99"/>
      <c r="P276" s="99"/>
      <c r="Q276" s="99"/>
      <c r="R276" s="99"/>
      <c r="S276" s="99"/>
      <c r="T276" s="99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</row>
    <row r="277" spans="2:35" ht="18.75" customHeight="1">
      <c r="B277" s="14"/>
      <c r="C277" s="98"/>
      <c r="D277" s="98"/>
      <c r="E277" s="14"/>
      <c r="F277" s="99"/>
      <c r="G277" s="99"/>
      <c r="H277" s="99"/>
      <c r="I277" s="99"/>
      <c r="J277" s="99"/>
      <c r="K277" s="99"/>
      <c r="L277" s="99"/>
      <c r="M277" s="99"/>
      <c r="N277" s="99"/>
      <c r="O277" s="99"/>
      <c r="P277" s="99"/>
      <c r="Q277" s="99"/>
      <c r="R277" s="99"/>
      <c r="S277" s="99"/>
      <c r="T277" s="99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</row>
    <row r="278" spans="2:35" ht="18.75" customHeight="1">
      <c r="B278" s="14"/>
      <c r="C278" s="98"/>
      <c r="D278" s="98"/>
      <c r="E278" s="14"/>
      <c r="F278" s="99"/>
      <c r="G278" s="99"/>
      <c r="H278" s="99"/>
      <c r="I278" s="99"/>
      <c r="J278" s="99"/>
      <c r="K278" s="99"/>
      <c r="L278" s="99"/>
      <c r="M278" s="99"/>
      <c r="N278" s="99"/>
      <c r="O278" s="99"/>
      <c r="P278" s="99"/>
      <c r="Q278" s="99"/>
      <c r="R278" s="99"/>
      <c r="S278" s="99"/>
      <c r="T278" s="99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</row>
    <row r="279" spans="2:35" ht="18.75" customHeight="1">
      <c r="B279" s="14"/>
      <c r="C279" s="98"/>
      <c r="D279" s="98"/>
      <c r="E279" s="14"/>
      <c r="F279" s="99"/>
      <c r="G279" s="99"/>
      <c r="H279" s="99"/>
      <c r="I279" s="99"/>
      <c r="J279" s="99"/>
      <c r="K279" s="99"/>
      <c r="L279" s="99"/>
      <c r="M279" s="99"/>
      <c r="N279" s="99"/>
      <c r="O279" s="99"/>
      <c r="P279" s="99"/>
      <c r="Q279" s="99"/>
      <c r="R279" s="99"/>
      <c r="S279" s="99"/>
      <c r="T279" s="99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</row>
    <row r="280" spans="2:35" ht="18.75" customHeight="1">
      <c r="B280" s="14"/>
      <c r="C280" s="98"/>
      <c r="D280" s="98"/>
      <c r="E280" s="14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99"/>
      <c r="T280" s="99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</row>
    <row r="281" spans="2:35" ht="18.75" customHeight="1">
      <c r="B281" s="14"/>
      <c r="C281" s="98"/>
      <c r="D281" s="98"/>
      <c r="E281" s="14"/>
      <c r="F281" s="99"/>
      <c r="G281" s="99"/>
      <c r="H281" s="99"/>
      <c r="I281" s="99"/>
      <c r="J281" s="99"/>
      <c r="K281" s="99"/>
      <c r="L281" s="99"/>
      <c r="M281" s="99"/>
      <c r="N281" s="99"/>
      <c r="O281" s="99"/>
      <c r="P281" s="99"/>
      <c r="Q281" s="99"/>
      <c r="R281" s="99"/>
      <c r="S281" s="99"/>
      <c r="T281" s="99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</row>
    <row r="282" spans="2:35" ht="18.75" customHeight="1">
      <c r="B282" s="14"/>
      <c r="C282" s="98"/>
      <c r="D282" s="98"/>
      <c r="E282" s="14"/>
      <c r="F282" s="99"/>
      <c r="G282" s="99"/>
      <c r="H282" s="99"/>
      <c r="I282" s="99"/>
      <c r="J282" s="99"/>
      <c r="K282" s="99"/>
      <c r="L282" s="99"/>
      <c r="M282" s="99"/>
      <c r="N282" s="99"/>
      <c r="O282" s="99"/>
      <c r="P282" s="99"/>
      <c r="Q282" s="99"/>
      <c r="R282" s="99"/>
      <c r="S282" s="99"/>
      <c r="T282" s="99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</row>
    <row r="283" spans="2:35" ht="18.75" customHeight="1">
      <c r="B283" s="14"/>
      <c r="C283" s="98"/>
      <c r="D283" s="98"/>
      <c r="E283" s="14"/>
      <c r="F283" s="99"/>
      <c r="G283" s="99"/>
      <c r="H283" s="99"/>
      <c r="I283" s="99"/>
      <c r="J283" s="99"/>
      <c r="K283" s="99"/>
      <c r="L283" s="99"/>
      <c r="M283" s="99"/>
      <c r="N283" s="99"/>
      <c r="O283" s="99"/>
      <c r="P283" s="99"/>
      <c r="Q283" s="99"/>
      <c r="R283" s="99"/>
      <c r="S283" s="99"/>
      <c r="T283" s="99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</row>
    <row r="284" spans="2:35" ht="18.75" customHeight="1">
      <c r="B284" s="14"/>
      <c r="C284" s="98"/>
      <c r="D284" s="98"/>
      <c r="E284" s="14"/>
      <c r="F284" s="99"/>
      <c r="G284" s="99"/>
      <c r="H284" s="99"/>
      <c r="I284" s="99"/>
      <c r="J284" s="99"/>
      <c r="K284" s="99"/>
      <c r="L284" s="99"/>
      <c r="M284" s="99"/>
      <c r="N284" s="99"/>
      <c r="O284" s="99"/>
      <c r="P284" s="99"/>
      <c r="Q284" s="99"/>
      <c r="R284" s="99"/>
      <c r="S284" s="99"/>
      <c r="T284" s="99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</row>
    <row r="285" spans="2:35" ht="18.75" customHeight="1">
      <c r="B285" s="14"/>
      <c r="C285" s="98"/>
      <c r="D285" s="98"/>
      <c r="E285" s="14"/>
      <c r="F285" s="99"/>
      <c r="G285" s="99"/>
      <c r="H285" s="99"/>
      <c r="I285" s="99"/>
      <c r="J285" s="99"/>
      <c r="K285" s="99"/>
      <c r="L285" s="99"/>
      <c r="M285" s="99"/>
      <c r="N285" s="99"/>
      <c r="O285" s="99"/>
      <c r="P285" s="99"/>
      <c r="Q285" s="99"/>
      <c r="R285" s="99"/>
      <c r="S285" s="99"/>
      <c r="T285" s="99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</row>
    <row r="286" spans="2:35" ht="18.75" customHeight="1">
      <c r="B286" s="14"/>
      <c r="C286" s="98"/>
      <c r="D286" s="98"/>
      <c r="E286" s="14"/>
      <c r="F286" s="99"/>
      <c r="G286" s="99"/>
      <c r="H286" s="99"/>
      <c r="I286" s="99"/>
      <c r="J286" s="99"/>
      <c r="K286" s="99"/>
      <c r="L286" s="99"/>
      <c r="M286" s="99"/>
      <c r="N286" s="99"/>
      <c r="O286" s="99"/>
      <c r="P286" s="99"/>
      <c r="Q286" s="99"/>
      <c r="R286" s="99"/>
      <c r="S286" s="99"/>
      <c r="T286" s="99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</row>
    <row r="287" spans="2:35" ht="18.75" customHeight="1">
      <c r="B287" s="14"/>
      <c r="C287" s="98"/>
      <c r="D287" s="98"/>
      <c r="E287" s="14"/>
      <c r="F287" s="99"/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99"/>
      <c r="T287" s="99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</row>
    <row r="288" spans="2:35" ht="18.75" customHeight="1">
      <c r="B288" s="14"/>
      <c r="C288" s="98"/>
      <c r="D288" s="98"/>
      <c r="E288" s="14"/>
      <c r="F288" s="99"/>
      <c r="G288" s="99"/>
      <c r="H288" s="99"/>
      <c r="I288" s="99"/>
      <c r="J288" s="99"/>
      <c r="K288" s="99"/>
      <c r="L288" s="99"/>
      <c r="M288" s="99"/>
      <c r="N288" s="99"/>
      <c r="O288" s="99"/>
      <c r="P288" s="99"/>
      <c r="Q288" s="99"/>
      <c r="R288" s="99"/>
      <c r="S288" s="99"/>
      <c r="T288" s="99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</row>
    <row r="289" spans="2:35" ht="18.75" customHeight="1">
      <c r="B289" s="14"/>
      <c r="C289" s="98"/>
      <c r="D289" s="98"/>
      <c r="E289" s="14"/>
      <c r="F289" s="99"/>
      <c r="G289" s="99"/>
      <c r="H289" s="99"/>
      <c r="I289" s="99"/>
      <c r="J289" s="99"/>
      <c r="K289" s="99"/>
      <c r="L289" s="99"/>
      <c r="M289" s="99"/>
      <c r="N289" s="99"/>
      <c r="O289" s="99"/>
      <c r="P289" s="99"/>
      <c r="Q289" s="99"/>
      <c r="R289" s="99"/>
      <c r="S289" s="99"/>
      <c r="T289" s="99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</row>
    <row r="290" spans="2:35" ht="18.75" customHeight="1">
      <c r="B290" s="14"/>
      <c r="C290" s="98"/>
      <c r="D290" s="98"/>
      <c r="E290" s="14"/>
      <c r="F290" s="99"/>
      <c r="G290" s="99"/>
      <c r="H290" s="99"/>
      <c r="I290" s="99"/>
      <c r="J290" s="99"/>
      <c r="K290" s="99"/>
      <c r="L290" s="99"/>
      <c r="M290" s="99"/>
      <c r="N290" s="99"/>
      <c r="O290" s="99"/>
      <c r="P290" s="99"/>
      <c r="Q290" s="99"/>
      <c r="R290" s="99"/>
      <c r="S290" s="99"/>
      <c r="T290" s="99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</row>
    <row r="291" spans="2:35" ht="18.75" customHeight="1">
      <c r="B291" s="14"/>
      <c r="C291" s="98"/>
      <c r="D291" s="98"/>
      <c r="E291" s="14"/>
      <c r="F291" s="99"/>
      <c r="G291" s="99"/>
      <c r="H291" s="99"/>
      <c r="I291" s="99"/>
      <c r="J291" s="99"/>
      <c r="K291" s="99"/>
      <c r="L291" s="99"/>
      <c r="M291" s="99"/>
      <c r="N291" s="99"/>
      <c r="O291" s="99"/>
      <c r="P291" s="99"/>
      <c r="Q291" s="99"/>
      <c r="R291" s="99"/>
      <c r="S291" s="99"/>
      <c r="T291" s="99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</row>
    <row r="292" spans="2:35" ht="18.75" customHeight="1">
      <c r="B292" s="14"/>
      <c r="C292" s="98"/>
      <c r="D292" s="98"/>
      <c r="E292" s="14"/>
      <c r="F292" s="99"/>
      <c r="G292" s="99"/>
      <c r="H292" s="99"/>
      <c r="I292" s="99"/>
      <c r="J292" s="99"/>
      <c r="K292" s="99"/>
      <c r="L292" s="99"/>
      <c r="M292" s="99"/>
      <c r="N292" s="99"/>
      <c r="O292" s="99"/>
      <c r="P292" s="99"/>
      <c r="Q292" s="99"/>
      <c r="R292" s="99"/>
      <c r="S292" s="99"/>
      <c r="T292" s="99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</row>
    <row r="293" spans="2:35" ht="18.75" customHeight="1">
      <c r="B293" s="14"/>
      <c r="C293" s="98"/>
      <c r="D293" s="98"/>
      <c r="E293" s="14"/>
      <c r="F293" s="99"/>
      <c r="G293" s="99"/>
      <c r="H293" s="99"/>
      <c r="I293" s="99"/>
      <c r="J293" s="99"/>
      <c r="K293" s="99"/>
      <c r="L293" s="99"/>
      <c r="M293" s="99"/>
      <c r="N293" s="99"/>
      <c r="O293" s="99"/>
      <c r="P293" s="99"/>
      <c r="Q293" s="99"/>
      <c r="R293" s="99"/>
      <c r="S293" s="99"/>
      <c r="T293" s="99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</row>
    <row r="294" spans="2:35" ht="18.75" customHeight="1">
      <c r="B294" s="14"/>
      <c r="C294" s="98"/>
      <c r="D294" s="98"/>
      <c r="E294" s="14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99"/>
      <c r="T294" s="99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</row>
    <row r="295" spans="2:35" ht="18.75" customHeight="1">
      <c r="B295" s="14"/>
      <c r="C295" s="98"/>
      <c r="D295" s="98"/>
      <c r="E295" s="14"/>
      <c r="F295" s="99"/>
      <c r="G295" s="99"/>
      <c r="H295" s="99"/>
      <c r="I295" s="99"/>
      <c r="J295" s="99"/>
      <c r="K295" s="99"/>
      <c r="L295" s="99"/>
      <c r="M295" s="99"/>
      <c r="N295" s="99"/>
      <c r="O295" s="99"/>
      <c r="P295" s="99"/>
      <c r="Q295" s="99"/>
      <c r="R295" s="99"/>
      <c r="S295" s="99"/>
      <c r="T295" s="99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</row>
    <row r="296" spans="2:35" ht="18.75" customHeight="1">
      <c r="B296" s="14"/>
      <c r="C296" s="98"/>
      <c r="D296" s="98"/>
      <c r="E296" s="14"/>
      <c r="F296" s="99"/>
      <c r="G296" s="99"/>
      <c r="H296" s="99"/>
      <c r="I296" s="99"/>
      <c r="J296" s="99"/>
      <c r="K296" s="99"/>
      <c r="L296" s="99"/>
      <c r="M296" s="99"/>
      <c r="N296" s="99"/>
      <c r="O296" s="99"/>
      <c r="P296" s="99"/>
      <c r="Q296" s="99"/>
      <c r="R296" s="99"/>
      <c r="S296" s="99"/>
      <c r="T296" s="99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</row>
    <row r="297" spans="2:35" ht="18.75" customHeight="1">
      <c r="B297" s="14"/>
      <c r="C297" s="98"/>
      <c r="D297" s="98"/>
      <c r="E297" s="14"/>
      <c r="F297" s="99"/>
      <c r="G297" s="99"/>
      <c r="H297" s="99"/>
      <c r="I297" s="99"/>
      <c r="J297" s="99"/>
      <c r="K297" s="99"/>
      <c r="L297" s="99"/>
      <c r="M297" s="99"/>
      <c r="N297" s="99"/>
      <c r="O297" s="99"/>
      <c r="P297" s="99"/>
      <c r="Q297" s="99"/>
      <c r="R297" s="99"/>
      <c r="S297" s="99"/>
      <c r="T297" s="99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</row>
    <row r="298" spans="2:35" ht="18.75" customHeight="1">
      <c r="B298" s="14"/>
      <c r="C298" s="98"/>
      <c r="D298" s="98"/>
      <c r="E298" s="14"/>
      <c r="F298" s="99"/>
      <c r="G298" s="99"/>
      <c r="H298" s="99"/>
      <c r="I298" s="99"/>
      <c r="J298" s="99"/>
      <c r="K298" s="99"/>
      <c r="L298" s="99"/>
      <c r="M298" s="99"/>
      <c r="N298" s="99"/>
      <c r="O298" s="99"/>
      <c r="P298" s="99"/>
      <c r="Q298" s="99"/>
      <c r="R298" s="99"/>
      <c r="S298" s="99"/>
      <c r="T298" s="99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</row>
    <row r="299" spans="2:35" ht="18.75" customHeight="1">
      <c r="B299" s="14"/>
      <c r="C299" s="98"/>
      <c r="D299" s="98"/>
      <c r="E299" s="14"/>
      <c r="F299" s="99"/>
      <c r="G299" s="99"/>
      <c r="H299" s="99"/>
      <c r="I299" s="99"/>
      <c r="J299" s="99"/>
      <c r="K299" s="99"/>
      <c r="L299" s="99"/>
      <c r="M299" s="99"/>
      <c r="N299" s="99"/>
      <c r="O299" s="99"/>
      <c r="P299" s="99"/>
      <c r="Q299" s="99"/>
      <c r="R299" s="99"/>
      <c r="S299" s="99"/>
      <c r="T299" s="99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</row>
    <row r="300" spans="2:35" ht="18.75" customHeight="1">
      <c r="B300" s="14"/>
      <c r="C300" s="98"/>
      <c r="D300" s="98"/>
      <c r="E300" s="14"/>
      <c r="F300" s="99"/>
      <c r="G300" s="99"/>
      <c r="H300" s="99"/>
      <c r="I300" s="99"/>
      <c r="J300" s="99"/>
      <c r="K300" s="99"/>
      <c r="L300" s="99"/>
      <c r="M300" s="99"/>
      <c r="N300" s="99"/>
      <c r="O300" s="99"/>
      <c r="P300" s="99"/>
      <c r="Q300" s="99"/>
      <c r="R300" s="99"/>
      <c r="S300" s="99"/>
      <c r="T300" s="99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</row>
    <row r="301" spans="2:35" ht="18.75" customHeight="1">
      <c r="B301" s="14"/>
      <c r="C301" s="98"/>
      <c r="D301" s="98"/>
      <c r="E301" s="14"/>
      <c r="F301" s="99"/>
      <c r="G301" s="99"/>
      <c r="H301" s="99"/>
      <c r="I301" s="99"/>
      <c r="J301" s="99"/>
      <c r="K301" s="99"/>
      <c r="L301" s="99"/>
      <c r="M301" s="99"/>
      <c r="N301" s="99"/>
      <c r="O301" s="99"/>
      <c r="P301" s="99"/>
      <c r="Q301" s="99"/>
      <c r="R301" s="99"/>
      <c r="S301" s="99"/>
      <c r="T301" s="99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</row>
    <row r="302" spans="2:35" ht="18.75" customHeight="1">
      <c r="B302" s="14"/>
      <c r="C302" s="98"/>
      <c r="D302" s="98"/>
      <c r="E302" s="14"/>
      <c r="F302" s="99"/>
      <c r="G302" s="99"/>
      <c r="H302" s="99"/>
      <c r="I302" s="99"/>
      <c r="J302" s="99"/>
      <c r="K302" s="99"/>
      <c r="L302" s="99"/>
      <c r="M302" s="99"/>
      <c r="N302" s="99"/>
      <c r="O302" s="99"/>
      <c r="P302" s="99"/>
      <c r="Q302" s="99"/>
      <c r="R302" s="99"/>
      <c r="S302" s="99"/>
      <c r="T302" s="99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</row>
    <row r="303" spans="2:35" ht="18.75" customHeight="1">
      <c r="B303" s="14"/>
      <c r="C303" s="98"/>
      <c r="D303" s="98"/>
      <c r="E303" s="14"/>
      <c r="F303" s="99"/>
      <c r="G303" s="99"/>
      <c r="H303" s="99"/>
      <c r="I303" s="99"/>
      <c r="J303" s="99"/>
      <c r="K303" s="99"/>
      <c r="L303" s="99"/>
      <c r="M303" s="99"/>
      <c r="N303" s="99"/>
      <c r="O303" s="99"/>
      <c r="P303" s="99"/>
      <c r="Q303" s="99"/>
      <c r="R303" s="99"/>
      <c r="S303" s="99"/>
      <c r="T303" s="99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</row>
    <row r="304" spans="2:35" ht="18.75" customHeight="1">
      <c r="B304" s="14"/>
      <c r="C304" s="98"/>
      <c r="D304" s="98"/>
      <c r="E304" s="14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99"/>
      <c r="T304" s="99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</row>
    <row r="305" spans="2:35" ht="18.75" customHeight="1">
      <c r="B305" s="14"/>
      <c r="C305" s="98"/>
      <c r="D305" s="98"/>
      <c r="E305" s="14"/>
      <c r="F305" s="99"/>
      <c r="G305" s="99"/>
      <c r="H305" s="99"/>
      <c r="I305" s="99"/>
      <c r="J305" s="99"/>
      <c r="K305" s="99"/>
      <c r="L305" s="99"/>
      <c r="M305" s="99"/>
      <c r="N305" s="99"/>
      <c r="O305" s="99"/>
      <c r="P305" s="99"/>
      <c r="Q305" s="99"/>
      <c r="R305" s="99"/>
      <c r="S305" s="99"/>
      <c r="T305" s="99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</row>
    <row r="306" spans="2:35" ht="18.75" customHeight="1">
      <c r="B306" s="14"/>
      <c r="C306" s="98"/>
      <c r="D306" s="98"/>
      <c r="E306" s="14"/>
      <c r="F306" s="99"/>
      <c r="G306" s="99"/>
      <c r="H306" s="99"/>
      <c r="I306" s="99"/>
      <c r="J306" s="99"/>
      <c r="K306" s="99"/>
      <c r="L306" s="99"/>
      <c r="M306" s="99"/>
      <c r="N306" s="99"/>
      <c r="O306" s="99"/>
      <c r="P306" s="99"/>
      <c r="Q306" s="99"/>
      <c r="R306" s="99"/>
      <c r="S306" s="99"/>
      <c r="T306" s="99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</row>
    <row r="307" spans="2:35" ht="18.75" customHeight="1">
      <c r="B307" s="14"/>
      <c r="C307" s="98"/>
      <c r="D307" s="98"/>
      <c r="E307" s="14"/>
      <c r="F307" s="99"/>
      <c r="G307" s="99"/>
      <c r="H307" s="99"/>
      <c r="I307" s="99"/>
      <c r="J307" s="99"/>
      <c r="K307" s="99"/>
      <c r="L307" s="99"/>
      <c r="M307" s="99"/>
      <c r="N307" s="99"/>
      <c r="O307" s="99"/>
      <c r="P307" s="99"/>
      <c r="Q307" s="99"/>
      <c r="R307" s="99"/>
      <c r="S307" s="99"/>
      <c r="T307" s="99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</row>
    <row r="308" spans="2:35" ht="18.75" customHeight="1">
      <c r="B308" s="14"/>
      <c r="C308" s="98"/>
      <c r="D308" s="98"/>
      <c r="E308" s="14"/>
      <c r="F308" s="99"/>
      <c r="G308" s="99"/>
      <c r="H308" s="99"/>
      <c r="I308" s="99"/>
      <c r="J308" s="99"/>
      <c r="K308" s="99"/>
      <c r="L308" s="99"/>
      <c r="M308" s="99"/>
      <c r="N308" s="99"/>
      <c r="O308" s="99"/>
      <c r="P308" s="99"/>
      <c r="Q308" s="99"/>
      <c r="R308" s="99"/>
      <c r="S308" s="99"/>
      <c r="T308" s="99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</row>
    <row r="309" spans="2:35" ht="18.75" customHeight="1">
      <c r="B309" s="14"/>
      <c r="C309" s="98"/>
      <c r="D309" s="98"/>
      <c r="E309" s="14"/>
      <c r="F309" s="99"/>
      <c r="G309" s="99"/>
      <c r="H309" s="99"/>
      <c r="I309" s="99"/>
      <c r="J309" s="99"/>
      <c r="K309" s="99"/>
      <c r="L309" s="99"/>
      <c r="M309" s="99"/>
      <c r="N309" s="99"/>
      <c r="O309" s="99"/>
      <c r="P309" s="99"/>
      <c r="Q309" s="99"/>
      <c r="R309" s="99"/>
      <c r="S309" s="99"/>
      <c r="T309" s="99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</row>
    <row r="310" spans="2:35" ht="18.75" customHeight="1">
      <c r="B310" s="14"/>
      <c r="C310" s="98"/>
      <c r="D310" s="98"/>
      <c r="E310" s="14"/>
      <c r="F310" s="99"/>
      <c r="G310" s="99"/>
      <c r="H310" s="99"/>
      <c r="I310" s="99"/>
      <c r="J310" s="99"/>
      <c r="K310" s="99"/>
      <c r="L310" s="99"/>
      <c r="M310" s="99"/>
      <c r="N310" s="99"/>
      <c r="O310" s="99"/>
      <c r="P310" s="99"/>
      <c r="Q310" s="99"/>
      <c r="R310" s="99"/>
      <c r="S310" s="99"/>
      <c r="T310" s="99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</row>
    <row r="311" spans="2:35" ht="18.75" customHeight="1">
      <c r="B311" s="14"/>
      <c r="C311" s="98"/>
      <c r="D311" s="98"/>
      <c r="E311" s="14"/>
      <c r="F311" s="99"/>
      <c r="G311" s="99"/>
      <c r="H311" s="99"/>
      <c r="I311" s="99"/>
      <c r="J311" s="99"/>
      <c r="K311" s="99"/>
      <c r="L311" s="99"/>
      <c r="M311" s="99"/>
      <c r="N311" s="99"/>
      <c r="O311" s="99"/>
      <c r="P311" s="99"/>
      <c r="Q311" s="99"/>
      <c r="R311" s="99"/>
      <c r="S311" s="99"/>
      <c r="T311" s="99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</row>
    <row r="312" spans="2:35" ht="18.75" customHeight="1">
      <c r="B312" s="14"/>
      <c r="C312" s="98"/>
      <c r="D312" s="98"/>
      <c r="E312" s="14"/>
      <c r="F312" s="99"/>
      <c r="G312" s="99"/>
      <c r="H312" s="99"/>
      <c r="I312" s="99"/>
      <c r="J312" s="99"/>
      <c r="K312" s="99"/>
      <c r="L312" s="99"/>
      <c r="M312" s="99"/>
      <c r="N312" s="99"/>
      <c r="O312" s="99"/>
      <c r="P312" s="99"/>
      <c r="Q312" s="99"/>
      <c r="R312" s="99"/>
      <c r="S312" s="99"/>
      <c r="T312" s="99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</row>
    <row r="313" spans="2:35" ht="18.75" customHeight="1">
      <c r="B313" s="14"/>
      <c r="C313" s="98"/>
      <c r="D313" s="98"/>
      <c r="E313" s="14"/>
      <c r="F313" s="99"/>
      <c r="G313" s="99"/>
      <c r="H313" s="99"/>
      <c r="I313" s="99"/>
      <c r="J313" s="99"/>
      <c r="K313" s="99"/>
      <c r="L313" s="99"/>
      <c r="M313" s="99"/>
      <c r="N313" s="99"/>
      <c r="O313" s="99"/>
      <c r="P313" s="99"/>
      <c r="Q313" s="99"/>
      <c r="R313" s="99"/>
      <c r="S313" s="99"/>
      <c r="T313" s="99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</row>
    <row r="314" spans="2:35" ht="18.75" customHeight="1">
      <c r="B314" s="14"/>
      <c r="C314" s="98"/>
      <c r="D314" s="98"/>
      <c r="E314" s="14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99"/>
      <c r="T314" s="99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</row>
    <row r="315" spans="2:35" ht="18.75" customHeight="1">
      <c r="B315" s="14"/>
      <c r="C315" s="98"/>
      <c r="D315" s="98"/>
      <c r="E315" s="14"/>
      <c r="F315" s="99"/>
      <c r="G315" s="99"/>
      <c r="H315" s="99"/>
      <c r="I315" s="99"/>
      <c r="J315" s="99"/>
      <c r="K315" s="99"/>
      <c r="L315" s="99"/>
      <c r="M315" s="99"/>
      <c r="N315" s="99"/>
      <c r="O315" s="99"/>
      <c r="P315" s="99"/>
      <c r="Q315" s="99"/>
      <c r="R315" s="99"/>
      <c r="S315" s="99"/>
      <c r="T315" s="99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</row>
    <row r="316" spans="2:35" ht="18.75" customHeight="1">
      <c r="B316" s="14"/>
      <c r="C316" s="98"/>
      <c r="D316" s="98"/>
      <c r="E316" s="14"/>
      <c r="F316" s="99"/>
      <c r="G316" s="99"/>
      <c r="H316" s="99"/>
      <c r="I316" s="99"/>
      <c r="J316" s="99"/>
      <c r="K316" s="99"/>
      <c r="L316" s="99"/>
      <c r="M316" s="99"/>
      <c r="N316" s="99"/>
      <c r="O316" s="99"/>
      <c r="P316" s="99"/>
      <c r="Q316" s="99"/>
      <c r="R316" s="99"/>
      <c r="S316" s="99"/>
      <c r="T316" s="99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</row>
    <row r="317" spans="2:35" ht="18.75" customHeight="1">
      <c r="B317" s="14"/>
      <c r="C317" s="98"/>
      <c r="D317" s="98"/>
      <c r="E317" s="14"/>
      <c r="F317" s="99"/>
      <c r="G317" s="99"/>
      <c r="H317" s="99"/>
      <c r="I317" s="99"/>
      <c r="J317" s="99"/>
      <c r="K317" s="99"/>
      <c r="L317" s="99"/>
      <c r="M317" s="99"/>
      <c r="N317" s="99"/>
      <c r="O317" s="99"/>
      <c r="P317" s="99"/>
      <c r="Q317" s="99"/>
      <c r="R317" s="99"/>
      <c r="S317" s="99"/>
      <c r="T317" s="99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</row>
    <row r="318" spans="2:35" ht="18.75" customHeight="1">
      <c r="B318" s="14"/>
      <c r="C318" s="98"/>
      <c r="D318" s="98"/>
      <c r="E318" s="14"/>
      <c r="F318" s="99"/>
      <c r="G318" s="99"/>
      <c r="H318" s="99"/>
      <c r="I318" s="99"/>
      <c r="J318" s="99"/>
      <c r="K318" s="99"/>
      <c r="L318" s="99"/>
      <c r="M318" s="99"/>
      <c r="N318" s="99"/>
      <c r="O318" s="99"/>
      <c r="P318" s="99"/>
      <c r="Q318" s="99"/>
      <c r="R318" s="99"/>
      <c r="S318" s="99"/>
      <c r="T318" s="99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</row>
    <row r="319" spans="2:35" ht="18.75" customHeight="1">
      <c r="B319" s="14"/>
      <c r="C319" s="98"/>
      <c r="D319" s="98"/>
      <c r="E319" s="14"/>
      <c r="F319" s="99"/>
      <c r="G319" s="99"/>
      <c r="H319" s="99"/>
      <c r="I319" s="99"/>
      <c r="J319" s="99"/>
      <c r="K319" s="99"/>
      <c r="L319" s="99"/>
      <c r="M319" s="99"/>
      <c r="N319" s="99"/>
      <c r="O319" s="99"/>
      <c r="P319" s="99"/>
      <c r="Q319" s="99"/>
      <c r="R319" s="99"/>
      <c r="S319" s="99"/>
      <c r="T319" s="99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</row>
    <row r="320" spans="2:35" ht="18.75" customHeight="1">
      <c r="B320" s="14"/>
      <c r="C320" s="98"/>
      <c r="D320" s="98"/>
      <c r="E320" s="14"/>
      <c r="F320" s="99"/>
      <c r="G320" s="99"/>
      <c r="H320" s="99"/>
      <c r="I320" s="99"/>
      <c r="J320" s="99"/>
      <c r="K320" s="99"/>
      <c r="L320" s="99"/>
      <c r="M320" s="99"/>
      <c r="N320" s="99"/>
      <c r="O320" s="99"/>
      <c r="P320" s="99"/>
      <c r="Q320" s="99"/>
      <c r="R320" s="99"/>
      <c r="S320" s="99"/>
      <c r="T320" s="99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</row>
    <row r="321" spans="2:35" ht="18.75" customHeight="1">
      <c r="B321" s="14"/>
      <c r="C321" s="98"/>
      <c r="D321" s="98"/>
      <c r="E321" s="14"/>
      <c r="F321" s="99"/>
      <c r="G321" s="99"/>
      <c r="H321" s="99"/>
      <c r="I321" s="99"/>
      <c r="J321" s="99"/>
      <c r="K321" s="99"/>
      <c r="L321" s="99"/>
      <c r="M321" s="99"/>
      <c r="N321" s="99"/>
      <c r="O321" s="99"/>
      <c r="P321" s="99"/>
      <c r="Q321" s="99"/>
      <c r="R321" s="99"/>
      <c r="S321" s="99"/>
      <c r="T321" s="99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</row>
    <row r="322" spans="2:35" ht="18.75" customHeight="1">
      <c r="B322" s="14"/>
      <c r="C322" s="98"/>
      <c r="D322" s="98"/>
      <c r="E322" s="14"/>
      <c r="F322" s="99"/>
      <c r="G322" s="99"/>
      <c r="H322" s="99"/>
      <c r="I322" s="99"/>
      <c r="J322" s="99"/>
      <c r="K322" s="99"/>
      <c r="L322" s="99"/>
      <c r="M322" s="99"/>
      <c r="N322" s="99"/>
      <c r="O322" s="99"/>
      <c r="P322" s="99"/>
      <c r="Q322" s="99"/>
      <c r="R322" s="99"/>
      <c r="S322" s="99"/>
      <c r="T322" s="99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</row>
    <row r="323" spans="2:35" ht="18.75" customHeight="1">
      <c r="B323" s="14"/>
      <c r="C323" s="98"/>
      <c r="D323" s="98"/>
      <c r="E323" s="14"/>
      <c r="F323" s="99"/>
      <c r="G323" s="99"/>
      <c r="H323" s="99"/>
      <c r="I323" s="99"/>
      <c r="J323" s="99"/>
      <c r="K323" s="99"/>
      <c r="L323" s="99"/>
      <c r="M323" s="99"/>
      <c r="N323" s="99"/>
      <c r="O323" s="99"/>
      <c r="P323" s="99"/>
      <c r="Q323" s="99"/>
      <c r="R323" s="99"/>
      <c r="S323" s="99"/>
      <c r="T323" s="99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</row>
    <row r="324" spans="2:35" ht="18.75" customHeight="1">
      <c r="B324" s="14"/>
      <c r="C324" s="98"/>
      <c r="D324" s="98"/>
      <c r="E324" s="14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99"/>
      <c r="T324" s="99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</row>
    <row r="325" spans="2:35" ht="18.75" customHeight="1">
      <c r="B325" s="14"/>
      <c r="C325" s="98"/>
      <c r="D325" s="98"/>
      <c r="E325" s="14"/>
      <c r="F325" s="99"/>
      <c r="G325" s="99"/>
      <c r="H325" s="99"/>
      <c r="I325" s="99"/>
      <c r="J325" s="99"/>
      <c r="K325" s="99"/>
      <c r="L325" s="99"/>
      <c r="M325" s="99"/>
      <c r="N325" s="99"/>
      <c r="O325" s="99"/>
      <c r="P325" s="99"/>
      <c r="Q325" s="99"/>
      <c r="R325" s="99"/>
      <c r="S325" s="99"/>
      <c r="T325" s="99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</row>
    <row r="326" spans="2:35" ht="18.75" customHeight="1">
      <c r="B326" s="14"/>
      <c r="C326" s="98"/>
      <c r="D326" s="98"/>
      <c r="E326" s="14"/>
      <c r="F326" s="99"/>
      <c r="G326" s="99"/>
      <c r="H326" s="99"/>
      <c r="I326" s="99"/>
      <c r="J326" s="99"/>
      <c r="K326" s="99"/>
      <c r="L326" s="99"/>
      <c r="M326" s="99"/>
      <c r="N326" s="99"/>
      <c r="O326" s="99"/>
      <c r="P326" s="99"/>
      <c r="Q326" s="99"/>
      <c r="R326" s="99"/>
      <c r="S326" s="99"/>
      <c r="T326" s="99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</row>
    <row r="327" spans="2:35" ht="18.75" customHeight="1">
      <c r="B327" s="14"/>
      <c r="C327" s="98"/>
      <c r="D327" s="98"/>
      <c r="E327" s="14"/>
      <c r="F327" s="99"/>
      <c r="G327" s="99"/>
      <c r="H327" s="99"/>
      <c r="I327" s="99"/>
      <c r="J327" s="99"/>
      <c r="K327" s="99"/>
      <c r="L327" s="99"/>
      <c r="M327" s="99"/>
      <c r="N327" s="99"/>
      <c r="O327" s="99"/>
      <c r="P327" s="99"/>
      <c r="Q327" s="99"/>
      <c r="R327" s="99"/>
      <c r="S327" s="99"/>
      <c r="T327" s="99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</row>
    <row r="328" spans="2:35" ht="18.75" customHeight="1">
      <c r="B328" s="14"/>
      <c r="C328" s="98"/>
      <c r="D328" s="98"/>
      <c r="E328" s="14"/>
      <c r="F328" s="99"/>
      <c r="G328" s="99"/>
      <c r="H328" s="99"/>
      <c r="I328" s="99"/>
      <c r="J328" s="99"/>
      <c r="K328" s="99"/>
      <c r="L328" s="99"/>
      <c r="M328" s="99"/>
      <c r="N328" s="99"/>
      <c r="O328" s="99"/>
      <c r="P328" s="99"/>
      <c r="Q328" s="99"/>
      <c r="R328" s="99"/>
      <c r="S328" s="99"/>
      <c r="T328" s="99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</row>
    <row r="329" spans="2:35" ht="18.75" customHeight="1">
      <c r="B329" s="14"/>
      <c r="C329" s="98"/>
      <c r="D329" s="98"/>
      <c r="E329" s="14"/>
      <c r="F329" s="99"/>
      <c r="G329" s="99"/>
      <c r="H329" s="99"/>
      <c r="I329" s="99"/>
      <c r="J329" s="99"/>
      <c r="K329" s="99"/>
      <c r="L329" s="99"/>
      <c r="M329" s="99"/>
      <c r="N329" s="99"/>
      <c r="O329" s="99"/>
      <c r="P329" s="99"/>
      <c r="Q329" s="99"/>
      <c r="R329" s="99"/>
      <c r="S329" s="99"/>
      <c r="T329" s="99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</row>
    <row r="330" spans="2:35" ht="18.75" customHeight="1">
      <c r="B330" s="14"/>
      <c r="C330" s="98"/>
      <c r="D330" s="98"/>
      <c r="E330" s="14"/>
      <c r="F330" s="99"/>
      <c r="G330" s="99"/>
      <c r="H330" s="99"/>
      <c r="I330" s="99"/>
      <c r="J330" s="99"/>
      <c r="K330" s="99"/>
      <c r="L330" s="99"/>
      <c r="M330" s="99"/>
      <c r="N330" s="99"/>
      <c r="O330" s="99"/>
      <c r="P330" s="99"/>
      <c r="Q330" s="99"/>
      <c r="R330" s="99"/>
      <c r="S330" s="99"/>
      <c r="T330" s="99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</row>
    <row r="331" spans="2:35" ht="18.75" customHeight="1">
      <c r="B331" s="14"/>
      <c r="C331" s="98"/>
      <c r="D331" s="98"/>
      <c r="E331" s="14"/>
      <c r="F331" s="99"/>
      <c r="G331" s="99"/>
      <c r="H331" s="99"/>
      <c r="I331" s="99"/>
      <c r="J331" s="99"/>
      <c r="K331" s="99"/>
      <c r="L331" s="99"/>
      <c r="M331" s="99"/>
      <c r="N331" s="99"/>
      <c r="O331" s="99"/>
      <c r="P331" s="99"/>
      <c r="Q331" s="99"/>
      <c r="R331" s="99"/>
      <c r="S331" s="99"/>
      <c r="T331" s="99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</row>
    <row r="332" spans="2:35" ht="18.75" customHeight="1">
      <c r="B332" s="14"/>
      <c r="C332" s="98"/>
      <c r="D332" s="98"/>
      <c r="E332" s="14"/>
      <c r="F332" s="99"/>
      <c r="G332" s="99"/>
      <c r="H332" s="99"/>
      <c r="I332" s="99"/>
      <c r="J332" s="99"/>
      <c r="K332" s="99"/>
      <c r="L332" s="99"/>
      <c r="M332" s="99"/>
      <c r="N332" s="99"/>
      <c r="O332" s="99"/>
      <c r="P332" s="99"/>
      <c r="Q332" s="99"/>
      <c r="R332" s="99"/>
      <c r="S332" s="99"/>
      <c r="T332" s="99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</row>
    <row r="333" spans="2:35" ht="18.75" customHeight="1">
      <c r="B333" s="14"/>
      <c r="C333" s="98"/>
      <c r="D333" s="98"/>
      <c r="E333" s="14"/>
      <c r="F333" s="99"/>
      <c r="G333" s="99"/>
      <c r="H333" s="99"/>
      <c r="I333" s="99"/>
      <c r="J333" s="99"/>
      <c r="K333" s="99"/>
      <c r="L333" s="99"/>
      <c r="M333" s="99"/>
      <c r="N333" s="99"/>
      <c r="O333" s="99"/>
      <c r="P333" s="99"/>
      <c r="Q333" s="99"/>
      <c r="R333" s="99"/>
      <c r="S333" s="99"/>
      <c r="T333" s="99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</row>
    <row r="334" spans="2:35" ht="18.75" customHeight="1">
      <c r="B334" s="14"/>
      <c r="C334" s="98"/>
      <c r="D334" s="98"/>
      <c r="E334" s="14"/>
      <c r="F334" s="99"/>
      <c r="G334" s="99"/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99"/>
      <c r="T334" s="99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</row>
    <row r="335" spans="2:35" ht="18.75" customHeight="1">
      <c r="B335" s="14"/>
      <c r="C335" s="98"/>
      <c r="D335" s="98"/>
      <c r="E335" s="14"/>
      <c r="F335" s="99"/>
      <c r="G335" s="99"/>
      <c r="H335" s="99"/>
      <c r="I335" s="99"/>
      <c r="J335" s="99"/>
      <c r="K335" s="99"/>
      <c r="L335" s="99"/>
      <c r="M335" s="99"/>
      <c r="N335" s="99"/>
      <c r="O335" s="99"/>
      <c r="P335" s="99"/>
      <c r="Q335" s="99"/>
      <c r="R335" s="99"/>
      <c r="S335" s="99"/>
      <c r="T335" s="99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</row>
    <row r="336" spans="2:35" ht="18.75" customHeight="1">
      <c r="B336" s="14"/>
      <c r="C336" s="98"/>
      <c r="D336" s="98"/>
      <c r="E336" s="14"/>
      <c r="F336" s="99"/>
      <c r="G336" s="99"/>
      <c r="H336" s="99"/>
      <c r="I336" s="99"/>
      <c r="J336" s="99"/>
      <c r="K336" s="99"/>
      <c r="L336" s="99"/>
      <c r="M336" s="99"/>
      <c r="N336" s="99"/>
      <c r="O336" s="99"/>
      <c r="P336" s="99"/>
      <c r="Q336" s="99"/>
      <c r="R336" s="99"/>
      <c r="S336" s="99"/>
      <c r="T336" s="99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</row>
    <row r="337" spans="2:35" ht="18.75" customHeight="1">
      <c r="B337" s="14"/>
      <c r="C337" s="98"/>
      <c r="D337" s="98"/>
      <c r="E337" s="14"/>
      <c r="F337" s="99"/>
      <c r="G337" s="99"/>
      <c r="H337" s="99"/>
      <c r="I337" s="99"/>
      <c r="J337" s="99"/>
      <c r="K337" s="99"/>
      <c r="L337" s="99"/>
      <c r="M337" s="99"/>
      <c r="N337" s="99"/>
      <c r="O337" s="99"/>
      <c r="P337" s="99"/>
      <c r="Q337" s="99"/>
      <c r="R337" s="99"/>
      <c r="S337" s="99"/>
      <c r="T337" s="99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</row>
    <row r="338" spans="2:35" ht="18.75" customHeight="1">
      <c r="B338" s="14"/>
      <c r="C338" s="98"/>
      <c r="D338" s="98"/>
      <c r="E338" s="14"/>
      <c r="F338" s="99"/>
      <c r="G338" s="99"/>
      <c r="H338" s="99"/>
      <c r="I338" s="99"/>
      <c r="J338" s="99"/>
      <c r="K338" s="99"/>
      <c r="L338" s="99"/>
      <c r="M338" s="99"/>
      <c r="N338" s="99"/>
      <c r="O338" s="99"/>
      <c r="P338" s="99"/>
      <c r="Q338" s="99"/>
      <c r="R338" s="99"/>
      <c r="S338" s="99"/>
      <c r="T338" s="99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</row>
    <row r="339" spans="2:35" ht="18.75" customHeight="1">
      <c r="B339" s="14"/>
      <c r="C339" s="98"/>
      <c r="D339" s="98"/>
      <c r="E339" s="14"/>
      <c r="F339" s="99"/>
      <c r="G339" s="99"/>
      <c r="H339" s="99"/>
      <c r="I339" s="99"/>
      <c r="J339" s="99"/>
      <c r="K339" s="99"/>
      <c r="L339" s="99"/>
      <c r="M339" s="99"/>
      <c r="N339" s="99"/>
      <c r="O339" s="99"/>
      <c r="P339" s="99"/>
      <c r="Q339" s="99"/>
      <c r="R339" s="99"/>
      <c r="S339" s="99"/>
      <c r="T339" s="99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</row>
    <row r="340" spans="2:35" ht="18.75" customHeight="1">
      <c r="B340" s="14"/>
      <c r="C340" s="98"/>
      <c r="D340" s="98"/>
      <c r="E340" s="14"/>
      <c r="F340" s="99"/>
      <c r="G340" s="99"/>
      <c r="H340" s="99"/>
      <c r="I340" s="99"/>
      <c r="J340" s="99"/>
      <c r="K340" s="99"/>
      <c r="L340" s="99"/>
      <c r="M340" s="99"/>
      <c r="N340" s="99"/>
      <c r="O340" s="99"/>
      <c r="P340" s="99"/>
      <c r="Q340" s="99"/>
      <c r="R340" s="99"/>
      <c r="S340" s="99"/>
      <c r="T340" s="99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</row>
    <row r="341" spans="2:35" ht="18.75" customHeight="1">
      <c r="B341" s="14"/>
      <c r="C341" s="98"/>
      <c r="D341" s="98"/>
      <c r="E341" s="14"/>
      <c r="F341" s="99"/>
      <c r="G341" s="99"/>
      <c r="H341" s="99"/>
      <c r="I341" s="99"/>
      <c r="J341" s="99"/>
      <c r="K341" s="99"/>
      <c r="L341" s="99"/>
      <c r="M341" s="99"/>
      <c r="N341" s="99"/>
      <c r="O341" s="99"/>
      <c r="P341" s="99"/>
      <c r="Q341" s="99"/>
      <c r="R341" s="99"/>
      <c r="S341" s="99"/>
      <c r="T341" s="99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</row>
    <row r="342" spans="2:35" ht="18.75" customHeight="1">
      <c r="B342" s="14"/>
      <c r="C342" s="98"/>
      <c r="D342" s="98"/>
      <c r="E342" s="14"/>
      <c r="F342" s="99"/>
      <c r="G342" s="99"/>
      <c r="H342" s="99"/>
      <c r="I342" s="99"/>
      <c r="J342" s="99"/>
      <c r="K342" s="99"/>
      <c r="L342" s="99"/>
      <c r="M342" s="99"/>
      <c r="N342" s="99"/>
      <c r="O342" s="99"/>
      <c r="P342" s="99"/>
      <c r="Q342" s="99"/>
      <c r="R342" s="99"/>
      <c r="S342" s="99"/>
      <c r="T342" s="99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</row>
    <row r="343" spans="2:35" ht="18.75" customHeight="1">
      <c r="B343" s="14"/>
      <c r="C343" s="98"/>
      <c r="D343" s="98"/>
      <c r="E343" s="14"/>
      <c r="F343" s="99"/>
      <c r="G343" s="99"/>
      <c r="H343" s="99"/>
      <c r="I343" s="99"/>
      <c r="J343" s="99"/>
      <c r="K343" s="99"/>
      <c r="L343" s="99"/>
      <c r="M343" s="99"/>
      <c r="N343" s="99"/>
      <c r="O343" s="99"/>
      <c r="P343" s="99"/>
      <c r="Q343" s="99"/>
      <c r="R343" s="99"/>
      <c r="S343" s="99"/>
      <c r="T343" s="99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</row>
    <row r="344" spans="2:35" ht="18.75" customHeight="1">
      <c r="B344" s="14"/>
      <c r="C344" s="98"/>
      <c r="D344" s="98"/>
      <c r="E344" s="14"/>
      <c r="F344" s="99"/>
      <c r="G344" s="99"/>
      <c r="H344" s="99"/>
      <c r="I344" s="99"/>
      <c r="J344" s="99"/>
      <c r="K344" s="99"/>
      <c r="L344" s="99"/>
      <c r="M344" s="99"/>
      <c r="N344" s="99"/>
      <c r="O344" s="99"/>
      <c r="P344" s="99"/>
      <c r="Q344" s="99"/>
      <c r="R344" s="99"/>
      <c r="S344" s="99"/>
      <c r="T344" s="99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</row>
    <row r="345" spans="2:35" ht="18.75" customHeight="1">
      <c r="B345" s="14"/>
      <c r="C345" s="98"/>
      <c r="D345" s="98"/>
      <c r="E345" s="14"/>
      <c r="F345" s="99"/>
      <c r="G345" s="99"/>
      <c r="H345" s="99"/>
      <c r="I345" s="99"/>
      <c r="J345" s="99"/>
      <c r="K345" s="99"/>
      <c r="L345" s="99"/>
      <c r="M345" s="99"/>
      <c r="N345" s="99"/>
      <c r="O345" s="99"/>
      <c r="P345" s="99"/>
      <c r="Q345" s="99"/>
      <c r="R345" s="99"/>
      <c r="S345" s="99"/>
      <c r="T345" s="99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</row>
    <row r="346" spans="2:35" ht="18.75" customHeight="1">
      <c r="B346" s="14"/>
      <c r="C346" s="98"/>
      <c r="D346" s="98"/>
      <c r="E346" s="14"/>
      <c r="F346" s="99"/>
      <c r="G346" s="99"/>
      <c r="H346" s="99"/>
      <c r="I346" s="99"/>
      <c r="J346" s="99"/>
      <c r="K346" s="99"/>
      <c r="L346" s="99"/>
      <c r="M346" s="99"/>
      <c r="N346" s="99"/>
      <c r="O346" s="99"/>
      <c r="P346" s="99"/>
      <c r="Q346" s="99"/>
      <c r="R346" s="99"/>
      <c r="S346" s="99"/>
      <c r="T346" s="99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</row>
    <row r="347" spans="2:35" ht="18.75" customHeight="1">
      <c r="B347" s="14"/>
      <c r="C347" s="98"/>
      <c r="D347" s="98"/>
      <c r="E347" s="14"/>
      <c r="F347" s="99"/>
      <c r="G347" s="99"/>
      <c r="H347" s="99"/>
      <c r="I347" s="99"/>
      <c r="J347" s="99"/>
      <c r="K347" s="99"/>
      <c r="L347" s="99"/>
      <c r="M347" s="99"/>
      <c r="N347" s="99"/>
      <c r="O347" s="99"/>
      <c r="P347" s="99"/>
      <c r="Q347" s="99"/>
      <c r="R347" s="99"/>
      <c r="S347" s="99"/>
      <c r="T347" s="99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</row>
    <row r="348" spans="2:35" ht="18.75" customHeight="1">
      <c r="B348" s="14"/>
      <c r="C348" s="98"/>
      <c r="D348" s="98"/>
      <c r="E348" s="14"/>
      <c r="F348" s="99"/>
      <c r="G348" s="99"/>
      <c r="H348" s="99"/>
      <c r="I348" s="99"/>
      <c r="J348" s="99"/>
      <c r="K348" s="99"/>
      <c r="L348" s="99"/>
      <c r="M348" s="99"/>
      <c r="N348" s="99"/>
      <c r="O348" s="99"/>
      <c r="P348" s="99"/>
      <c r="Q348" s="99"/>
      <c r="R348" s="99"/>
      <c r="S348" s="99"/>
      <c r="T348" s="99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</row>
    <row r="349" spans="2:35" ht="18.75" customHeight="1">
      <c r="B349" s="14"/>
      <c r="C349" s="98"/>
      <c r="D349" s="98"/>
      <c r="E349" s="14"/>
      <c r="F349" s="99"/>
      <c r="G349" s="99"/>
      <c r="H349" s="99"/>
      <c r="I349" s="99"/>
      <c r="J349" s="99"/>
      <c r="K349" s="99"/>
      <c r="L349" s="99"/>
      <c r="M349" s="99"/>
      <c r="N349" s="99"/>
      <c r="O349" s="99"/>
      <c r="P349" s="99"/>
      <c r="Q349" s="99"/>
      <c r="R349" s="99"/>
      <c r="S349" s="99"/>
      <c r="T349" s="99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</row>
    <row r="350" spans="2:35" ht="18.75" customHeight="1">
      <c r="B350" s="14"/>
      <c r="C350" s="98"/>
      <c r="D350" s="98"/>
      <c r="E350" s="14"/>
      <c r="F350" s="99"/>
      <c r="G350" s="99"/>
      <c r="H350" s="99"/>
      <c r="I350" s="99"/>
      <c r="J350" s="99"/>
      <c r="K350" s="99"/>
      <c r="L350" s="99"/>
      <c r="M350" s="99"/>
      <c r="N350" s="99"/>
      <c r="O350" s="99"/>
      <c r="P350" s="99"/>
      <c r="Q350" s="99"/>
      <c r="R350" s="99"/>
      <c r="S350" s="99"/>
      <c r="T350" s="99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</row>
    <row r="351" spans="2:35" ht="18.75" customHeight="1">
      <c r="B351" s="14"/>
      <c r="C351" s="98"/>
      <c r="D351" s="98"/>
      <c r="E351" s="14"/>
      <c r="F351" s="99"/>
      <c r="G351" s="99"/>
      <c r="H351" s="99"/>
      <c r="I351" s="99"/>
      <c r="J351" s="99"/>
      <c r="K351" s="99"/>
      <c r="L351" s="99"/>
      <c r="M351" s="99"/>
      <c r="N351" s="99"/>
      <c r="O351" s="99"/>
      <c r="P351" s="99"/>
      <c r="Q351" s="99"/>
      <c r="R351" s="99"/>
      <c r="S351" s="99"/>
      <c r="T351" s="99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</row>
    <row r="352" spans="2:35" ht="18.75" customHeight="1">
      <c r="B352" s="14"/>
      <c r="C352" s="98"/>
      <c r="D352" s="98"/>
      <c r="E352" s="14"/>
      <c r="F352" s="99"/>
      <c r="G352" s="99"/>
      <c r="H352" s="99"/>
      <c r="I352" s="99"/>
      <c r="J352" s="99"/>
      <c r="K352" s="99"/>
      <c r="L352" s="99"/>
      <c r="M352" s="99"/>
      <c r="N352" s="99"/>
      <c r="O352" s="99"/>
      <c r="P352" s="99"/>
      <c r="Q352" s="99"/>
      <c r="R352" s="99"/>
      <c r="S352" s="99"/>
      <c r="T352" s="99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</row>
    <row r="353" spans="2:35" ht="18.75" customHeight="1">
      <c r="B353" s="14"/>
      <c r="C353" s="98"/>
      <c r="D353" s="98"/>
      <c r="E353" s="14"/>
      <c r="F353" s="99"/>
      <c r="G353" s="99"/>
      <c r="H353" s="99"/>
      <c r="I353" s="99"/>
      <c r="J353" s="99"/>
      <c r="K353" s="99"/>
      <c r="L353" s="99"/>
      <c r="M353" s="99"/>
      <c r="N353" s="99"/>
      <c r="O353" s="99"/>
      <c r="P353" s="99"/>
      <c r="Q353" s="99"/>
      <c r="R353" s="99"/>
      <c r="S353" s="99"/>
      <c r="T353" s="99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</row>
    <row r="354" spans="2:35" ht="18.75" customHeight="1">
      <c r="B354" s="14"/>
      <c r="C354" s="98"/>
      <c r="D354" s="98"/>
      <c r="E354" s="14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99"/>
      <c r="T354" s="99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</row>
    <row r="355" spans="2:35" ht="18.75" customHeight="1">
      <c r="B355" s="14"/>
      <c r="C355" s="98"/>
      <c r="D355" s="98"/>
      <c r="E355" s="14"/>
      <c r="F355" s="99"/>
      <c r="G355" s="99"/>
      <c r="H355" s="99"/>
      <c r="I355" s="99"/>
      <c r="J355" s="99"/>
      <c r="K355" s="99"/>
      <c r="L355" s="99"/>
      <c r="M355" s="99"/>
      <c r="N355" s="99"/>
      <c r="O355" s="99"/>
      <c r="P355" s="99"/>
      <c r="Q355" s="99"/>
      <c r="R355" s="99"/>
      <c r="S355" s="99"/>
      <c r="T355" s="99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</row>
    <row r="356" spans="2:35" ht="18.75" customHeight="1">
      <c r="B356" s="14"/>
      <c r="C356" s="98"/>
      <c r="D356" s="98"/>
      <c r="E356" s="14"/>
      <c r="F356" s="99"/>
      <c r="G356" s="99"/>
      <c r="H356" s="99"/>
      <c r="I356" s="99"/>
      <c r="J356" s="99"/>
      <c r="K356" s="99"/>
      <c r="L356" s="99"/>
      <c r="M356" s="99"/>
      <c r="N356" s="99"/>
      <c r="O356" s="99"/>
      <c r="P356" s="99"/>
      <c r="Q356" s="99"/>
      <c r="R356" s="99"/>
      <c r="S356" s="99"/>
      <c r="T356" s="99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</row>
    <row r="357" spans="2:35" ht="18.75" customHeight="1">
      <c r="B357" s="14"/>
      <c r="C357" s="98"/>
      <c r="D357" s="98"/>
      <c r="E357" s="14"/>
      <c r="F357" s="99"/>
      <c r="G357" s="99"/>
      <c r="H357" s="99"/>
      <c r="I357" s="99"/>
      <c r="J357" s="99"/>
      <c r="K357" s="99"/>
      <c r="L357" s="99"/>
      <c r="M357" s="99"/>
      <c r="N357" s="99"/>
      <c r="O357" s="99"/>
      <c r="P357" s="99"/>
      <c r="Q357" s="99"/>
      <c r="R357" s="99"/>
      <c r="S357" s="99"/>
      <c r="T357" s="99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</row>
    <row r="358" spans="2:35" ht="18.75" customHeight="1">
      <c r="B358" s="14"/>
      <c r="C358" s="98"/>
      <c r="D358" s="98"/>
      <c r="E358" s="14"/>
      <c r="F358" s="99"/>
      <c r="G358" s="99"/>
      <c r="H358" s="99"/>
      <c r="I358" s="99"/>
      <c r="J358" s="99"/>
      <c r="K358" s="99"/>
      <c r="L358" s="99"/>
      <c r="M358" s="99"/>
      <c r="N358" s="99"/>
      <c r="O358" s="99"/>
      <c r="P358" s="99"/>
      <c r="Q358" s="99"/>
      <c r="R358" s="99"/>
      <c r="S358" s="99"/>
      <c r="T358" s="99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</row>
    <row r="359" spans="2:35" ht="18.75" customHeight="1">
      <c r="B359" s="14"/>
      <c r="C359" s="98"/>
      <c r="D359" s="98"/>
      <c r="E359" s="14"/>
      <c r="F359" s="99"/>
      <c r="G359" s="99"/>
      <c r="H359" s="99"/>
      <c r="I359" s="99"/>
      <c r="J359" s="99"/>
      <c r="K359" s="99"/>
      <c r="L359" s="99"/>
      <c r="M359" s="99"/>
      <c r="N359" s="99"/>
      <c r="O359" s="99"/>
      <c r="P359" s="99"/>
      <c r="Q359" s="99"/>
      <c r="R359" s="99"/>
      <c r="S359" s="99"/>
      <c r="T359" s="99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</row>
    <row r="360" spans="2:35" ht="18.75" customHeight="1">
      <c r="B360" s="14"/>
      <c r="C360" s="98"/>
      <c r="D360" s="98"/>
      <c r="E360" s="14"/>
      <c r="F360" s="99"/>
      <c r="G360" s="99"/>
      <c r="H360" s="99"/>
      <c r="I360" s="99"/>
      <c r="J360" s="99"/>
      <c r="K360" s="99"/>
      <c r="L360" s="99"/>
      <c r="M360" s="99"/>
      <c r="N360" s="99"/>
      <c r="O360" s="99"/>
      <c r="P360" s="99"/>
      <c r="Q360" s="99"/>
      <c r="R360" s="99"/>
      <c r="S360" s="99"/>
      <c r="T360" s="99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</row>
    <row r="361" spans="2:35" ht="18.75" customHeight="1">
      <c r="B361" s="14"/>
      <c r="C361" s="98"/>
      <c r="D361" s="98"/>
      <c r="E361" s="14"/>
      <c r="F361" s="99"/>
      <c r="G361" s="99"/>
      <c r="H361" s="99"/>
      <c r="I361" s="99"/>
      <c r="J361" s="99"/>
      <c r="K361" s="99"/>
      <c r="L361" s="99"/>
      <c r="M361" s="99"/>
      <c r="N361" s="99"/>
      <c r="O361" s="99"/>
      <c r="P361" s="99"/>
      <c r="Q361" s="99"/>
      <c r="R361" s="99"/>
      <c r="S361" s="99"/>
      <c r="T361" s="99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</row>
    <row r="362" spans="2:35" ht="18.75" customHeight="1">
      <c r="B362" s="14"/>
      <c r="C362" s="98"/>
      <c r="D362" s="98"/>
      <c r="E362" s="14"/>
      <c r="F362" s="99"/>
      <c r="G362" s="99"/>
      <c r="H362" s="99"/>
      <c r="I362" s="99"/>
      <c r="J362" s="99"/>
      <c r="K362" s="99"/>
      <c r="L362" s="99"/>
      <c r="M362" s="99"/>
      <c r="N362" s="99"/>
      <c r="O362" s="99"/>
      <c r="P362" s="99"/>
      <c r="Q362" s="99"/>
      <c r="R362" s="99"/>
      <c r="S362" s="99"/>
      <c r="T362" s="99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</row>
    <row r="363" spans="2:35" ht="18.75" customHeight="1">
      <c r="B363" s="14"/>
      <c r="C363" s="98"/>
      <c r="D363" s="98"/>
      <c r="E363" s="14"/>
      <c r="F363" s="99"/>
      <c r="G363" s="99"/>
      <c r="H363" s="99"/>
      <c r="I363" s="99"/>
      <c r="J363" s="99"/>
      <c r="K363" s="99"/>
      <c r="L363" s="99"/>
      <c r="M363" s="99"/>
      <c r="N363" s="99"/>
      <c r="O363" s="99"/>
      <c r="P363" s="99"/>
      <c r="Q363" s="99"/>
      <c r="R363" s="99"/>
      <c r="S363" s="99"/>
      <c r="T363" s="99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</row>
    <row r="364" spans="2:35" ht="18.75" customHeight="1">
      <c r="B364" s="14"/>
      <c r="C364" s="98"/>
      <c r="D364" s="98"/>
      <c r="E364" s="14"/>
      <c r="F364" s="99"/>
      <c r="G364" s="99"/>
      <c r="H364" s="99"/>
      <c r="I364" s="99"/>
      <c r="J364" s="99"/>
      <c r="K364" s="99"/>
      <c r="L364" s="99"/>
      <c r="M364" s="99"/>
      <c r="N364" s="99"/>
      <c r="O364" s="99"/>
      <c r="P364" s="99"/>
      <c r="Q364" s="99"/>
      <c r="R364" s="99"/>
      <c r="S364" s="99"/>
      <c r="T364" s="99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</row>
    <row r="365" spans="2:35" ht="18.75" customHeight="1">
      <c r="B365" s="14"/>
      <c r="C365" s="98"/>
      <c r="D365" s="98"/>
      <c r="E365" s="14"/>
      <c r="F365" s="99"/>
      <c r="G365" s="99"/>
      <c r="H365" s="99"/>
      <c r="I365" s="99"/>
      <c r="J365" s="99"/>
      <c r="K365" s="99"/>
      <c r="L365" s="99"/>
      <c r="M365" s="99"/>
      <c r="N365" s="99"/>
      <c r="O365" s="99"/>
      <c r="P365" s="99"/>
      <c r="Q365" s="99"/>
      <c r="R365" s="99"/>
      <c r="S365" s="99"/>
      <c r="T365" s="99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</row>
    <row r="366" spans="2:35" ht="18.75" customHeight="1">
      <c r="B366" s="14"/>
      <c r="C366" s="98"/>
      <c r="D366" s="98"/>
      <c r="E366" s="14"/>
      <c r="F366" s="99"/>
      <c r="G366" s="99"/>
      <c r="H366" s="99"/>
      <c r="I366" s="99"/>
      <c r="J366" s="99"/>
      <c r="K366" s="99"/>
      <c r="L366" s="99"/>
      <c r="M366" s="99"/>
      <c r="N366" s="99"/>
      <c r="O366" s="99"/>
      <c r="P366" s="99"/>
      <c r="Q366" s="99"/>
      <c r="R366" s="99"/>
      <c r="S366" s="99"/>
      <c r="T366" s="99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</row>
    <row r="367" spans="2:35" ht="18.75" customHeight="1">
      <c r="B367" s="14"/>
      <c r="C367" s="98"/>
      <c r="D367" s="98"/>
      <c r="E367" s="14"/>
      <c r="F367" s="99"/>
      <c r="G367" s="99"/>
      <c r="H367" s="99"/>
      <c r="I367" s="99"/>
      <c r="J367" s="99"/>
      <c r="K367" s="99"/>
      <c r="L367" s="99"/>
      <c r="M367" s="99"/>
      <c r="N367" s="99"/>
      <c r="O367" s="99"/>
      <c r="P367" s="99"/>
      <c r="Q367" s="99"/>
      <c r="R367" s="99"/>
      <c r="S367" s="99"/>
      <c r="T367" s="99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</row>
    <row r="368" spans="2:35" ht="18.75" customHeight="1">
      <c r="B368" s="14"/>
      <c r="C368" s="98"/>
      <c r="D368" s="98"/>
      <c r="E368" s="14"/>
      <c r="F368" s="99"/>
      <c r="G368" s="99"/>
      <c r="H368" s="99"/>
      <c r="I368" s="99"/>
      <c r="J368" s="99"/>
      <c r="K368" s="99"/>
      <c r="L368" s="99"/>
      <c r="M368" s="99"/>
      <c r="N368" s="99"/>
      <c r="O368" s="99"/>
      <c r="P368" s="99"/>
      <c r="Q368" s="99"/>
      <c r="R368" s="99"/>
      <c r="S368" s="99"/>
      <c r="T368" s="99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</row>
    <row r="369" spans="2:35" ht="18.75" customHeight="1">
      <c r="B369" s="14"/>
      <c r="C369" s="98"/>
      <c r="D369" s="98"/>
      <c r="E369" s="14"/>
      <c r="F369" s="99"/>
      <c r="G369" s="99"/>
      <c r="H369" s="99"/>
      <c r="I369" s="99"/>
      <c r="J369" s="99"/>
      <c r="K369" s="99"/>
      <c r="L369" s="99"/>
      <c r="M369" s="99"/>
      <c r="N369" s="99"/>
      <c r="O369" s="99"/>
      <c r="P369" s="99"/>
      <c r="Q369" s="99"/>
      <c r="R369" s="99"/>
      <c r="S369" s="99"/>
      <c r="T369" s="99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</row>
    <row r="370" spans="2:35" ht="18.75" customHeight="1">
      <c r="B370" s="14"/>
      <c r="C370" s="98"/>
      <c r="D370" s="98"/>
      <c r="E370" s="14"/>
      <c r="F370" s="99"/>
      <c r="G370" s="99"/>
      <c r="H370" s="99"/>
      <c r="I370" s="99"/>
      <c r="J370" s="99"/>
      <c r="K370" s="99"/>
      <c r="L370" s="99"/>
      <c r="M370" s="99"/>
      <c r="N370" s="99"/>
      <c r="O370" s="99"/>
      <c r="P370" s="99"/>
      <c r="Q370" s="99"/>
      <c r="R370" s="99"/>
      <c r="S370" s="99"/>
      <c r="T370" s="99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</row>
    <row r="371" spans="2:35" ht="18.75" customHeight="1">
      <c r="B371" s="14"/>
      <c r="C371" s="98"/>
      <c r="D371" s="98"/>
      <c r="E371" s="14"/>
      <c r="F371" s="99"/>
      <c r="G371" s="99"/>
      <c r="H371" s="99"/>
      <c r="I371" s="99"/>
      <c r="J371" s="99"/>
      <c r="K371" s="99"/>
      <c r="L371" s="99"/>
      <c r="M371" s="99"/>
      <c r="N371" s="99"/>
      <c r="O371" s="99"/>
      <c r="P371" s="99"/>
      <c r="Q371" s="99"/>
      <c r="R371" s="99"/>
      <c r="S371" s="99"/>
      <c r="T371" s="99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</row>
    <row r="372" spans="2:35" ht="18.75" customHeight="1">
      <c r="B372" s="14"/>
      <c r="C372" s="98"/>
      <c r="D372" s="98"/>
      <c r="E372" s="14"/>
      <c r="F372" s="99"/>
      <c r="G372" s="99"/>
      <c r="H372" s="99"/>
      <c r="I372" s="99"/>
      <c r="J372" s="99"/>
      <c r="K372" s="99"/>
      <c r="L372" s="99"/>
      <c r="M372" s="99"/>
      <c r="N372" s="99"/>
      <c r="O372" s="99"/>
      <c r="P372" s="99"/>
      <c r="Q372" s="99"/>
      <c r="R372" s="99"/>
      <c r="S372" s="99"/>
      <c r="T372" s="99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</row>
    <row r="373" spans="2:35" ht="18.75" customHeight="1">
      <c r="B373" s="14"/>
      <c r="C373" s="98"/>
      <c r="D373" s="98"/>
      <c r="E373" s="14"/>
      <c r="F373" s="99"/>
      <c r="G373" s="99"/>
      <c r="H373" s="99"/>
      <c r="I373" s="99"/>
      <c r="J373" s="99"/>
      <c r="K373" s="99"/>
      <c r="L373" s="99"/>
      <c r="M373" s="99"/>
      <c r="N373" s="99"/>
      <c r="O373" s="99"/>
      <c r="P373" s="99"/>
      <c r="Q373" s="99"/>
      <c r="R373" s="99"/>
      <c r="S373" s="99"/>
      <c r="T373" s="99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</row>
    <row r="374" spans="2:35" ht="18.75" customHeight="1">
      <c r="B374" s="14"/>
      <c r="C374" s="98"/>
      <c r="D374" s="98"/>
      <c r="E374" s="14"/>
      <c r="F374" s="99"/>
      <c r="G374" s="99"/>
      <c r="H374" s="99"/>
      <c r="I374" s="99"/>
      <c r="J374" s="99"/>
      <c r="K374" s="99"/>
      <c r="L374" s="99"/>
      <c r="M374" s="99"/>
      <c r="N374" s="99"/>
      <c r="O374" s="99"/>
      <c r="P374" s="99"/>
      <c r="Q374" s="99"/>
      <c r="R374" s="99"/>
      <c r="S374" s="99"/>
      <c r="T374" s="99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</row>
    <row r="375" spans="2:35" ht="18.75" customHeight="1">
      <c r="B375" s="14"/>
      <c r="C375" s="98"/>
      <c r="D375" s="98"/>
      <c r="E375" s="14"/>
      <c r="F375" s="99"/>
      <c r="G375" s="99"/>
      <c r="H375" s="99"/>
      <c r="I375" s="99"/>
      <c r="J375" s="99"/>
      <c r="K375" s="99"/>
      <c r="L375" s="99"/>
      <c r="M375" s="99"/>
      <c r="N375" s="99"/>
      <c r="O375" s="99"/>
      <c r="P375" s="99"/>
      <c r="Q375" s="99"/>
      <c r="R375" s="99"/>
      <c r="S375" s="99"/>
      <c r="T375" s="99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</row>
    <row r="376" spans="2:35" ht="18.75" customHeight="1">
      <c r="B376" s="14"/>
      <c r="C376" s="98"/>
      <c r="D376" s="98"/>
      <c r="E376" s="14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99"/>
      <c r="T376" s="99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</row>
    <row r="377" spans="2:35" ht="18.75" customHeight="1">
      <c r="B377" s="14"/>
      <c r="C377" s="98"/>
      <c r="D377" s="98"/>
      <c r="E377" s="14"/>
      <c r="F377" s="99"/>
      <c r="G377" s="99"/>
      <c r="H377" s="99"/>
      <c r="I377" s="99"/>
      <c r="J377" s="99"/>
      <c r="K377" s="99"/>
      <c r="L377" s="99"/>
      <c r="M377" s="99"/>
      <c r="N377" s="99"/>
      <c r="O377" s="99"/>
      <c r="P377" s="99"/>
      <c r="Q377" s="99"/>
      <c r="R377" s="99"/>
      <c r="S377" s="99"/>
      <c r="T377" s="99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</row>
    <row r="378" spans="2:35" ht="18.75" customHeight="1">
      <c r="B378" s="14"/>
      <c r="C378" s="98"/>
      <c r="D378" s="98"/>
      <c r="E378" s="14"/>
      <c r="F378" s="99"/>
      <c r="G378" s="99"/>
      <c r="H378" s="99"/>
      <c r="I378" s="99"/>
      <c r="J378" s="99"/>
      <c r="K378" s="99"/>
      <c r="L378" s="99"/>
      <c r="M378" s="99"/>
      <c r="N378" s="99"/>
      <c r="O378" s="99"/>
      <c r="P378" s="99"/>
      <c r="Q378" s="99"/>
      <c r="R378" s="99"/>
      <c r="S378" s="99"/>
      <c r="T378" s="99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</row>
    <row r="379" spans="2:35" ht="18.75" customHeight="1">
      <c r="B379" s="14"/>
      <c r="C379" s="98"/>
      <c r="D379" s="98"/>
      <c r="E379" s="14"/>
      <c r="F379" s="99"/>
      <c r="G379" s="99"/>
      <c r="H379" s="99"/>
      <c r="I379" s="99"/>
      <c r="J379" s="99"/>
      <c r="K379" s="99"/>
      <c r="L379" s="99"/>
      <c r="M379" s="99"/>
      <c r="N379" s="99"/>
      <c r="O379" s="99"/>
      <c r="P379" s="99"/>
      <c r="Q379" s="99"/>
      <c r="R379" s="99"/>
      <c r="S379" s="99"/>
      <c r="T379" s="99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</row>
    <row r="380" spans="2:35" ht="18.75" customHeight="1">
      <c r="B380" s="14"/>
      <c r="C380" s="98"/>
      <c r="D380" s="98"/>
      <c r="E380" s="14"/>
      <c r="F380" s="99"/>
      <c r="G380" s="99"/>
      <c r="H380" s="99"/>
      <c r="I380" s="99"/>
      <c r="J380" s="99"/>
      <c r="K380" s="99"/>
      <c r="L380" s="99"/>
      <c r="M380" s="99"/>
      <c r="N380" s="99"/>
      <c r="O380" s="99"/>
      <c r="P380" s="99"/>
      <c r="Q380" s="99"/>
      <c r="R380" s="99"/>
      <c r="S380" s="99"/>
      <c r="T380" s="99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</row>
    <row r="381" spans="2:35" ht="18.75" customHeight="1">
      <c r="B381" s="14"/>
      <c r="C381" s="98"/>
      <c r="D381" s="98"/>
      <c r="E381" s="14"/>
      <c r="F381" s="99"/>
      <c r="G381" s="99"/>
      <c r="H381" s="99"/>
      <c r="I381" s="99"/>
      <c r="J381" s="99"/>
      <c r="K381" s="99"/>
      <c r="L381" s="99"/>
      <c r="M381" s="99"/>
      <c r="N381" s="99"/>
      <c r="O381" s="99"/>
      <c r="P381" s="99"/>
      <c r="Q381" s="99"/>
      <c r="R381" s="99"/>
      <c r="S381" s="99"/>
      <c r="T381" s="99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</row>
    <row r="382" spans="2:35" ht="18.75" customHeight="1">
      <c r="B382" s="14"/>
      <c r="C382" s="98"/>
      <c r="D382" s="98"/>
      <c r="E382" s="14"/>
      <c r="F382" s="99"/>
      <c r="G382" s="99"/>
      <c r="H382" s="99"/>
      <c r="I382" s="99"/>
      <c r="J382" s="99"/>
      <c r="K382" s="99"/>
      <c r="L382" s="99"/>
      <c r="M382" s="99"/>
      <c r="N382" s="99"/>
      <c r="O382" s="99"/>
      <c r="P382" s="99"/>
      <c r="Q382" s="99"/>
      <c r="R382" s="99"/>
      <c r="S382" s="99"/>
      <c r="T382" s="99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</row>
    <row r="383" spans="2:35" ht="18.75" customHeight="1">
      <c r="B383" s="14"/>
      <c r="C383" s="98"/>
      <c r="D383" s="98"/>
      <c r="E383" s="14"/>
      <c r="F383" s="99"/>
      <c r="G383" s="99"/>
      <c r="H383" s="99"/>
      <c r="I383" s="99"/>
      <c r="J383" s="99"/>
      <c r="K383" s="99"/>
      <c r="L383" s="99"/>
      <c r="M383" s="99"/>
      <c r="N383" s="99"/>
      <c r="O383" s="99"/>
      <c r="P383" s="99"/>
      <c r="Q383" s="99"/>
      <c r="R383" s="99"/>
      <c r="S383" s="99"/>
      <c r="T383" s="99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</row>
    <row r="384" spans="2:35" ht="18.75" customHeight="1">
      <c r="B384" s="14"/>
      <c r="C384" s="98"/>
      <c r="D384" s="98"/>
      <c r="E384" s="14"/>
      <c r="F384" s="99"/>
      <c r="G384" s="99"/>
      <c r="H384" s="99"/>
      <c r="I384" s="99"/>
      <c r="J384" s="99"/>
      <c r="K384" s="99"/>
      <c r="L384" s="99"/>
      <c r="M384" s="99"/>
      <c r="N384" s="99"/>
      <c r="O384" s="99"/>
      <c r="P384" s="99"/>
      <c r="Q384" s="99"/>
      <c r="R384" s="99"/>
      <c r="S384" s="99"/>
      <c r="T384" s="99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</row>
    <row r="385" spans="2:35" ht="18.75" customHeight="1">
      <c r="B385" s="14"/>
      <c r="C385" s="98"/>
      <c r="D385" s="98"/>
      <c r="E385" s="14"/>
      <c r="F385" s="99"/>
      <c r="G385" s="99"/>
      <c r="H385" s="99"/>
      <c r="I385" s="99"/>
      <c r="J385" s="99"/>
      <c r="K385" s="99"/>
      <c r="L385" s="99"/>
      <c r="M385" s="99"/>
      <c r="N385" s="99"/>
      <c r="O385" s="99"/>
      <c r="P385" s="99"/>
      <c r="Q385" s="99"/>
      <c r="R385" s="99"/>
      <c r="S385" s="99"/>
      <c r="T385" s="99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</row>
    <row r="386" spans="2:35" ht="18.75" customHeight="1">
      <c r="B386" s="14"/>
      <c r="C386" s="98"/>
      <c r="D386" s="98"/>
      <c r="E386" s="14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99"/>
      <c r="T386" s="99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</row>
    <row r="387" spans="2:35" ht="18.75" customHeight="1">
      <c r="B387" s="14"/>
      <c r="C387" s="98"/>
      <c r="D387" s="98"/>
      <c r="E387" s="14"/>
      <c r="F387" s="99"/>
      <c r="G387" s="99"/>
      <c r="H387" s="99"/>
      <c r="I387" s="99"/>
      <c r="J387" s="99"/>
      <c r="K387" s="99"/>
      <c r="L387" s="99"/>
      <c r="M387" s="99"/>
      <c r="N387" s="99"/>
      <c r="O387" s="99"/>
      <c r="P387" s="99"/>
      <c r="Q387" s="99"/>
      <c r="R387" s="99"/>
      <c r="S387" s="99"/>
      <c r="T387" s="99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</row>
    <row r="388" spans="2:35" ht="18.75" customHeight="1">
      <c r="B388" s="14"/>
      <c r="C388" s="98"/>
      <c r="D388" s="98"/>
      <c r="E388" s="14"/>
      <c r="F388" s="99"/>
      <c r="G388" s="99"/>
      <c r="H388" s="99"/>
      <c r="I388" s="99"/>
      <c r="J388" s="99"/>
      <c r="K388" s="99"/>
      <c r="L388" s="99"/>
      <c r="M388" s="99"/>
      <c r="N388" s="99"/>
      <c r="O388" s="99"/>
      <c r="P388" s="99"/>
      <c r="Q388" s="99"/>
      <c r="R388" s="99"/>
      <c r="S388" s="99"/>
      <c r="T388" s="99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</row>
    <row r="389" spans="2:35" ht="18.75" customHeight="1">
      <c r="B389" s="14"/>
      <c r="C389" s="98"/>
      <c r="D389" s="98"/>
      <c r="E389" s="14"/>
      <c r="F389" s="99"/>
      <c r="G389" s="99"/>
      <c r="H389" s="99"/>
      <c r="I389" s="99"/>
      <c r="J389" s="99"/>
      <c r="K389" s="99"/>
      <c r="L389" s="99"/>
      <c r="M389" s="99"/>
      <c r="N389" s="99"/>
      <c r="O389" s="99"/>
      <c r="P389" s="99"/>
      <c r="Q389" s="99"/>
      <c r="R389" s="99"/>
      <c r="S389" s="99"/>
      <c r="T389" s="99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</row>
    <row r="390" spans="2:35" ht="18.75" customHeight="1">
      <c r="B390" s="14"/>
      <c r="C390" s="98"/>
      <c r="D390" s="98"/>
      <c r="E390" s="14"/>
      <c r="F390" s="99"/>
      <c r="G390" s="99"/>
      <c r="H390" s="99"/>
      <c r="I390" s="99"/>
      <c r="J390" s="99"/>
      <c r="K390" s="99"/>
      <c r="L390" s="99"/>
      <c r="M390" s="99"/>
      <c r="N390" s="99"/>
      <c r="O390" s="99"/>
      <c r="P390" s="99"/>
      <c r="Q390" s="99"/>
      <c r="R390" s="99"/>
      <c r="S390" s="99"/>
      <c r="T390" s="99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</row>
    <row r="391" spans="2:35" ht="18.75" customHeight="1">
      <c r="B391" s="14"/>
      <c r="C391" s="98"/>
      <c r="D391" s="98"/>
      <c r="E391" s="14"/>
      <c r="F391" s="99"/>
      <c r="G391" s="99"/>
      <c r="H391" s="99"/>
      <c r="I391" s="99"/>
      <c r="J391" s="99"/>
      <c r="K391" s="99"/>
      <c r="L391" s="99"/>
      <c r="M391" s="99"/>
      <c r="N391" s="99"/>
      <c r="O391" s="99"/>
      <c r="P391" s="99"/>
      <c r="Q391" s="99"/>
      <c r="R391" s="99"/>
      <c r="S391" s="99"/>
      <c r="T391" s="99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</row>
    <row r="392" spans="2:35" ht="18.75" customHeight="1">
      <c r="B392" s="14"/>
      <c r="C392" s="98"/>
      <c r="D392" s="98"/>
      <c r="E392" s="14"/>
      <c r="F392" s="99"/>
      <c r="G392" s="99"/>
      <c r="H392" s="99"/>
      <c r="I392" s="99"/>
      <c r="J392" s="99"/>
      <c r="K392" s="99"/>
      <c r="L392" s="99"/>
      <c r="M392" s="99"/>
      <c r="N392" s="99"/>
      <c r="O392" s="99"/>
      <c r="P392" s="99"/>
      <c r="Q392" s="99"/>
      <c r="R392" s="99"/>
      <c r="S392" s="99"/>
      <c r="T392" s="99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</row>
    <row r="393" spans="2:35" ht="18.75" customHeight="1">
      <c r="B393" s="14"/>
      <c r="C393" s="98"/>
      <c r="D393" s="98"/>
      <c r="E393" s="14"/>
      <c r="F393" s="99"/>
      <c r="G393" s="99"/>
      <c r="H393" s="99"/>
      <c r="I393" s="99"/>
      <c r="J393" s="99"/>
      <c r="K393" s="99"/>
      <c r="L393" s="99"/>
      <c r="M393" s="99"/>
      <c r="N393" s="99"/>
      <c r="O393" s="99"/>
      <c r="P393" s="99"/>
      <c r="Q393" s="99"/>
      <c r="R393" s="99"/>
      <c r="S393" s="99"/>
      <c r="T393" s="99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</row>
    <row r="394" spans="2:35" ht="18.75" customHeight="1">
      <c r="B394" s="14"/>
      <c r="C394" s="98"/>
      <c r="D394" s="98"/>
      <c r="E394" s="14"/>
      <c r="F394" s="99"/>
      <c r="G394" s="99"/>
      <c r="H394" s="99"/>
      <c r="I394" s="99"/>
      <c r="J394" s="99"/>
      <c r="K394" s="99"/>
      <c r="L394" s="99"/>
      <c r="M394" s="99"/>
      <c r="N394" s="99"/>
      <c r="O394" s="99"/>
      <c r="P394" s="99"/>
      <c r="Q394" s="99"/>
      <c r="R394" s="99"/>
      <c r="S394" s="99"/>
      <c r="T394" s="99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</row>
    <row r="395" spans="2:35" ht="18.75" customHeight="1">
      <c r="B395" s="14"/>
      <c r="C395" s="98"/>
      <c r="D395" s="98"/>
      <c r="E395" s="14"/>
      <c r="F395" s="99"/>
      <c r="G395" s="99"/>
      <c r="H395" s="99"/>
      <c r="I395" s="99"/>
      <c r="J395" s="99"/>
      <c r="K395" s="99"/>
      <c r="L395" s="99"/>
      <c r="M395" s="99"/>
      <c r="N395" s="99"/>
      <c r="O395" s="99"/>
      <c r="P395" s="99"/>
      <c r="Q395" s="99"/>
      <c r="R395" s="99"/>
      <c r="S395" s="99"/>
      <c r="T395" s="99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</row>
    <row r="396" spans="2:35" ht="18.75" customHeight="1">
      <c r="B396" s="14"/>
      <c r="C396" s="98"/>
      <c r="D396" s="98"/>
      <c r="E396" s="14"/>
      <c r="F396" s="99"/>
      <c r="G396" s="99"/>
      <c r="H396" s="99"/>
      <c r="I396" s="99"/>
      <c r="J396" s="99"/>
      <c r="K396" s="99"/>
      <c r="L396" s="99"/>
      <c r="M396" s="99"/>
      <c r="N396" s="99"/>
      <c r="O396" s="99"/>
      <c r="P396" s="99"/>
      <c r="Q396" s="99"/>
      <c r="R396" s="99"/>
      <c r="S396" s="99"/>
      <c r="T396" s="99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</row>
    <row r="397" spans="2:35" ht="18.75" customHeight="1">
      <c r="B397" s="14"/>
      <c r="C397" s="98"/>
      <c r="D397" s="98"/>
      <c r="E397" s="14"/>
      <c r="F397" s="99"/>
      <c r="G397" s="99"/>
      <c r="H397" s="99"/>
      <c r="I397" s="99"/>
      <c r="J397" s="99"/>
      <c r="K397" s="99"/>
      <c r="L397" s="99"/>
      <c r="M397" s="99"/>
      <c r="N397" s="99"/>
      <c r="O397" s="99"/>
      <c r="P397" s="99"/>
      <c r="Q397" s="99"/>
      <c r="R397" s="99"/>
      <c r="S397" s="99"/>
      <c r="T397" s="99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</row>
    <row r="398" spans="2:35" ht="18.75" customHeight="1">
      <c r="B398" s="14"/>
      <c r="C398" s="98"/>
      <c r="D398" s="98"/>
      <c r="E398" s="14"/>
      <c r="F398" s="99"/>
      <c r="G398" s="99"/>
      <c r="H398" s="99"/>
      <c r="I398" s="99"/>
      <c r="J398" s="99"/>
      <c r="K398" s="99"/>
      <c r="L398" s="99"/>
      <c r="M398" s="99"/>
      <c r="N398" s="99"/>
      <c r="O398" s="99"/>
      <c r="P398" s="99"/>
      <c r="Q398" s="99"/>
      <c r="R398" s="99"/>
      <c r="S398" s="99"/>
      <c r="T398" s="99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</row>
    <row r="399" spans="2:35" ht="18.75" customHeight="1">
      <c r="B399" s="14"/>
      <c r="C399" s="98"/>
      <c r="D399" s="98"/>
      <c r="E399" s="14"/>
      <c r="F399" s="99"/>
      <c r="G399" s="99"/>
      <c r="H399" s="99"/>
      <c r="I399" s="99"/>
      <c r="J399" s="99"/>
      <c r="K399" s="99"/>
      <c r="L399" s="99"/>
      <c r="M399" s="99"/>
      <c r="N399" s="99"/>
      <c r="O399" s="99"/>
      <c r="P399" s="99"/>
      <c r="Q399" s="99"/>
      <c r="R399" s="99"/>
      <c r="S399" s="99"/>
      <c r="T399" s="99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</row>
    <row r="400" spans="2:35" ht="18.75" customHeight="1">
      <c r="B400" s="14"/>
      <c r="C400" s="98"/>
      <c r="D400" s="98"/>
      <c r="E400" s="14"/>
      <c r="F400" s="99"/>
      <c r="G400" s="99"/>
      <c r="H400" s="99"/>
      <c r="I400" s="99"/>
      <c r="J400" s="99"/>
      <c r="K400" s="99"/>
      <c r="L400" s="99"/>
      <c r="M400" s="99"/>
      <c r="N400" s="99"/>
      <c r="O400" s="99"/>
      <c r="P400" s="99"/>
      <c r="Q400" s="99"/>
      <c r="R400" s="99"/>
      <c r="S400" s="99"/>
      <c r="T400" s="99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</row>
    <row r="401" spans="2:35" ht="18.75" customHeight="1">
      <c r="B401" s="14"/>
      <c r="C401" s="98"/>
      <c r="D401" s="98"/>
      <c r="E401" s="14"/>
      <c r="F401" s="99"/>
      <c r="G401" s="99"/>
      <c r="H401" s="99"/>
      <c r="I401" s="99"/>
      <c r="J401" s="99"/>
      <c r="K401" s="99"/>
      <c r="L401" s="99"/>
      <c r="M401" s="99"/>
      <c r="N401" s="99"/>
      <c r="O401" s="99"/>
      <c r="P401" s="99"/>
      <c r="Q401" s="99"/>
      <c r="R401" s="99"/>
      <c r="S401" s="99"/>
      <c r="T401" s="99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</row>
    <row r="402" spans="2:35" ht="18.75" customHeight="1">
      <c r="B402" s="14"/>
      <c r="C402" s="98"/>
      <c r="D402" s="98"/>
      <c r="E402" s="14"/>
      <c r="F402" s="99"/>
      <c r="G402" s="99"/>
      <c r="H402" s="99"/>
      <c r="I402" s="99"/>
      <c r="J402" s="99"/>
      <c r="K402" s="99"/>
      <c r="L402" s="99"/>
      <c r="M402" s="99"/>
      <c r="N402" s="99"/>
      <c r="O402" s="99"/>
      <c r="P402" s="99"/>
      <c r="Q402" s="99"/>
      <c r="R402" s="99"/>
      <c r="S402" s="99"/>
      <c r="T402" s="99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</row>
    <row r="403" spans="2:35" ht="18.75" customHeight="1">
      <c r="B403" s="14"/>
      <c r="C403" s="98"/>
      <c r="D403" s="98"/>
      <c r="E403" s="14"/>
      <c r="F403" s="99"/>
      <c r="G403" s="99"/>
      <c r="H403" s="99"/>
      <c r="I403" s="99"/>
      <c r="J403" s="99"/>
      <c r="K403" s="99"/>
      <c r="L403" s="99"/>
      <c r="M403" s="99"/>
      <c r="N403" s="99"/>
      <c r="O403" s="99"/>
      <c r="P403" s="99"/>
      <c r="Q403" s="99"/>
      <c r="R403" s="99"/>
      <c r="S403" s="99"/>
      <c r="T403" s="99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</row>
    <row r="404" spans="2:35" ht="18.75" customHeight="1">
      <c r="B404" s="14"/>
      <c r="C404" s="98"/>
      <c r="D404" s="98"/>
      <c r="E404" s="14"/>
      <c r="F404" s="99"/>
      <c r="G404" s="99"/>
      <c r="H404" s="99"/>
      <c r="I404" s="99"/>
      <c r="J404" s="99"/>
      <c r="K404" s="99"/>
      <c r="L404" s="99"/>
      <c r="M404" s="99"/>
      <c r="N404" s="99"/>
      <c r="O404" s="99"/>
      <c r="P404" s="99"/>
      <c r="Q404" s="99"/>
      <c r="R404" s="99"/>
      <c r="S404" s="99"/>
      <c r="T404" s="99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</row>
    <row r="405" spans="2:35" ht="18.75" customHeight="1">
      <c r="B405" s="14"/>
      <c r="C405" s="98"/>
      <c r="D405" s="98"/>
      <c r="E405" s="14"/>
      <c r="F405" s="99"/>
      <c r="G405" s="99"/>
      <c r="H405" s="99"/>
      <c r="I405" s="99"/>
      <c r="J405" s="99"/>
      <c r="K405" s="99"/>
      <c r="L405" s="99"/>
      <c r="M405" s="99"/>
      <c r="N405" s="99"/>
      <c r="O405" s="99"/>
      <c r="P405" s="99"/>
      <c r="Q405" s="99"/>
      <c r="R405" s="99"/>
      <c r="S405" s="99"/>
      <c r="T405" s="99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</row>
    <row r="406" spans="2:35" ht="18.75" customHeight="1">
      <c r="B406" s="14"/>
      <c r="C406" s="98"/>
      <c r="D406" s="98"/>
      <c r="E406" s="14"/>
      <c r="F406" s="99"/>
      <c r="G406" s="99"/>
      <c r="H406" s="99"/>
      <c r="I406" s="99"/>
      <c r="J406" s="99"/>
      <c r="K406" s="99"/>
      <c r="L406" s="99"/>
      <c r="M406" s="99"/>
      <c r="N406" s="99"/>
      <c r="O406" s="99"/>
      <c r="P406" s="99"/>
      <c r="Q406" s="99"/>
      <c r="R406" s="99"/>
      <c r="S406" s="99"/>
      <c r="T406" s="99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</row>
    <row r="407" spans="2:35" ht="18.75" customHeight="1">
      <c r="B407" s="14"/>
      <c r="C407" s="98"/>
      <c r="D407" s="98"/>
      <c r="E407" s="14"/>
      <c r="F407" s="99"/>
      <c r="G407" s="99"/>
      <c r="H407" s="99"/>
      <c r="I407" s="99"/>
      <c r="J407" s="99"/>
      <c r="K407" s="99"/>
      <c r="L407" s="99"/>
      <c r="M407" s="99"/>
      <c r="N407" s="99"/>
      <c r="O407" s="99"/>
      <c r="P407" s="99"/>
      <c r="Q407" s="99"/>
      <c r="R407" s="99"/>
      <c r="S407" s="99"/>
      <c r="T407" s="99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</row>
    <row r="408" spans="2:35" ht="18.75" customHeight="1">
      <c r="B408" s="14"/>
      <c r="C408" s="98"/>
      <c r="D408" s="98"/>
      <c r="E408" s="14"/>
      <c r="F408" s="99"/>
      <c r="G408" s="99"/>
      <c r="H408" s="99"/>
      <c r="I408" s="99"/>
      <c r="J408" s="99"/>
      <c r="K408" s="99"/>
      <c r="L408" s="99"/>
      <c r="M408" s="99"/>
      <c r="N408" s="99"/>
      <c r="O408" s="99"/>
      <c r="P408" s="99"/>
      <c r="Q408" s="99"/>
      <c r="R408" s="99"/>
      <c r="S408" s="99"/>
      <c r="T408" s="99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</row>
    <row r="409" spans="2:35" ht="18.75" customHeight="1">
      <c r="B409" s="14"/>
      <c r="C409" s="98"/>
      <c r="D409" s="98"/>
      <c r="E409" s="14"/>
      <c r="F409" s="99"/>
      <c r="G409" s="99"/>
      <c r="H409" s="99"/>
      <c r="I409" s="99"/>
      <c r="J409" s="99"/>
      <c r="K409" s="99"/>
      <c r="L409" s="99"/>
      <c r="M409" s="99"/>
      <c r="N409" s="99"/>
      <c r="O409" s="99"/>
      <c r="P409" s="99"/>
      <c r="Q409" s="99"/>
      <c r="R409" s="99"/>
      <c r="S409" s="99"/>
      <c r="T409" s="99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</row>
    <row r="410" spans="2:35" ht="18.75" customHeight="1">
      <c r="B410" s="14"/>
      <c r="C410" s="98"/>
      <c r="D410" s="98"/>
      <c r="E410" s="14"/>
      <c r="F410" s="99"/>
      <c r="G410" s="99"/>
      <c r="H410" s="99"/>
      <c r="I410" s="99"/>
      <c r="J410" s="99"/>
      <c r="K410" s="99"/>
      <c r="L410" s="99"/>
      <c r="M410" s="99"/>
      <c r="N410" s="99"/>
      <c r="O410" s="99"/>
      <c r="P410" s="99"/>
      <c r="Q410" s="99"/>
      <c r="R410" s="99"/>
      <c r="S410" s="99"/>
      <c r="T410" s="99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</row>
    <row r="411" spans="2:35" ht="18.75" customHeight="1">
      <c r="B411" s="14"/>
      <c r="C411" s="98"/>
      <c r="D411" s="98"/>
      <c r="E411" s="14"/>
      <c r="F411" s="99"/>
      <c r="G411" s="99"/>
      <c r="H411" s="99"/>
      <c r="I411" s="99"/>
      <c r="J411" s="99"/>
      <c r="K411" s="99"/>
      <c r="L411" s="99"/>
      <c r="M411" s="99"/>
      <c r="N411" s="99"/>
      <c r="O411" s="99"/>
      <c r="P411" s="99"/>
      <c r="Q411" s="99"/>
      <c r="R411" s="99"/>
      <c r="S411" s="99"/>
      <c r="T411" s="99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</row>
    <row r="412" spans="2:35" ht="18.75" customHeight="1">
      <c r="B412" s="14"/>
      <c r="C412" s="98"/>
      <c r="D412" s="98"/>
      <c r="E412" s="14"/>
      <c r="F412" s="99"/>
      <c r="G412" s="99"/>
      <c r="H412" s="99"/>
      <c r="I412" s="99"/>
      <c r="J412" s="99"/>
      <c r="K412" s="99"/>
      <c r="L412" s="99"/>
      <c r="M412" s="99"/>
      <c r="N412" s="99"/>
      <c r="O412" s="99"/>
      <c r="P412" s="99"/>
      <c r="Q412" s="99"/>
      <c r="R412" s="99"/>
      <c r="S412" s="99"/>
      <c r="T412" s="99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</row>
    <row r="413" spans="2:35" ht="18.75" customHeight="1">
      <c r="B413" s="14"/>
      <c r="C413" s="98"/>
      <c r="D413" s="98"/>
      <c r="E413" s="14"/>
      <c r="F413" s="99"/>
      <c r="G413" s="99"/>
      <c r="H413" s="99"/>
      <c r="I413" s="99"/>
      <c r="J413" s="99"/>
      <c r="K413" s="99"/>
      <c r="L413" s="99"/>
      <c r="M413" s="99"/>
      <c r="N413" s="99"/>
      <c r="O413" s="99"/>
      <c r="P413" s="99"/>
      <c r="Q413" s="99"/>
      <c r="R413" s="99"/>
      <c r="S413" s="99"/>
      <c r="T413" s="99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</row>
    <row r="414" spans="2:35" ht="18.75" customHeight="1">
      <c r="B414" s="14"/>
      <c r="C414" s="98"/>
      <c r="D414" s="98"/>
      <c r="E414" s="14"/>
      <c r="F414" s="99"/>
      <c r="G414" s="99"/>
      <c r="H414" s="99"/>
      <c r="I414" s="99"/>
      <c r="J414" s="99"/>
      <c r="K414" s="99"/>
      <c r="L414" s="99"/>
      <c r="M414" s="99"/>
      <c r="N414" s="99"/>
      <c r="O414" s="99"/>
      <c r="P414" s="99"/>
      <c r="Q414" s="99"/>
      <c r="R414" s="99"/>
      <c r="S414" s="99"/>
      <c r="T414" s="99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</row>
    <row r="415" spans="2:35" ht="18.75" customHeight="1">
      <c r="B415" s="14"/>
      <c r="C415" s="98"/>
      <c r="D415" s="98"/>
      <c r="E415" s="14"/>
      <c r="F415" s="99"/>
      <c r="G415" s="99"/>
      <c r="H415" s="99"/>
      <c r="I415" s="99"/>
      <c r="J415" s="99"/>
      <c r="K415" s="99"/>
      <c r="L415" s="99"/>
      <c r="M415" s="99"/>
      <c r="N415" s="99"/>
      <c r="O415" s="99"/>
      <c r="P415" s="99"/>
      <c r="Q415" s="99"/>
      <c r="R415" s="99"/>
      <c r="S415" s="99"/>
      <c r="T415" s="99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</row>
    <row r="416" spans="2:35" ht="18.75" customHeight="1">
      <c r="B416" s="14"/>
      <c r="C416" s="98"/>
      <c r="D416" s="98"/>
      <c r="E416" s="14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99"/>
      <c r="T416" s="99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</row>
    <row r="417" spans="2:35" ht="18.75" customHeight="1">
      <c r="B417" s="14"/>
      <c r="C417" s="98"/>
      <c r="D417" s="98"/>
      <c r="E417" s="14"/>
      <c r="F417" s="99"/>
      <c r="G417" s="99"/>
      <c r="H417" s="99"/>
      <c r="I417" s="99"/>
      <c r="J417" s="99"/>
      <c r="K417" s="99"/>
      <c r="L417" s="99"/>
      <c r="M417" s="99"/>
      <c r="N417" s="99"/>
      <c r="O417" s="99"/>
      <c r="P417" s="99"/>
      <c r="Q417" s="99"/>
      <c r="R417" s="99"/>
      <c r="S417" s="99"/>
      <c r="T417" s="99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</row>
    <row r="418" spans="2:35" ht="18.75" customHeight="1">
      <c r="B418" s="14"/>
      <c r="C418" s="98"/>
      <c r="D418" s="98"/>
      <c r="E418" s="14"/>
      <c r="F418" s="99"/>
      <c r="G418" s="99"/>
      <c r="H418" s="99"/>
      <c r="I418" s="99"/>
      <c r="J418" s="99"/>
      <c r="K418" s="99"/>
      <c r="L418" s="99"/>
      <c r="M418" s="99"/>
      <c r="N418" s="99"/>
      <c r="O418" s="99"/>
      <c r="P418" s="99"/>
      <c r="Q418" s="99"/>
      <c r="R418" s="99"/>
      <c r="S418" s="99"/>
      <c r="T418" s="99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</row>
    <row r="419" spans="2:35" ht="18.75" customHeight="1">
      <c r="B419" s="14"/>
      <c r="C419" s="98"/>
      <c r="D419" s="98"/>
      <c r="E419" s="14"/>
      <c r="F419" s="99"/>
      <c r="G419" s="99"/>
      <c r="H419" s="99"/>
      <c r="I419" s="99"/>
      <c r="J419" s="99"/>
      <c r="K419" s="99"/>
      <c r="L419" s="99"/>
      <c r="M419" s="99"/>
      <c r="N419" s="99"/>
      <c r="O419" s="99"/>
      <c r="P419" s="99"/>
      <c r="Q419" s="99"/>
      <c r="R419" s="99"/>
      <c r="S419" s="99"/>
      <c r="T419" s="99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</row>
    <row r="420" spans="2:35" ht="18.75" customHeight="1">
      <c r="B420" s="14"/>
      <c r="C420" s="98"/>
      <c r="D420" s="98"/>
      <c r="E420" s="14"/>
      <c r="F420" s="99"/>
      <c r="G420" s="99"/>
      <c r="H420" s="99"/>
      <c r="I420" s="99"/>
      <c r="J420" s="99"/>
      <c r="K420" s="99"/>
      <c r="L420" s="99"/>
      <c r="M420" s="99"/>
      <c r="N420" s="99"/>
      <c r="O420" s="99"/>
      <c r="P420" s="99"/>
      <c r="Q420" s="99"/>
      <c r="R420" s="99"/>
      <c r="S420" s="99"/>
      <c r="T420" s="99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</row>
    <row r="421" spans="2:35" ht="18.75" customHeight="1">
      <c r="B421" s="14"/>
      <c r="C421" s="98"/>
      <c r="D421" s="98"/>
      <c r="E421" s="14"/>
      <c r="F421" s="99"/>
      <c r="G421" s="99"/>
      <c r="H421" s="99"/>
      <c r="I421" s="99"/>
      <c r="J421" s="99"/>
      <c r="K421" s="99"/>
      <c r="L421" s="99"/>
      <c r="M421" s="99"/>
      <c r="N421" s="99"/>
      <c r="O421" s="99"/>
      <c r="P421" s="99"/>
      <c r="Q421" s="99"/>
      <c r="R421" s="99"/>
      <c r="S421" s="99"/>
      <c r="T421" s="99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</row>
    <row r="422" spans="2:35" ht="18.75" customHeight="1">
      <c r="B422" s="14"/>
      <c r="C422" s="98"/>
      <c r="D422" s="98"/>
      <c r="E422" s="14"/>
      <c r="F422" s="99"/>
      <c r="G422" s="99"/>
      <c r="H422" s="99"/>
      <c r="I422" s="99"/>
      <c r="J422" s="99"/>
      <c r="K422" s="99"/>
      <c r="L422" s="99"/>
      <c r="M422" s="99"/>
      <c r="N422" s="99"/>
      <c r="O422" s="99"/>
      <c r="P422" s="99"/>
      <c r="Q422" s="99"/>
      <c r="R422" s="99"/>
      <c r="S422" s="99"/>
      <c r="T422" s="99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</row>
    <row r="423" spans="2:35" ht="18.75" customHeight="1">
      <c r="B423" s="14"/>
      <c r="C423" s="98"/>
      <c r="D423" s="98"/>
      <c r="E423" s="14"/>
      <c r="F423" s="99"/>
      <c r="G423" s="99"/>
      <c r="H423" s="99"/>
      <c r="I423" s="99"/>
      <c r="J423" s="99"/>
      <c r="K423" s="99"/>
      <c r="L423" s="99"/>
      <c r="M423" s="99"/>
      <c r="N423" s="99"/>
      <c r="O423" s="99"/>
      <c r="P423" s="99"/>
      <c r="Q423" s="99"/>
      <c r="R423" s="99"/>
      <c r="S423" s="99"/>
      <c r="T423" s="99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</row>
    <row r="424" spans="2:35" ht="18.75" customHeight="1">
      <c r="B424" s="14"/>
      <c r="C424" s="98"/>
      <c r="D424" s="98"/>
      <c r="E424" s="14"/>
      <c r="F424" s="99"/>
      <c r="G424" s="99"/>
      <c r="H424" s="99"/>
      <c r="I424" s="99"/>
      <c r="J424" s="99"/>
      <c r="K424" s="99"/>
      <c r="L424" s="99"/>
      <c r="M424" s="99"/>
      <c r="N424" s="99"/>
      <c r="O424" s="99"/>
      <c r="P424" s="99"/>
      <c r="Q424" s="99"/>
      <c r="R424" s="99"/>
      <c r="S424" s="99"/>
      <c r="T424" s="99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</row>
    <row r="425" spans="2:35" ht="18.75" customHeight="1">
      <c r="B425" s="14"/>
      <c r="C425" s="98"/>
      <c r="D425" s="98"/>
      <c r="E425" s="14"/>
      <c r="F425" s="99"/>
      <c r="G425" s="99"/>
      <c r="H425" s="99"/>
      <c r="I425" s="99"/>
      <c r="J425" s="99"/>
      <c r="K425" s="99"/>
      <c r="L425" s="99"/>
      <c r="M425" s="99"/>
      <c r="N425" s="99"/>
      <c r="O425" s="99"/>
      <c r="P425" s="99"/>
      <c r="Q425" s="99"/>
      <c r="R425" s="99"/>
      <c r="S425" s="99"/>
      <c r="T425" s="99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</row>
    <row r="426" spans="2:35" ht="18.75" customHeight="1">
      <c r="B426" s="14"/>
      <c r="C426" s="98"/>
      <c r="D426" s="98"/>
      <c r="E426" s="14"/>
      <c r="F426" s="99"/>
      <c r="G426" s="99"/>
      <c r="H426" s="99"/>
      <c r="I426" s="99"/>
      <c r="J426" s="99"/>
      <c r="K426" s="99"/>
      <c r="L426" s="99"/>
      <c r="M426" s="99"/>
      <c r="N426" s="99"/>
      <c r="O426" s="99"/>
      <c r="P426" s="99"/>
      <c r="Q426" s="99"/>
      <c r="R426" s="99"/>
      <c r="S426" s="99"/>
      <c r="T426" s="99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</row>
    <row r="427" spans="2:35" ht="18.75" customHeight="1">
      <c r="B427" s="14"/>
      <c r="C427" s="98"/>
      <c r="D427" s="98"/>
      <c r="E427" s="14"/>
      <c r="F427" s="99"/>
      <c r="G427" s="99"/>
      <c r="H427" s="99"/>
      <c r="I427" s="99"/>
      <c r="J427" s="99"/>
      <c r="K427" s="99"/>
      <c r="L427" s="99"/>
      <c r="M427" s="99"/>
      <c r="N427" s="99"/>
      <c r="O427" s="99"/>
      <c r="P427" s="99"/>
      <c r="Q427" s="99"/>
      <c r="R427" s="99"/>
      <c r="S427" s="99"/>
      <c r="T427" s="99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</row>
    <row r="428" spans="2:35" ht="18.75" customHeight="1">
      <c r="B428" s="14"/>
      <c r="C428" s="98"/>
      <c r="D428" s="98"/>
      <c r="E428" s="14"/>
      <c r="F428" s="99"/>
      <c r="G428" s="99"/>
      <c r="H428" s="99"/>
      <c r="I428" s="99"/>
      <c r="J428" s="99"/>
      <c r="K428" s="99"/>
      <c r="L428" s="99"/>
      <c r="M428" s="99"/>
      <c r="N428" s="99"/>
      <c r="O428" s="99"/>
      <c r="P428" s="99"/>
      <c r="Q428" s="99"/>
      <c r="R428" s="99"/>
      <c r="S428" s="99"/>
      <c r="T428" s="99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</row>
    <row r="429" spans="2:35" ht="18.75" customHeight="1">
      <c r="B429" s="14"/>
      <c r="C429" s="98"/>
      <c r="D429" s="98"/>
      <c r="E429" s="14"/>
      <c r="F429" s="99"/>
      <c r="G429" s="99"/>
      <c r="H429" s="99"/>
      <c r="I429" s="99"/>
      <c r="J429" s="99"/>
      <c r="K429" s="99"/>
      <c r="L429" s="99"/>
      <c r="M429" s="99"/>
      <c r="N429" s="99"/>
      <c r="O429" s="99"/>
      <c r="P429" s="99"/>
      <c r="Q429" s="99"/>
      <c r="R429" s="99"/>
      <c r="S429" s="99"/>
      <c r="T429" s="99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</row>
    <row r="430" spans="2:35" ht="18.75" customHeight="1">
      <c r="B430" s="14"/>
      <c r="C430" s="98"/>
      <c r="D430" s="98"/>
      <c r="E430" s="14"/>
      <c r="F430" s="99"/>
      <c r="G430" s="99"/>
      <c r="H430" s="99"/>
      <c r="I430" s="99"/>
      <c r="J430" s="99"/>
      <c r="K430" s="99"/>
      <c r="L430" s="99"/>
      <c r="M430" s="99"/>
      <c r="N430" s="99"/>
      <c r="O430" s="99"/>
      <c r="P430" s="99"/>
      <c r="Q430" s="99"/>
      <c r="R430" s="99"/>
      <c r="S430" s="99"/>
      <c r="T430" s="99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</row>
    <row r="431" spans="2:35" ht="18.75" customHeight="1">
      <c r="B431" s="14"/>
      <c r="C431" s="98"/>
      <c r="D431" s="98"/>
      <c r="E431" s="14"/>
      <c r="F431" s="99"/>
      <c r="G431" s="99"/>
      <c r="H431" s="99"/>
      <c r="I431" s="99"/>
      <c r="J431" s="99"/>
      <c r="K431" s="99"/>
      <c r="L431" s="99"/>
      <c r="M431" s="99"/>
      <c r="N431" s="99"/>
      <c r="O431" s="99"/>
      <c r="P431" s="99"/>
      <c r="Q431" s="99"/>
      <c r="R431" s="99"/>
      <c r="S431" s="99"/>
      <c r="T431" s="99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</row>
    <row r="432" spans="2:35" ht="18.75" customHeight="1">
      <c r="B432" s="14"/>
      <c r="C432" s="98"/>
      <c r="D432" s="98"/>
      <c r="E432" s="14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99"/>
      <c r="T432" s="99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</row>
    <row r="433" spans="2:35" ht="18.75" customHeight="1">
      <c r="B433" s="14"/>
      <c r="C433" s="98"/>
      <c r="D433" s="98"/>
      <c r="E433" s="14"/>
      <c r="F433" s="99"/>
      <c r="G433" s="99"/>
      <c r="H433" s="99"/>
      <c r="I433" s="99"/>
      <c r="J433" s="99"/>
      <c r="K433" s="99"/>
      <c r="L433" s="99"/>
      <c r="M433" s="99"/>
      <c r="N433" s="99"/>
      <c r="O433" s="99"/>
      <c r="P433" s="99"/>
      <c r="Q433" s="99"/>
      <c r="R433" s="99"/>
      <c r="S433" s="99"/>
      <c r="T433" s="99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</row>
    <row r="434" spans="2:35" ht="18.75" customHeight="1">
      <c r="B434" s="14"/>
      <c r="C434" s="98"/>
      <c r="D434" s="98"/>
      <c r="E434" s="14"/>
      <c r="F434" s="99"/>
      <c r="G434" s="99"/>
      <c r="H434" s="99"/>
      <c r="I434" s="99"/>
      <c r="J434" s="99"/>
      <c r="K434" s="99"/>
      <c r="L434" s="99"/>
      <c r="M434" s="99"/>
      <c r="N434" s="99"/>
      <c r="O434" s="99"/>
      <c r="P434" s="99"/>
      <c r="Q434" s="99"/>
      <c r="R434" s="99"/>
      <c r="S434" s="99"/>
      <c r="T434" s="99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</row>
    <row r="435" spans="2:35" ht="18.75" customHeight="1">
      <c r="B435" s="14"/>
      <c r="C435" s="98"/>
      <c r="D435" s="98"/>
      <c r="E435" s="14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99"/>
      <c r="T435" s="99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</row>
    <row r="436" spans="2:35" ht="18.75" customHeight="1">
      <c r="B436" s="14"/>
      <c r="C436" s="98"/>
      <c r="D436" s="98"/>
      <c r="E436" s="14"/>
      <c r="F436" s="99"/>
      <c r="G436" s="99"/>
      <c r="H436" s="99"/>
      <c r="I436" s="99"/>
      <c r="J436" s="99"/>
      <c r="K436" s="99"/>
      <c r="L436" s="99"/>
      <c r="M436" s="99"/>
      <c r="N436" s="99"/>
      <c r="O436" s="99"/>
      <c r="P436" s="99"/>
      <c r="Q436" s="99"/>
      <c r="R436" s="99"/>
      <c r="S436" s="99"/>
      <c r="T436" s="99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</row>
    <row r="437" spans="2:35" ht="18.75" customHeight="1">
      <c r="B437" s="14"/>
      <c r="C437" s="98"/>
      <c r="D437" s="98"/>
      <c r="E437" s="14"/>
      <c r="F437" s="99"/>
      <c r="G437" s="99"/>
      <c r="H437" s="99"/>
      <c r="I437" s="99"/>
      <c r="J437" s="99"/>
      <c r="K437" s="99"/>
      <c r="L437" s="99"/>
      <c r="M437" s="99"/>
      <c r="N437" s="99"/>
      <c r="O437" s="99"/>
      <c r="P437" s="99"/>
      <c r="Q437" s="99"/>
      <c r="R437" s="99"/>
      <c r="S437" s="99"/>
      <c r="T437" s="99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</row>
    <row r="438" spans="2:35" ht="18.75" customHeight="1">
      <c r="B438" s="14"/>
      <c r="C438" s="98"/>
      <c r="D438" s="98"/>
      <c r="E438" s="14"/>
      <c r="F438" s="99"/>
      <c r="G438" s="99"/>
      <c r="H438" s="99"/>
      <c r="I438" s="99"/>
      <c r="J438" s="99"/>
      <c r="K438" s="99"/>
      <c r="L438" s="99"/>
      <c r="M438" s="99"/>
      <c r="N438" s="99"/>
      <c r="O438" s="99"/>
      <c r="P438" s="99"/>
      <c r="Q438" s="99"/>
      <c r="R438" s="99"/>
      <c r="S438" s="99"/>
      <c r="T438" s="99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</row>
    <row r="439" spans="2:35" ht="18.75" customHeight="1">
      <c r="B439" s="14"/>
      <c r="C439" s="98"/>
      <c r="D439" s="98"/>
      <c r="E439" s="14"/>
      <c r="F439" s="99"/>
      <c r="G439" s="99"/>
      <c r="H439" s="99"/>
      <c r="I439" s="99"/>
      <c r="J439" s="99"/>
      <c r="K439" s="99"/>
      <c r="L439" s="99"/>
      <c r="M439" s="99"/>
      <c r="N439" s="99"/>
      <c r="O439" s="99"/>
      <c r="P439" s="99"/>
      <c r="Q439" s="99"/>
      <c r="R439" s="99"/>
      <c r="S439" s="99"/>
      <c r="T439" s="99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</row>
    <row r="440" spans="2:35" ht="18.75" customHeight="1">
      <c r="B440" s="14"/>
      <c r="C440" s="98"/>
      <c r="D440" s="98"/>
      <c r="E440" s="14"/>
      <c r="F440" s="99"/>
      <c r="G440" s="99"/>
      <c r="H440" s="99"/>
      <c r="I440" s="99"/>
      <c r="J440" s="99"/>
      <c r="K440" s="99"/>
      <c r="L440" s="99"/>
      <c r="M440" s="99"/>
      <c r="N440" s="99"/>
      <c r="O440" s="99"/>
      <c r="P440" s="99"/>
      <c r="Q440" s="99"/>
      <c r="R440" s="99"/>
      <c r="S440" s="99"/>
      <c r="T440" s="99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</row>
    <row r="441" spans="2:35" ht="18.75" customHeight="1">
      <c r="B441" s="14"/>
      <c r="C441" s="98"/>
      <c r="D441" s="98"/>
      <c r="E441" s="14"/>
      <c r="F441" s="99"/>
      <c r="G441" s="99"/>
      <c r="H441" s="99"/>
      <c r="I441" s="99"/>
      <c r="J441" s="99"/>
      <c r="K441" s="99"/>
      <c r="L441" s="99"/>
      <c r="M441" s="99"/>
      <c r="N441" s="99"/>
      <c r="O441" s="99"/>
      <c r="P441" s="99"/>
      <c r="Q441" s="99"/>
      <c r="R441" s="99"/>
      <c r="S441" s="99"/>
      <c r="T441" s="99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</row>
    <row r="442" spans="2:35" ht="18.75" customHeight="1">
      <c r="B442" s="14"/>
      <c r="C442" s="98"/>
      <c r="D442" s="98"/>
      <c r="E442" s="14"/>
      <c r="F442" s="99"/>
      <c r="G442" s="99"/>
      <c r="H442" s="99"/>
      <c r="I442" s="99"/>
      <c r="J442" s="99"/>
      <c r="K442" s="99"/>
      <c r="L442" s="99"/>
      <c r="M442" s="99"/>
      <c r="N442" s="99"/>
      <c r="O442" s="99"/>
      <c r="P442" s="99"/>
      <c r="Q442" s="99"/>
      <c r="R442" s="99"/>
      <c r="S442" s="99"/>
      <c r="T442" s="99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</row>
    <row r="443" spans="2:35" ht="18.75" customHeight="1">
      <c r="B443" s="14"/>
      <c r="C443" s="98"/>
      <c r="D443" s="98"/>
      <c r="E443" s="14"/>
      <c r="F443" s="99"/>
      <c r="G443" s="99"/>
      <c r="H443" s="99"/>
      <c r="I443" s="99"/>
      <c r="J443" s="99"/>
      <c r="K443" s="99"/>
      <c r="L443" s="99"/>
      <c r="M443" s="99"/>
      <c r="N443" s="99"/>
      <c r="O443" s="99"/>
      <c r="P443" s="99"/>
      <c r="Q443" s="99"/>
      <c r="R443" s="99"/>
      <c r="S443" s="99"/>
      <c r="T443" s="99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</row>
    <row r="444" spans="2:35" ht="18.75" customHeight="1">
      <c r="B444" s="14"/>
      <c r="C444" s="98"/>
      <c r="D444" s="98"/>
      <c r="E444" s="14"/>
      <c r="F444" s="99"/>
      <c r="G444" s="99"/>
      <c r="H444" s="99"/>
      <c r="I444" s="99"/>
      <c r="J444" s="99"/>
      <c r="K444" s="99"/>
      <c r="L444" s="99"/>
      <c r="M444" s="99"/>
      <c r="N444" s="99"/>
      <c r="O444" s="99"/>
      <c r="P444" s="99"/>
      <c r="Q444" s="99"/>
      <c r="R444" s="99"/>
      <c r="S444" s="99"/>
      <c r="T444" s="99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</row>
    <row r="445" spans="2:35" ht="18.75" customHeight="1">
      <c r="B445" s="14"/>
      <c r="C445" s="98"/>
      <c r="D445" s="98"/>
      <c r="E445" s="14"/>
      <c r="F445" s="99"/>
      <c r="G445" s="99"/>
      <c r="H445" s="99"/>
      <c r="I445" s="99"/>
      <c r="J445" s="99"/>
      <c r="K445" s="99"/>
      <c r="L445" s="99"/>
      <c r="M445" s="99"/>
      <c r="N445" s="99"/>
      <c r="O445" s="99"/>
      <c r="P445" s="99"/>
      <c r="Q445" s="99"/>
      <c r="R445" s="99"/>
      <c r="S445" s="99"/>
      <c r="T445" s="99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</row>
    <row r="446" spans="2:35" ht="18.75" customHeight="1">
      <c r="B446" s="14"/>
      <c r="C446" s="98"/>
      <c r="D446" s="98"/>
      <c r="E446" s="14"/>
      <c r="F446" s="99"/>
      <c r="G446" s="99"/>
      <c r="H446" s="99"/>
      <c r="I446" s="99"/>
      <c r="J446" s="99"/>
      <c r="K446" s="99"/>
      <c r="L446" s="99"/>
      <c r="M446" s="99"/>
      <c r="N446" s="99"/>
      <c r="O446" s="99"/>
      <c r="P446" s="99"/>
      <c r="Q446" s="99"/>
      <c r="R446" s="99"/>
      <c r="S446" s="99"/>
      <c r="T446" s="99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</row>
    <row r="447" spans="2:35" ht="18.75" customHeight="1">
      <c r="B447" s="14"/>
      <c r="C447" s="98"/>
      <c r="D447" s="98"/>
      <c r="E447" s="14"/>
      <c r="F447" s="99"/>
      <c r="G447" s="99"/>
      <c r="H447" s="99"/>
      <c r="I447" s="99"/>
      <c r="J447" s="99"/>
      <c r="K447" s="99"/>
      <c r="L447" s="99"/>
      <c r="M447" s="99"/>
      <c r="N447" s="99"/>
      <c r="O447" s="99"/>
      <c r="P447" s="99"/>
      <c r="Q447" s="99"/>
      <c r="R447" s="99"/>
      <c r="S447" s="99"/>
      <c r="T447" s="99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</row>
    <row r="448" spans="2:35" ht="18.75" customHeight="1">
      <c r="B448" s="14"/>
      <c r="C448" s="98"/>
      <c r="D448" s="98"/>
      <c r="E448" s="14"/>
      <c r="F448" s="99"/>
      <c r="G448" s="99"/>
      <c r="H448" s="99"/>
      <c r="I448" s="99"/>
      <c r="J448" s="99"/>
      <c r="K448" s="99"/>
      <c r="L448" s="99"/>
      <c r="M448" s="99"/>
      <c r="N448" s="99"/>
      <c r="O448" s="99"/>
      <c r="P448" s="99"/>
      <c r="Q448" s="99"/>
      <c r="R448" s="99"/>
      <c r="S448" s="99"/>
      <c r="T448" s="99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</row>
    <row r="449" spans="2:35" ht="18.75" customHeight="1">
      <c r="B449" s="14"/>
      <c r="C449" s="98"/>
      <c r="D449" s="98"/>
      <c r="E449" s="14"/>
      <c r="F449" s="99"/>
      <c r="G449" s="99"/>
      <c r="H449" s="99"/>
      <c r="I449" s="99"/>
      <c r="J449" s="99"/>
      <c r="K449" s="99"/>
      <c r="L449" s="99"/>
      <c r="M449" s="99"/>
      <c r="N449" s="99"/>
      <c r="O449" s="99"/>
      <c r="P449" s="99"/>
      <c r="Q449" s="99"/>
      <c r="R449" s="99"/>
      <c r="S449" s="99"/>
      <c r="T449" s="99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</row>
    <row r="450" spans="2:35" ht="18.75" customHeight="1">
      <c r="B450" s="14"/>
      <c r="C450" s="98"/>
      <c r="D450" s="98"/>
      <c r="E450" s="14"/>
      <c r="F450" s="99"/>
      <c r="G450" s="99"/>
      <c r="H450" s="99"/>
      <c r="I450" s="99"/>
      <c r="J450" s="99"/>
      <c r="K450" s="99"/>
      <c r="L450" s="99"/>
      <c r="M450" s="99"/>
      <c r="N450" s="99"/>
      <c r="O450" s="99"/>
      <c r="P450" s="99"/>
      <c r="Q450" s="99"/>
      <c r="R450" s="99"/>
      <c r="S450" s="99"/>
      <c r="T450" s="99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</row>
    <row r="451" spans="2:35" ht="18.75" customHeight="1">
      <c r="B451" s="14"/>
      <c r="C451" s="98"/>
      <c r="D451" s="98"/>
      <c r="E451" s="14"/>
      <c r="F451" s="99"/>
      <c r="G451" s="99"/>
      <c r="H451" s="99"/>
      <c r="I451" s="99"/>
      <c r="J451" s="99"/>
      <c r="K451" s="99"/>
      <c r="L451" s="99"/>
      <c r="M451" s="99"/>
      <c r="N451" s="99"/>
      <c r="O451" s="99"/>
      <c r="P451" s="99"/>
      <c r="Q451" s="99"/>
      <c r="R451" s="99"/>
      <c r="S451" s="99"/>
      <c r="T451" s="99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</row>
    <row r="452" spans="2:35" ht="18.75" customHeight="1">
      <c r="B452" s="14"/>
      <c r="C452" s="98"/>
      <c r="D452" s="98"/>
      <c r="E452" s="14"/>
      <c r="F452" s="99"/>
      <c r="G452" s="99"/>
      <c r="H452" s="99"/>
      <c r="I452" s="99"/>
      <c r="J452" s="99"/>
      <c r="K452" s="99"/>
      <c r="L452" s="99"/>
      <c r="M452" s="99"/>
      <c r="N452" s="99"/>
      <c r="O452" s="99"/>
      <c r="P452" s="99"/>
      <c r="Q452" s="99"/>
      <c r="R452" s="99"/>
      <c r="S452" s="99"/>
      <c r="T452" s="99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</row>
    <row r="453" spans="2:35" ht="18.75" customHeight="1">
      <c r="B453" s="14"/>
      <c r="C453" s="98"/>
      <c r="D453" s="98"/>
      <c r="E453" s="14"/>
      <c r="F453" s="99"/>
      <c r="G453" s="99"/>
      <c r="H453" s="99"/>
      <c r="I453" s="99"/>
      <c r="J453" s="99"/>
      <c r="K453" s="99"/>
      <c r="L453" s="99"/>
      <c r="M453" s="99"/>
      <c r="N453" s="99"/>
      <c r="O453" s="99"/>
      <c r="P453" s="99"/>
      <c r="Q453" s="99"/>
      <c r="R453" s="99"/>
      <c r="S453" s="99"/>
      <c r="T453" s="99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</row>
    <row r="454" spans="2:35" ht="18.75" customHeight="1">
      <c r="B454" s="14"/>
      <c r="C454" s="98"/>
      <c r="D454" s="98"/>
      <c r="E454" s="14"/>
      <c r="F454" s="99"/>
      <c r="G454" s="99"/>
      <c r="H454" s="99"/>
      <c r="I454" s="99"/>
      <c r="J454" s="99"/>
      <c r="K454" s="99"/>
      <c r="L454" s="99"/>
      <c r="M454" s="99"/>
      <c r="N454" s="99"/>
      <c r="O454" s="99"/>
      <c r="P454" s="99"/>
      <c r="Q454" s="99"/>
      <c r="R454" s="99"/>
      <c r="S454" s="99"/>
      <c r="T454" s="99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</row>
    <row r="455" spans="2:35" ht="18.75" customHeight="1">
      <c r="B455" s="14"/>
      <c r="C455" s="98"/>
      <c r="D455" s="98"/>
      <c r="E455" s="14"/>
      <c r="F455" s="99"/>
      <c r="G455" s="99"/>
      <c r="H455" s="99"/>
      <c r="I455" s="99"/>
      <c r="J455" s="99"/>
      <c r="K455" s="99"/>
      <c r="L455" s="99"/>
      <c r="M455" s="99"/>
      <c r="N455" s="99"/>
      <c r="O455" s="99"/>
      <c r="P455" s="99"/>
      <c r="Q455" s="99"/>
      <c r="R455" s="99"/>
      <c r="S455" s="99"/>
      <c r="T455" s="99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</row>
    <row r="456" spans="2:35" ht="18.75" customHeight="1">
      <c r="B456" s="14"/>
      <c r="C456" s="98"/>
      <c r="D456" s="98"/>
      <c r="E456" s="14"/>
      <c r="F456" s="99"/>
      <c r="G456" s="99"/>
      <c r="H456" s="99"/>
      <c r="I456" s="99"/>
      <c r="J456" s="99"/>
      <c r="K456" s="99"/>
      <c r="L456" s="99"/>
      <c r="M456" s="99"/>
      <c r="N456" s="99"/>
      <c r="O456" s="99"/>
      <c r="P456" s="99"/>
      <c r="Q456" s="99"/>
      <c r="R456" s="99"/>
      <c r="S456" s="99"/>
      <c r="T456" s="99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</row>
    <row r="457" spans="2:35" ht="18.75" customHeight="1">
      <c r="B457" s="14"/>
      <c r="C457" s="98"/>
      <c r="D457" s="98"/>
      <c r="E457" s="14"/>
      <c r="F457" s="99"/>
      <c r="G457" s="99"/>
      <c r="H457" s="99"/>
      <c r="I457" s="99"/>
      <c r="J457" s="99"/>
      <c r="K457" s="99"/>
      <c r="L457" s="99"/>
      <c r="M457" s="99"/>
      <c r="N457" s="99"/>
      <c r="O457" s="99"/>
      <c r="P457" s="99"/>
      <c r="Q457" s="99"/>
      <c r="R457" s="99"/>
      <c r="S457" s="99"/>
      <c r="T457" s="99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</row>
    <row r="458" spans="2:35" ht="18.75" customHeight="1">
      <c r="B458" s="14"/>
      <c r="C458" s="98"/>
      <c r="D458" s="98"/>
      <c r="E458" s="14"/>
      <c r="F458" s="99"/>
      <c r="G458" s="99"/>
      <c r="H458" s="99"/>
      <c r="I458" s="99"/>
      <c r="J458" s="99"/>
      <c r="K458" s="99"/>
      <c r="L458" s="99"/>
      <c r="M458" s="99"/>
      <c r="N458" s="99"/>
      <c r="O458" s="99"/>
      <c r="P458" s="99"/>
      <c r="Q458" s="99"/>
      <c r="R458" s="99"/>
      <c r="S458" s="99"/>
      <c r="T458" s="99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</row>
    <row r="459" spans="2:35" ht="18.75" customHeight="1">
      <c r="B459" s="14"/>
      <c r="C459" s="98"/>
      <c r="D459" s="98"/>
      <c r="E459" s="14"/>
      <c r="F459" s="99"/>
      <c r="G459" s="99"/>
      <c r="H459" s="99"/>
      <c r="I459" s="99"/>
      <c r="J459" s="99"/>
      <c r="K459" s="99"/>
      <c r="L459" s="99"/>
      <c r="M459" s="99"/>
      <c r="N459" s="99"/>
      <c r="O459" s="99"/>
      <c r="P459" s="99"/>
      <c r="Q459" s="99"/>
      <c r="R459" s="99"/>
      <c r="S459" s="99"/>
      <c r="T459" s="99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</row>
    <row r="460" spans="2:35" ht="18.75" customHeight="1">
      <c r="B460" s="14"/>
      <c r="C460" s="98"/>
      <c r="D460" s="98"/>
      <c r="E460" s="14"/>
      <c r="F460" s="99"/>
      <c r="G460" s="99"/>
      <c r="H460" s="99"/>
      <c r="I460" s="99"/>
      <c r="J460" s="99"/>
      <c r="K460" s="99"/>
      <c r="L460" s="99"/>
      <c r="M460" s="99"/>
      <c r="N460" s="99"/>
      <c r="O460" s="99"/>
      <c r="P460" s="99"/>
      <c r="Q460" s="99"/>
      <c r="R460" s="99"/>
      <c r="S460" s="99"/>
      <c r="T460" s="99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</row>
    <row r="461" spans="2:35" ht="18.75" customHeight="1">
      <c r="B461" s="14"/>
      <c r="C461" s="98"/>
      <c r="D461" s="98"/>
      <c r="E461" s="14"/>
      <c r="F461" s="99"/>
      <c r="G461" s="99"/>
      <c r="H461" s="99"/>
      <c r="I461" s="99"/>
      <c r="J461" s="99"/>
      <c r="K461" s="99"/>
      <c r="L461" s="99"/>
      <c r="M461" s="99"/>
      <c r="N461" s="99"/>
      <c r="O461" s="99"/>
      <c r="P461" s="99"/>
      <c r="Q461" s="99"/>
      <c r="R461" s="99"/>
      <c r="S461" s="99"/>
      <c r="T461" s="99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</row>
    <row r="462" spans="2:35" ht="18.75" customHeight="1">
      <c r="B462" s="14"/>
      <c r="C462" s="98"/>
      <c r="D462" s="98"/>
      <c r="E462" s="14"/>
      <c r="F462" s="99"/>
      <c r="G462" s="99"/>
      <c r="H462" s="99"/>
      <c r="I462" s="99"/>
      <c r="J462" s="99"/>
      <c r="K462" s="99"/>
      <c r="L462" s="99"/>
      <c r="M462" s="99"/>
      <c r="N462" s="99"/>
      <c r="O462" s="99"/>
      <c r="P462" s="99"/>
      <c r="Q462" s="99"/>
      <c r="R462" s="99"/>
      <c r="S462" s="99"/>
      <c r="T462" s="99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</row>
    <row r="463" spans="2:35" ht="18.75" customHeight="1">
      <c r="B463" s="14"/>
      <c r="C463" s="98"/>
      <c r="D463" s="98"/>
      <c r="E463" s="14"/>
      <c r="F463" s="99"/>
      <c r="G463" s="99"/>
      <c r="H463" s="99"/>
      <c r="I463" s="99"/>
      <c r="J463" s="99"/>
      <c r="K463" s="99"/>
      <c r="L463" s="99"/>
      <c r="M463" s="99"/>
      <c r="N463" s="99"/>
      <c r="O463" s="99"/>
      <c r="P463" s="99"/>
      <c r="Q463" s="99"/>
      <c r="R463" s="99"/>
      <c r="S463" s="99"/>
      <c r="T463" s="99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</row>
    <row r="464" spans="2:35" ht="18.75" customHeight="1">
      <c r="B464" s="14"/>
      <c r="C464" s="98"/>
      <c r="D464" s="98"/>
      <c r="E464" s="14"/>
      <c r="F464" s="99"/>
      <c r="G464" s="99"/>
      <c r="H464" s="99"/>
      <c r="I464" s="99"/>
      <c r="J464" s="99"/>
      <c r="K464" s="99"/>
      <c r="L464" s="99"/>
      <c r="M464" s="99"/>
      <c r="N464" s="99"/>
      <c r="O464" s="99"/>
      <c r="P464" s="99"/>
      <c r="Q464" s="99"/>
      <c r="R464" s="99"/>
      <c r="S464" s="99"/>
      <c r="T464" s="99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</row>
    <row r="465" spans="2:35" ht="18.75" customHeight="1">
      <c r="B465" s="14"/>
      <c r="C465" s="98"/>
      <c r="D465" s="98"/>
      <c r="E465" s="14"/>
      <c r="F465" s="99"/>
      <c r="G465" s="99"/>
      <c r="H465" s="99"/>
      <c r="I465" s="99"/>
      <c r="J465" s="99"/>
      <c r="K465" s="99"/>
      <c r="L465" s="99"/>
      <c r="M465" s="99"/>
      <c r="N465" s="99"/>
      <c r="O465" s="99"/>
      <c r="P465" s="99"/>
      <c r="Q465" s="99"/>
      <c r="R465" s="99"/>
      <c r="S465" s="99"/>
      <c r="T465" s="99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</row>
    <row r="466" spans="2:35" ht="18.75" customHeight="1">
      <c r="B466" s="14"/>
      <c r="C466" s="98"/>
      <c r="D466" s="98"/>
      <c r="E466" s="14"/>
      <c r="F466" s="99"/>
      <c r="G466" s="99"/>
      <c r="H466" s="99"/>
      <c r="I466" s="99"/>
      <c r="J466" s="99"/>
      <c r="K466" s="99"/>
      <c r="L466" s="99"/>
      <c r="M466" s="99"/>
      <c r="N466" s="99"/>
      <c r="O466" s="99"/>
      <c r="P466" s="99"/>
      <c r="Q466" s="99"/>
      <c r="R466" s="99"/>
      <c r="S466" s="99"/>
      <c r="T466" s="99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</row>
    <row r="467" spans="2:35" ht="18.75" customHeight="1">
      <c r="B467" s="14"/>
      <c r="C467" s="98"/>
      <c r="D467" s="98"/>
      <c r="E467" s="14"/>
      <c r="F467" s="99"/>
      <c r="G467" s="99"/>
      <c r="H467" s="99"/>
      <c r="I467" s="99"/>
      <c r="J467" s="99"/>
      <c r="K467" s="99"/>
      <c r="L467" s="99"/>
      <c r="M467" s="99"/>
      <c r="N467" s="99"/>
      <c r="O467" s="99"/>
      <c r="P467" s="99"/>
      <c r="Q467" s="99"/>
      <c r="R467" s="99"/>
      <c r="S467" s="99"/>
      <c r="T467" s="99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</row>
    <row r="468" spans="2:35" ht="18.75" customHeight="1">
      <c r="B468" s="14"/>
      <c r="C468" s="98"/>
      <c r="D468" s="98"/>
      <c r="E468" s="14"/>
      <c r="F468" s="99"/>
      <c r="G468" s="99"/>
      <c r="H468" s="99"/>
      <c r="I468" s="99"/>
      <c r="J468" s="99"/>
      <c r="K468" s="99"/>
      <c r="L468" s="99"/>
      <c r="M468" s="99"/>
      <c r="N468" s="99"/>
      <c r="O468" s="99"/>
      <c r="P468" s="99"/>
      <c r="Q468" s="99"/>
      <c r="R468" s="99"/>
      <c r="S468" s="99"/>
      <c r="T468" s="99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</row>
    <row r="469" spans="2:35" ht="18.75" customHeight="1">
      <c r="B469" s="14"/>
      <c r="C469" s="98"/>
      <c r="D469" s="98"/>
      <c r="E469" s="14"/>
      <c r="F469" s="99"/>
      <c r="G469" s="99"/>
      <c r="H469" s="99"/>
      <c r="I469" s="99"/>
      <c r="J469" s="99"/>
      <c r="K469" s="99"/>
      <c r="L469" s="99"/>
      <c r="M469" s="99"/>
      <c r="N469" s="99"/>
      <c r="O469" s="99"/>
      <c r="P469" s="99"/>
      <c r="Q469" s="99"/>
      <c r="R469" s="99"/>
      <c r="S469" s="99"/>
      <c r="T469" s="99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</row>
    <row r="470" spans="2:35" ht="18.75" customHeight="1">
      <c r="B470" s="14"/>
      <c r="C470" s="98"/>
      <c r="D470" s="98"/>
      <c r="E470" s="14"/>
      <c r="F470" s="99"/>
      <c r="G470" s="99"/>
      <c r="H470" s="99"/>
      <c r="I470" s="99"/>
      <c r="J470" s="99"/>
      <c r="K470" s="99"/>
      <c r="L470" s="99"/>
      <c r="M470" s="99"/>
      <c r="N470" s="99"/>
      <c r="O470" s="99"/>
      <c r="P470" s="99"/>
      <c r="Q470" s="99"/>
      <c r="R470" s="99"/>
      <c r="S470" s="99"/>
      <c r="T470" s="99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</row>
    <row r="471" spans="2:35" ht="18.75" customHeight="1">
      <c r="B471" s="14"/>
      <c r="C471" s="98"/>
      <c r="D471" s="98"/>
      <c r="E471" s="14"/>
      <c r="F471" s="99"/>
      <c r="G471" s="99"/>
      <c r="H471" s="99"/>
      <c r="I471" s="99"/>
      <c r="J471" s="99"/>
      <c r="K471" s="99"/>
      <c r="L471" s="99"/>
      <c r="M471" s="99"/>
      <c r="N471" s="99"/>
      <c r="O471" s="99"/>
      <c r="P471" s="99"/>
      <c r="Q471" s="99"/>
      <c r="R471" s="99"/>
      <c r="S471" s="99"/>
      <c r="T471" s="99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</row>
    <row r="472" spans="2:35" ht="18.75" customHeight="1">
      <c r="B472" s="14"/>
      <c r="C472" s="98"/>
      <c r="D472" s="98"/>
      <c r="E472" s="14"/>
      <c r="F472" s="99"/>
      <c r="G472" s="99"/>
      <c r="H472" s="99"/>
      <c r="I472" s="99"/>
      <c r="J472" s="99"/>
      <c r="K472" s="99"/>
      <c r="L472" s="99"/>
      <c r="M472" s="99"/>
      <c r="N472" s="99"/>
      <c r="O472" s="99"/>
      <c r="P472" s="99"/>
      <c r="Q472" s="99"/>
      <c r="R472" s="99"/>
      <c r="S472" s="99"/>
      <c r="T472" s="99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</row>
    <row r="473" spans="2:35" ht="18.75" customHeight="1">
      <c r="B473" s="14"/>
      <c r="C473" s="98"/>
      <c r="D473" s="98"/>
      <c r="E473" s="14"/>
      <c r="F473" s="99"/>
      <c r="G473" s="99"/>
      <c r="H473" s="99"/>
      <c r="I473" s="99"/>
      <c r="J473" s="99"/>
      <c r="K473" s="99"/>
      <c r="L473" s="99"/>
      <c r="M473" s="99"/>
      <c r="N473" s="99"/>
      <c r="O473" s="99"/>
      <c r="P473" s="99"/>
      <c r="Q473" s="99"/>
      <c r="R473" s="99"/>
      <c r="S473" s="99"/>
      <c r="T473" s="99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</row>
    <row r="474" spans="2:35" ht="18.75" customHeight="1">
      <c r="B474" s="14"/>
      <c r="C474" s="98"/>
      <c r="D474" s="98"/>
      <c r="E474" s="14"/>
      <c r="F474" s="99"/>
      <c r="G474" s="99"/>
      <c r="H474" s="99"/>
      <c r="I474" s="99"/>
      <c r="J474" s="99"/>
      <c r="K474" s="99"/>
      <c r="L474" s="99"/>
      <c r="M474" s="99"/>
      <c r="N474" s="99"/>
      <c r="O474" s="99"/>
      <c r="P474" s="99"/>
      <c r="Q474" s="99"/>
      <c r="R474" s="99"/>
      <c r="S474" s="99"/>
      <c r="T474" s="99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</row>
    <row r="475" spans="2:35" ht="18.75" customHeight="1">
      <c r="B475" s="14"/>
      <c r="C475" s="98"/>
      <c r="D475" s="98"/>
      <c r="E475" s="14"/>
      <c r="F475" s="99"/>
      <c r="G475" s="99"/>
      <c r="H475" s="99"/>
      <c r="I475" s="99"/>
      <c r="J475" s="99"/>
      <c r="K475" s="99"/>
      <c r="L475" s="99"/>
      <c r="M475" s="99"/>
      <c r="N475" s="99"/>
      <c r="O475" s="99"/>
      <c r="P475" s="99"/>
      <c r="Q475" s="99"/>
      <c r="R475" s="99"/>
      <c r="S475" s="99"/>
      <c r="T475" s="99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</row>
    <row r="476" spans="2:35" ht="18.75" customHeight="1">
      <c r="B476" s="14"/>
      <c r="C476" s="98"/>
      <c r="D476" s="98"/>
      <c r="E476" s="14"/>
      <c r="F476" s="99"/>
      <c r="G476" s="99"/>
      <c r="H476" s="99"/>
      <c r="I476" s="99"/>
      <c r="J476" s="99"/>
      <c r="K476" s="99"/>
      <c r="L476" s="99"/>
      <c r="M476" s="99"/>
      <c r="N476" s="99"/>
      <c r="O476" s="99"/>
      <c r="P476" s="99"/>
      <c r="Q476" s="99"/>
      <c r="R476" s="99"/>
      <c r="S476" s="99"/>
      <c r="T476" s="99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</row>
    <row r="477" spans="2:35" ht="18.75" customHeight="1">
      <c r="B477" s="14"/>
      <c r="C477" s="98"/>
      <c r="D477" s="98"/>
      <c r="E477" s="14"/>
      <c r="F477" s="99"/>
      <c r="G477" s="99"/>
      <c r="H477" s="99"/>
      <c r="I477" s="99"/>
      <c r="J477" s="99"/>
      <c r="K477" s="99"/>
      <c r="L477" s="99"/>
      <c r="M477" s="99"/>
      <c r="N477" s="99"/>
      <c r="O477" s="99"/>
      <c r="P477" s="99"/>
      <c r="Q477" s="99"/>
      <c r="R477" s="99"/>
      <c r="S477" s="99"/>
      <c r="T477" s="99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</row>
    <row r="478" spans="2:35" ht="18.75" customHeight="1">
      <c r="B478" s="14"/>
      <c r="C478" s="98"/>
      <c r="D478" s="98"/>
      <c r="E478" s="14"/>
      <c r="F478" s="99"/>
      <c r="G478" s="99"/>
      <c r="H478" s="99"/>
      <c r="I478" s="99"/>
      <c r="J478" s="99"/>
      <c r="K478" s="99"/>
      <c r="L478" s="99"/>
      <c r="M478" s="99"/>
      <c r="N478" s="99"/>
      <c r="O478" s="99"/>
      <c r="P478" s="99"/>
      <c r="Q478" s="99"/>
      <c r="R478" s="99"/>
      <c r="S478" s="99"/>
      <c r="T478" s="99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</row>
    <row r="479" spans="2:35" ht="18.75" customHeight="1">
      <c r="B479" s="14"/>
      <c r="C479" s="98"/>
      <c r="D479" s="98"/>
      <c r="E479" s="14"/>
      <c r="F479" s="99"/>
      <c r="G479" s="99"/>
      <c r="H479" s="99"/>
      <c r="I479" s="99"/>
      <c r="J479" s="99"/>
      <c r="K479" s="99"/>
      <c r="L479" s="99"/>
      <c r="M479" s="99"/>
      <c r="N479" s="99"/>
      <c r="O479" s="99"/>
      <c r="P479" s="99"/>
      <c r="Q479" s="99"/>
      <c r="R479" s="99"/>
      <c r="S479" s="99"/>
      <c r="T479" s="99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</row>
    <row r="480" spans="2:35" ht="18.75" customHeight="1">
      <c r="B480" s="14"/>
      <c r="C480" s="98"/>
      <c r="D480" s="98"/>
      <c r="E480" s="14"/>
      <c r="F480" s="99"/>
      <c r="G480" s="99"/>
      <c r="H480" s="99"/>
      <c r="I480" s="99"/>
      <c r="J480" s="99"/>
      <c r="K480" s="99"/>
      <c r="L480" s="99"/>
      <c r="M480" s="99"/>
      <c r="N480" s="99"/>
      <c r="O480" s="99"/>
      <c r="P480" s="99"/>
      <c r="Q480" s="99"/>
      <c r="R480" s="99"/>
      <c r="S480" s="99"/>
      <c r="T480" s="99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</row>
    <row r="481" spans="2:35" ht="18.75" customHeight="1">
      <c r="B481" s="14"/>
      <c r="C481" s="98"/>
      <c r="D481" s="98"/>
      <c r="E481" s="14"/>
      <c r="F481" s="99"/>
      <c r="G481" s="99"/>
      <c r="H481" s="99"/>
      <c r="I481" s="99"/>
      <c r="J481" s="99"/>
      <c r="K481" s="99"/>
      <c r="L481" s="99"/>
      <c r="M481" s="99"/>
      <c r="N481" s="99"/>
      <c r="O481" s="99"/>
      <c r="P481" s="99"/>
      <c r="Q481" s="99"/>
      <c r="R481" s="99"/>
      <c r="S481" s="99"/>
      <c r="T481" s="99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</row>
    <row r="482" spans="2:35" ht="18.75" customHeight="1">
      <c r="B482" s="14"/>
      <c r="C482" s="98"/>
      <c r="D482" s="98"/>
      <c r="E482" s="14"/>
      <c r="F482" s="99"/>
      <c r="G482" s="99"/>
      <c r="H482" s="99"/>
      <c r="I482" s="99"/>
      <c r="J482" s="99"/>
      <c r="K482" s="99"/>
      <c r="L482" s="99"/>
      <c r="M482" s="99"/>
      <c r="N482" s="99"/>
      <c r="O482" s="99"/>
      <c r="P482" s="99"/>
      <c r="Q482" s="99"/>
      <c r="R482" s="99"/>
      <c r="S482" s="99"/>
      <c r="T482" s="99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</row>
    <row r="483" spans="2:35" ht="18.75" customHeight="1">
      <c r="B483" s="14"/>
      <c r="C483" s="98"/>
      <c r="D483" s="98"/>
      <c r="E483" s="14"/>
      <c r="F483" s="99"/>
      <c r="G483" s="99"/>
      <c r="H483" s="99"/>
      <c r="I483" s="99"/>
      <c r="J483" s="99"/>
      <c r="K483" s="99"/>
      <c r="L483" s="99"/>
      <c r="M483" s="99"/>
      <c r="N483" s="99"/>
      <c r="O483" s="99"/>
      <c r="P483" s="99"/>
      <c r="Q483" s="99"/>
      <c r="R483" s="99"/>
      <c r="S483" s="99"/>
      <c r="T483" s="99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</row>
    <row r="484" spans="2:35" ht="18.75" customHeight="1">
      <c r="B484" s="14"/>
      <c r="C484" s="98"/>
      <c r="D484" s="98"/>
      <c r="E484" s="14"/>
      <c r="F484" s="99"/>
      <c r="G484" s="99"/>
      <c r="H484" s="99"/>
      <c r="I484" s="99"/>
      <c r="J484" s="99"/>
      <c r="K484" s="99"/>
      <c r="L484" s="99"/>
      <c r="M484" s="99"/>
      <c r="N484" s="99"/>
      <c r="O484" s="99"/>
      <c r="P484" s="99"/>
      <c r="Q484" s="99"/>
      <c r="R484" s="99"/>
      <c r="S484" s="99"/>
      <c r="T484" s="99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</row>
    <row r="485" spans="2:35" ht="18.75" customHeight="1">
      <c r="B485" s="14"/>
      <c r="C485" s="98"/>
      <c r="D485" s="98"/>
      <c r="E485" s="14"/>
      <c r="F485" s="99"/>
      <c r="G485" s="99"/>
      <c r="H485" s="99"/>
      <c r="I485" s="99"/>
      <c r="J485" s="99"/>
      <c r="K485" s="99"/>
      <c r="L485" s="99"/>
      <c r="M485" s="99"/>
      <c r="N485" s="99"/>
      <c r="O485" s="99"/>
      <c r="P485" s="99"/>
      <c r="Q485" s="99"/>
      <c r="R485" s="99"/>
      <c r="S485" s="99"/>
      <c r="T485" s="99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</row>
    <row r="486" spans="2:35" ht="18.75" customHeight="1">
      <c r="B486" s="14"/>
      <c r="C486" s="98"/>
      <c r="D486" s="98"/>
      <c r="E486" s="14"/>
      <c r="F486" s="99"/>
      <c r="G486" s="99"/>
      <c r="H486" s="99"/>
      <c r="I486" s="99"/>
      <c r="J486" s="99"/>
      <c r="K486" s="99"/>
      <c r="L486" s="99"/>
      <c r="M486" s="99"/>
      <c r="N486" s="99"/>
      <c r="O486" s="99"/>
      <c r="P486" s="99"/>
      <c r="Q486" s="99"/>
      <c r="R486" s="99"/>
      <c r="S486" s="99"/>
      <c r="T486" s="99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</row>
    <row r="487" spans="2:35" ht="18.75" customHeight="1">
      <c r="B487" s="14"/>
      <c r="C487" s="98"/>
      <c r="D487" s="98"/>
      <c r="E487" s="14"/>
      <c r="F487" s="99"/>
      <c r="G487" s="99"/>
      <c r="H487" s="99"/>
      <c r="I487" s="99"/>
      <c r="J487" s="99"/>
      <c r="K487" s="99"/>
      <c r="L487" s="99"/>
      <c r="M487" s="99"/>
      <c r="N487" s="99"/>
      <c r="O487" s="99"/>
      <c r="P487" s="99"/>
      <c r="Q487" s="99"/>
      <c r="R487" s="99"/>
      <c r="S487" s="99"/>
      <c r="T487" s="99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</row>
    <row r="488" spans="2:35" ht="18.75" customHeight="1">
      <c r="B488" s="14"/>
      <c r="C488" s="98"/>
      <c r="D488" s="98"/>
      <c r="E488" s="14"/>
      <c r="F488" s="99"/>
      <c r="G488" s="99"/>
      <c r="H488" s="99"/>
      <c r="I488" s="99"/>
      <c r="J488" s="99"/>
      <c r="K488" s="99"/>
      <c r="L488" s="99"/>
      <c r="M488" s="99"/>
      <c r="N488" s="99"/>
      <c r="O488" s="99"/>
      <c r="P488" s="99"/>
      <c r="Q488" s="99"/>
      <c r="R488" s="99"/>
      <c r="S488" s="99"/>
      <c r="T488" s="99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</row>
    <row r="489" spans="2:35" ht="18.75" customHeight="1">
      <c r="B489" s="14"/>
      <c r="C489" s="98"/>
      <c r="D489" s="98"/>
      <c r="E489" s="14"/>
      <c r="F489" s="99"/>
      <c r="G489" s="99"/>
      <c r="H489" s="99"/>
      <c r="I489" s="99"/>
      <c r="J489" s="99"/>
      <c r="K489" s="99"/>
      <c r="L489" s="99"/>
      <c r="M489" s="99"/>
      <c r="N489" s="99"/>
      <c r="O489" s="99"/>
      <c r="P489" s="99"/>
      <c r="Q489" s="99"/>
      <c r="R489" s="99"/>
      <c r="S489" s="99"/>
      <c r="T489" s="99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</row>
    <row r="490" spans="2:35" ht="18.75" customHeight="1">
      <c r="B490" s="14"/>
      <c r="C490" s="98"/>
      <c r="D490" s="98"/>
      <c r="E490" s="14"/>
      <c r="F490" s="99"/>
      <c r="G490" s="99"/>
      <c r="H490" s="99"/>
      <c r="I490" s="99"/>
      <c r="J490" s="99"/>
      <c r="K490" s="99"/>
      <c r="L490" s="99"/>
      <c r="M490" s="99"/>
      <c r="N490" s="99"/>
      <c r="O490" s="99"/>
      <c r="P490" s="99"/>
      <c r="Q490" s="99"/>
      <c r="R490" s="99"/>
      <c r="S490" s="99"/>
      <c r="T490" s="99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</row>
    <row r="491" spans="2:35" ht="18.75" customHeight="1">
      <c r="B491" s="14"/>
      <c r="C491" s="98"/>
      <c r="D491" s="98"/>
      <c r="E491" s="14"/>
      <c r="F491" s="99"/>
      <c r="G491" s="99"/>
      <c r="H491" s="99"/>
      <c r="I491" s="99"/>
      <c r="J491" s="99"/>
      <c r="K491" s="99"/>
      <c r="L491" s="99"/>
      <c r="M491" s="99"/>
      <c r="N491" s="99"/>
      <c r="O491" s="99"/>
      <c r="P491" s="99"/>
      <c r="Q491" s="99"/>
      <c r="R491" s="99"/>
      <c r="S491" s="99"/>
      <c r="T491" s="99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</row>
    <row r="492" spans="2:35" ht="18.75" customHeight="1">
      <c r="B492" s="14"/>
      <c r="C492" s="98"/>
      <c r="D492" s="98"/>
      <c r="E492" s="14"/>
      <c r="F492" s="99"/>
      <c r="G492" s="99"/>
      <c r="H492" s="99"/>
      <c r="I492" s="99"/>
      <c r="J492" s="99"/>
      <c r="K492" s="99"/>
      <c r="L492" s="99"/>
      <c r="M492" s="99"/>
      <c r="N492" s="99"/>
      <c r="O492" s="99"/>
      <c r="P492" s="99"/>
      <c r="Q492" s="99"/>
      <c r="R492" s="99"/>
      <c r="S492" s="99"/>
      <c r="T492" s="99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</row>
    <row r="493" spans="2:35" ht="18.75" customHeight="1">
      <c r="B493" s="14"/>
      <c r="C493" s="98"/>
      <c r="D493" s="98"/>
      <c r="E493" s="14"/>
      <c r="F493" s="99"/>
      <c r="G493" s="99"/>
      <c r="H493" s="99"/>
      <c r="I493" s="99"/>
      <c r="J493" s="99"/>
      <c r="K493" s="99"/>
      <c r="L493" s="99"/>
      <c r="M493" s="99"/>
      <c r="N493" s="99"/>
      <c r="O493" s="99"/>
      <c r="P493" s="99"/>
      <c r="Q493" s="99"/>
      <c r="R493" s="99"/>
      <c r="S493" s="99"/>
      <c r="T493" s="99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</row>
    <row r="494" spans="2:35" ht="18.75" customHeight="1">
      <c r="B494" s="14"/>
      <c r="C494" s="98"/>
      <c r="D494" s="98"/>
      <c r="E494" s="14"/>
      <c r="F494" s="99"/>
      <c r="G494" s="99"/>
      <c r="H494" s="99"/>
      <c r="I494" s="99"/>
      <c r="J494" s="99"/>
      <c r="K494" s="99"/>
      <c r="L494" s="99"/>
      <c r="M494" s="99"/>
      <c r="N494" s="99"/>
      <c r="O494" s="99"/>
      <c r="P494" s="99"/>
      <c r="Q494" s="99"/>
      <c r="R494" s="99"/>
      <c r="S494" s="99"/>
      <c r="T494" s="99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</row>
    <row r="495" spans="2:35" ht="18.75" customHeight="1">
      <c r="B495" s="14"/>
      <c r="C495" s="98"/>
      <c r="D495" s="98"/>
      <c r="E495" s="14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99"/>
      <c r="T495" s="99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</row>
    <row r="496" spans="2:35" ht="18.75" customHeight="1">
      <c r="B496" s="14"/>
      <c r="C496" s="98"/>
      <c r="D496" s="98"/>
      <c r="E496" s="14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99"/>
      <c r="T496" s="99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</row>
    <row r="497" spans="2:35" ht="18.75" customHeight="1">
      <c r="B497" s="14"/>
      <c r="C497" s="98"/>
      <c r="D497" s="98"/>
      <c r="E497" s="14"/>
      <c r="F497" s="99"/>
      <c r="G497" s="99"/>
      <c r="H497" s="99"/>
      <c r="I497" s="99"/>
      <c r="J497" s="99"/>
      <c r="K497" s="99"/>
      <c r="L497" s="99"/>
      <c r="M497" s="99"/>
      <c r="N497" s="99"/>
      <c r="O497" s="99"/>
      <c r="P497" s="99"/>
      <c r="Q497" s="99"/>
      <c r="R497" s="99"/>
      <c r="S497" s="99"/>
      <c r="T497" s="99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</row>
    <row r="498" spans="2:35" ht="18.75" customHeight="1">
      <c r="B498" s="14"/>
      <c r="C498" s="98"/>
      <c r="D498" s="98"/>
      <c r="E498" s="14"/>
      <c r="F498" s="99"/>
      <c r="G498" s="99"/>
      <c r="H498" s="99"/>
      <c r="I498" s="99"/>
      <c r="J498" s="99"/>
      <c r="K498" s="99"/>
      <c r="L498" s="99"/>
      <c r="M498" s="99"/>
      <c r="N498" s="99"/>
      <c r="O498" s="99"/>
      <c r="P498" s="99"/>
      <c r="Q498" s="99"/>
      <c r="R498" s="99"/>
      <c r="S498" s="99"/>
      <c r="T498" s="99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</row>
    <row r="499" spans="2:35" ht="18.75" customHeight="1">
      <c r="B499" s="14"/>
      <c r="C499" s="98"/>
      <c r="D499" s="98"/>
      <c r="E499" s="14"/>
      <c r="F499" s="99"/>
      <c r="G499" s="99"/>
      <c r="H499" s="99"/>
      <c r="I499" s="99"/>
      <c r="J499" s="99"/>
      <c r="K499" s="99"/>
      <c r="L499" s="99"/>
      <c r="M499" s="99"/>
      <c r="N499" s="99"/>
      <c r="O499" s="99"/>
      <c r="P499" s="99"/>
      <c r="Q499" s="99"/>
      <c r="R499" s="99"/>
      <c r="S499" s="99"/>
      <c r="T499" s="99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</row>
    <row r="500" spans="2:35" ht="18.75" customHeight="1">
      <c r="B500" s="14"/>
      <c r="C500" s="98"/>
      <c r="D500" s="98"/>
      <c r="E500" s="14"/>
      <c r="F500" s="99"/>
      <c r="G500" s="99"/>
      <c r="H500" s="99"/>
      <c r="I500" s="99"/>
      <c r="J500" s="99"/>
      <c r="K500" s="99"/>
      <c r="L500" s="99"/>
      <c r="M500" s="99"/>
      <c r="N500" s="99"/>
      <c r="O500" s="99"/>
      <c r="P500" s="99"/>
      <c r="Q500" s="99"/>
      <c r="R500" s="99"/>
      <c r="S500" s="99"/>
      <c r="T500" s="99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</row>
    <row r="501" spans="2:35" ht="18.75" customHeight="1">
      <c r="B501" s="14"/>
      <c r="C501" s="98"/>
      <c r="D501" s="98"/>
      <c r="E501" s="14"/>
      <c r="F501" s="99"/>
      <c r="G501" s="99"/>
      <c r="H501" s="99"/>
      <c r="I501" s="99"/>
      <c r="J501" s="99"/>
      <c r="K501" s="99"/>
      <c r="L501" s="99"/>
      <c r="M501" s="99"/>
      <c r="N501" s="99"/>
      <c r="O501" s="99"/>
      <c r="P501" s="99"/>
      <c r="Q501" s="99"/>
      <c r="R501" s="99"/>
      <c r="S501" s="99"/>
      <c r="T501" s="99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</row>
    <row r="502" spans="2:35" ht="18.75" customHeight="1">
      <c r="B502" s="14"/>
      <c r="C502" s="98"/>
      <c r="D502" s="98"/>
      <c r="E502" s="14"/>
      <c r="F502" s="99"/>
      <c r="G502" s="99"/>
      <c r="H502" s="99"/>
      <c r="I502" s="99"/>
      <c r="J502" s="99"/>
      <c r="K502" s="99"/>
      <c r="L502" s="99"/>
      <c r="M502" s="99"/>
      <c r="N502" s="99"/>
      <c r="O502" s="99"/>
      <c r="P502" s="99"/>
      <c r="Q502" s="99"/>
      <c r="R502" s="99"/>
      <c r="S502" s="99"/>
      <c r="T502" s="99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</row>
    <row r="503" spans="2:35" ht="18.75" customHeight="1">
      <c r="B503" s="14"/>
      <c r="C503" s="98"/>
      <c r="D503" s="98"/>
      <c r="E503" s="14"/>
      <c r="F503" s="99"/>
      <c r="G503" s="99"/>
      <c r="H503" s="99"/>
      <c r="I503" s="99"/>
      <c r="J503" s="99"/>
      <c r="K503" s="99"/>
      <c r="L503" s="99"/>
      <c r="M503" s="99"/>
      <c r="N503" s="99"/>
      <c r="O503" s="99"/>
      <c r="P503" s="99"/>
      <c r="Q503" s="99"/>
      <c r="R503" s="99"/>
      <c r="S503" s="99"/>
      <c r="T503" s="99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</row>
    <row r="504" spans="2:35" ht="18.75" customHeight="1">
      <c r="B504" s="14"/>
      <c r="C504" s="98"/>
      <c r="D504" s="98"/>
      <c r="E504" s="14"/>
      <c r="F504" s="99"/>
      <c r="G504" s="99"/>
      <c r="H504" s="99"/>
      <c r="I504" s="99"/>
      <c r="J504" s="99"/>
      <c r="K504" s="99"/>
      <c r="L504" s="99"/>
      <c r="M504" s="99"/>
      <c r="N504" s="99"/>
      <c r="O504" s="99"/>
      <c r="P504" s="99"/>
      <c r="Q504" s="99"/>
      <c r="R504" s="99"/>
      <c r="S504" s="99"/>
      <c r="T504" s="99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</row>
    <row r="505" spans="2:35" ht="18.75" customHeight="1">
      <c r="B505" s="14"/>
      <c r="C505" s="98"/>
      <c r="D505" s="98"/>
      <c r="E505" s="14"/>
      <c r="F505" s="99"/>
      <c r="G505" s="99"/>
      <c r="H505" s="99"/>
      <c r="I505" s="99"/>
      <c r="J505" s="99"/>
      <c r="K505" s="99"/>
      <c r="L505" s="99"/>
      <c r="M505" s="99"/>
      <c r="N505" s="99"/>
      <c r="O505" s="99"/>
      <c r="P505" s="99"/>
      <c r="Q505" s="99"/>
      <c r="R505" s="99"/>
      <c r="S505" s="99"/>
      <c r="T505" s="99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</row>
    <row r="506" spans="2:35" ht="18.75" customHeight="1">
      <c r="B506" s="14"/>
      <c r="C506" s="98"/>
      <c r="D506" s="98"/>
      <c r="E506" s="14"/>
      <c r="F506" s="99"/>
      <c r="G506" s="99"/>
      <c r="H506" s="99"/>
      <c r="I506" s="99"/>
      <c r="J506" s="99"/>
      <c r="K506" s="99"/>
      <c r="L506" s="99"/>
      <c r="M506" s="99"/>
      <c r="N506" s="99"/>
      <c r="O506" s="99"/>
      <c r="P506" s="99"/>
      <c r="Q506" s="99"/>
      <c r="R506" s="99"/>
      <c r="S506" s="99"/>
      <c r="T506" s="99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</row>
    <row r="507" spans="2:35" ht="18.75" customHeight="1">
      <c r="B507" s="14"/>
      <c r="C507" s="98"/>
      <c r="D507" s="98"/>
      <c r="E507" s="14"/>
      <c r="F507" s="99"/>
      <c r="G507" s="99"/>
      <c r="H507" s="99"/>
      <c r="I507" s="99"/>
      <c r="J507" s="99"/>
      <c r="K507" s="99"/>
      <c r="L507" s="99"/>
      <c r="M507" s="99"/>
      <c r="N507" s="99"/>
      <c r="O507" s="99"/>
      <c r="P507" s="99"/>
      <c r="Q507" s="99"/>
      <c r="R507" s="99"/>
      <c r="S507" s="99"/>
      <c r="T507" s="99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</row>
    <row r="508" spans="2:35" ht="18.75" customHeight="1">
      <c r="B508" s="14"/>
      <c r="C508" s="98"/>
      <c r="D508" s="98"/>
      <c r="E508" s="14"/>
      <c r="F508" s="99"/>
      <c r="G508" s="99"/>
      <c r="H508" s="99"/>
      <c r="I508" s="99"/>
      <c r="J508" s="99"/>
      <c r="K508" s="99"/>
      <c r="L508" s="99"/>
      <c r="M508" s="99"/>
      <c r="N508" s="99"/>
      <c r="O508" s="99"/>
      <c r="P508" s="99"/>
      <c r="Q508" s="99"/>
      <c r="R508" s="99"/>
      <c r="S508" s="99"/>
      <c r="T508" s="99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</row>
    <row r="509" spans="2:35" ht="18.75" customHeight="1">
      <c r="B509" s="14"/>
      <c r="C509" s="98"/>
      <c r="D509" s="98"/>
      <c r="E509" s="14"/>
      <c r="F509" s="99"/>
      <c r="G509" s="99"/>
      <c r="H509" s="99"/>
      <c r="I509" s="99"/>
      <c r="J509" s="99"/>
      <c r="K509" s="99"/>
      <c r="L509" s="99"/>
      <c r="M509" s="99"/>
      <c r="N509" s="99"/>
      <c r="O509" s="99"/>
      <c r="P509" s="99"/>
      <c r="Q509" s="99"/>
      <c r="R509" s="99"/>
      <c r="S509" s="99"/>
      <c r="T509" s="99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</row>
    <row r="510" spans="2:35" ht="18.75" customHeight="1">
      <c r="B510" s="14"/>
      <c r="C510" s="98"/>
      <c r="D510" s="98"/>
      <c r="E510" s="14"/>
      <c r="F510" s="99"/>
      <c r="G510" s="99"/>
      <c r="H510" s="99"/>
      <c r="I510" s="99"/>
      <c r="J510" s="99"/>
      <c r="K510" s="99"/>
      <c r="L510" s="99"/>
      <c r="M510" s="99"/>
      <c r="N510" s="99"/>
      <c r="O510" s="99"/>
      <c r="P510" s="99"/>
      <c r="Q510" s="99"/>
      <c r="R510" s="99"/>
      <c r="S510" s="99"/>
      <c r="T510" s="99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</row>
    <row r="511" spans="2:35" ht="18.75" customHeight="1">
      <c r="B511" s="14"/>
      <c r="C511" s="98"/>
      <c r="D511" s="98"/>
      <c r="E511" s="14"/>
      <c r="F511" s="99"/>
      <c r="G511" s="99"/>
      <c r="H511" s="99"/>
      <c r="I511" s="99"/>
      <c r="J511" s="99"/>
      <c r="K511" s="99"/>
      <c r="L511" s="99"/>
      <c r="M511" s="99"/>
      <c r="N511" s="99"/>
      <c r="O511" s="99"/>
      <c r="P511" s="99"/>
      <c r="Q511" s="99"/>
      <c r="R511" s="99"/>
      <c r="S511" s="99"/>
      <c r="T511" s="99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</row>
    <row r="512" spans="2:35" ht="18.75" customHeight="1">
      <c r="B512" s="14"/>
      <c r="C512" s="98"/>
      <c r="D512" s="98"/>
      <c r="E512" s="14"/>
      <c r="F512" s="99"/>
      <c r="G512" s="99"/>
      <c r="H512" s="99"/>
      <c r="I512" s="99"/>
      <c r="J512" s="99"/>
      <c r="K512" s="99"/>
      <c r="L512" s="99"/>
      <c r="M512" s="99"/>
      <c r="N512" s="99"/>
      <c r="O512" s="99"/>
      <c r="P512" s="99"/>
      <c r="Q512" s="99"/>
      <c r="R512" s="99"/>
      <c r="S512" s="99"/>
      <c r="T512" s="99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</row>
    <row r="513" spans="2:35" ht="18.75" customHeight="1">
      <c r="B513" s="14"/>
      <c r="C513" s="98"/>
      <c r="D513" s="98"/>
      <c r="E513" s="14"/>
      <c r="F513" s="99"/>
      <c r="G513" s="99"/>
      <c r="H513" s="99"/>
      <c r="I513" s="99"/>
      <c r="J513" s="99"/>
      <c r="K513" s="99"/>
      <c r="L513" s="99"/>
      <c r="M513" s="99"/>
      <c r="N513" s="99"/>
      <c r="O513" s="99"/>
      <c r="P513" s="99"/>
      <c r="Q513" s="99"/>
      <c r="R513" s="99"/>
      <c r="S513" s="99"/>
      <c r="T513" s="99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</row>
    <row r="514" spans="2:35" ht="18.75" customHeight="1">
      <c r="B514" s="14"/>
      <c r="C514" s="98"/>
      <c r="D514" s="98"/>
      <c r="E514" s="14"/>
      <c r="F514" s="99"/>
      <c r="G514" s="99"/>
      <c r="H514" s="99"/>
      <c r="I514" s="99"/>
      <c r="J514" s="99"/>
      <c r="K514" s="99"/>
      <c r="L514" s="99"/>
      <c r="M514" s="99"/>
      <c r="N514" s="99"/>
      <c r="O514" s="99"/>
      <c r="P514" s="99"/>
      <c r="Q514" s="99"/>
      <c r="R514" s="99"/>
      <c r="S514" s="99"/>
      <c r="T514" s="99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</row>
    <row r="515" spans="2:35" ht="18.75" customHeight="1">
      <c r="B515" s="14"/>
      <c r="C515" s="98"/>
      <c r="D515" s="98"/>
      <c r="E515" s="14"/>
      <c r="F515" s="99"/>
      <c r="G515" s="99"/>
      <c r="H515" s="99"/>
      <c r="I515" s="99"/>
      <c r="J515" s="99"/>
      <c r="K515" s="99"/>
      <c r="L515" s="99"/>
      <c r="M515" s="99"/>
      <c r="N515" s="99"/>
      <c r="O515" s="99"/>
      <c r="P515" s="99"/>
      <c r="Q515" s="99"/>
      <c r="R515" s="99"/>
      <c r="S515" s="99"/>
      <c r="T515" s="99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</row>
    <row r="516" spans="2:35" ht="18.75" customHeight="1">
      <c r="B516" s="14"/>
      <c r="C516" s="98"/>
      <c r="D516" s="98"/>
      <c r="E516" s="14"/>
      <c r="F516" s="99"/>
      <c r="G516" s="99"/>
      <c r="H516" s="99"/>
      <c r="I516" s="99"/>
      <c r="J516" s="99"/>
      <c r="K516" s="99"/>
      <c r="L516" s="99"/>
      <c r="M516" s="99"/>
      <c r="N516" s="99"/>
      <c r="O516" s="99"/>
      <c r="P516" s="99"/>
      <c r="Q516" s="99"/>
      <c r="R516" s="99"/>
      <c r="S516" s="99"/>
      <c r="T516" s="99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</row>
    <row r="517" spans="2:35" ht="18.75" customHeight="1">
      <c r="B517" s="14"/>
      <c r="C517" s="98"/>
      <c r="D517" s="98"/>
      <c r="E517" s="14"/>
      <c r="F517" s="99"/>
      <c r="G517" s="99"/>
      <c r="H517" s="99"/>
      <c r="I517" s="99"/>
      <c r="J517" s="99"/>
      <c r="K517" s="99"/>
      <c r="L517" s="99"/>
      <c r="M517" s="99"/>
      <c r="N517" s="99"/>
      <c r="O517" s="99"/>
      <c r="P517" s="99"/>
      <c r="Q517" s="99"/>
      <c r="R517" s="99"/>
      <c r="S517" s="99"/>
      <c r="T517" s="99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</row>
    <row r="518" spans="2:35" ht="18.75" customHeight="1">
      <c r="B518" s="14"/>
      <c r="C518" s="98"/>
      <c r="D518" s="98"/>
      <c r="E518" s="14"/>
      <c r="F518" s="99"/>
      <c r="G518" s="99"/>
      <c r="H518" s="99"/>
      <c r="I518" s="99"/>
      <c r="J518" s="99"/>
      <c r="K518" s="99"/>
      <c r="L518" s="99"/>
      <c r="M518" s="99"/>
      <c r="N518" s="99"/>
      <c r="O518" s="99"/>
      <c r="P518" s="99"/>
      <c r="Q518" s="99"/>
      <c r="R518" s="99"/>
      <c r="S518" s="99"/>
      <c r="T518" s="99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</row>
    <row r="519" spans="2:35" ht="18.75" customHeight="1">
      <c r="B519" s="14"/>
      <c r="C519" s="98"/>
      <c r="D519" s="98"/>
      <c r="E519" s="14"/>
      <c r="F519" s="99"/>
      <c r="G519" s="99"/>
      <c r="H519" s="99"/>
      <c r="I519" s="99"/>
      <c r="J519" s="99"/>
      <c r="K519" s="99"/>
      <c r="L519" s="99"/>
      <c r="M519" s="99"/>
      <c r="N519" s="99"/>
      <c r="O519" s="99"/>
      <c r="P519" s="99"/>
      <c r="Q519" s="99"/>
      <c r="R519" s="99"/>
      <c r="S519" s="99"/>
      <c r="T519" s="99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</row>
    <row r="520" spans="2:35" ht="18.75" customHeight="1">
      <c r="B520" s="14"/>
      <c r="C520" s="98"/>
      <c r="D520" s="98"/>
      <c r="E520" s="14"/>
      <c r="F520" s="99"/>
      <c r="G520" s="99"/>
      <c r="H520" s="99"/>
      <c r="I520" s="99"/>
      <c r="J520" s="99"/>
      <c r="K520" s="99"/>
      <c r="L520" s="99"/>
      <c r="M520" s="99"/>
      <c r="N520" s="99"/>
      <c r="O520" s="99"/>
      <c r="P520" s="99"/>
      <c r="Q520" s="99"/>
      <c r="R520" s="99"/>
      <c r="S520" s="99"/>
      <c r="T520" s="99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</row>
    <row r="521" spans="2:35" ht="18.75" customHeight="1">
      <c r="B521" s="14"/>
      <c r="C521" s="98"/>
      <c r="D521" s="98"/>
      <c r="E521" s="14"/>
      <c r="F521" s="99"/>
      <c r="G521" s="99"/>
      <c r="H521" s="99"/>
      <c r="I521" s="99"/>
      <c r="J521" s="99"/>
      <c r="K521" s="99"/>
      <c r="L521" s="99"/>
      <c r="M521" s="99"/>
      <c r="N521" s="99"/>
      <c r="O521" s="99"/>
      <c r="P521" s="99"/>
      <c r="Q521" s="99"/>
      <c r="R521" s="99"/>
      <c r="S521" s="99"/>
      <c r="T521" s="99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</row>
    <row r="522" spans="2:35" ht="18.75" customHeight="1">
      <c r="B522" s="14"/>
      <c r="C522" s="98"/>
      <c r="D522" s="98"/>
      <c r="E522" s="14"/>
      <c r="F522" s="99"/>
      <c r="G522" s="99"/>
      <c r="H522" s="99"/>
      <c r="I522" s="99"/>
      <c r="J522" s="99"/>
      <c r="K522" s="99"/>
      <c r="L522" s="99"/>
      <c r="M522" s="99"/>
      <c r="N522" s="99"/>
      <c r="O522" s="99"/>
      <c r="P522" s="99"/>
      <c r="Q522" s="99"/>
      <c r="R522" s="99"/>
      <c r="S522" s="99"/>
      <c r="T522" s="99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</row>
    <row r="523" spans="2:35" ht="18.75" customHeight="1">
      <c r="B523" s="14"/>
      <c r="C523" s="98"/>
      <c r="D523" s="98"/>
      <c r="E523" s="14"/>
      <c r="F523" s="99"/>
      <c r="G523" s="99"/>
      <c r="H523" s="99"/>
      <c r="I523" s="99"/>
      <c r="J523" s="99"/>
      <c r="K523" s="99"/>
      <c r="L523" s="99"/>
      <c r="M523" s="99"/>
      <c r="N523" s="99"/>
      <c r="O523" s="99"/>
      <c r="P523" s="99"/>
      <c r="Q523" s="99"/>
      <c r="R523" s="99"/>
      <c r="S523" s="99"/>
      <c r="T523" s="99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</row>
    <row r="524" spans="2:35" ht="18.75" customHeight="1">
      <c r="B524" s="14"/>
      <c r="C524" s="98"/>
      <c r="D524" s="98"/>
      <c r="E524" s="14"/>
      <c r="F524" s="99"/>
      <c r="G524" s="99"/>
      <c r="H524" s="99"/>
      <c r="I524" s="99"/>
      <c r="J524" s="99"/>
      <c r="K524" s="99"/>
      <c r="L524" s="99"/>
      <c r="M524" s="99"/>
      <c r="N524" s="99"/>
      <c r="O524" s="99"/>
      <c r="P524" s="99"/>
      <c r="Q524" s="99"/>
      <c r="R524" s="99"/>
      <c r="S524" s="99"/>
      <c r="T524" s="99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</row>
    <row r="525" spans="2:35" ht="18.75" customHeight="1">
      <c r="B525" s="14"/>
      <c r="C525" s="98"/>
      <c r="D525" s="98"/>
      <c r="E525" s="14"/>
      <c r="F525" s="99"/>
      <c r="G525" s="99"/>
      <c r="H525" s="99"/>
      <c r="I525" s="99"/>
      <c r="J525" s="99"/>
      <c r="K525" s="99"/>
      <c r="L525" s="99"/>
      <c r="M525" s="99"/>
      <c r="N525" s="99"/>
      <c r="O525" s="99"/>
      <c r="P525" s="99"/>
      <c r="Q525" s="99"/>
      <c r="R525" s="99"/>
      <c r="S525" s="99"/>
      <c r="T525" s="99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</row>
    <row r="526" spans="2:35" ht="18.75" customHeight="1">
      <c r="B526" s="14"/>
      <c r="C526" s="98"/>
      <c r="D526" s="98"/>
      <c r="E526" s="14"/>
      <c r="F526" s="99"/>
      <c r="G526" s="99"/>
      <c r="H526" s="99"/>
      <c r="I526" s="99"/>
      <c r="J526" s="99"/>
      <c r="K526" s="99"/>
      <c r="L526" s="99"/>
      <c r="M526" s="99"/>
      <c r="N526" s="99"/>
      <c r="O526" s="99"/>
      <c r="P526" s="99"/>
      <c r="Q526" s="99"/>
      <c r="R526" s="99"/>
      <c r="S526" s="99"/>
      <c r="T526" s="99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</row>
    <row r="527" spans="2:35" ht="18.75" customHeight="1">
      <c r="B527" s="14"/>
      <c r="C527" s="98"/>
      <c r="D527" s="98"/>
      <c r="E527" s="14"/>
      <c r="F527" s="99"/>
      <c r="G527" s="99"/>
      <c r="H527" s="99"/>
      <c r="I527" s="99"/>
      <c r="J527" s="99"/>
      <c r="K527" s="99"/>
      <c r="L527" s="99"/>
      <c r="M527" s="99"/>
      <c r="N527" s="99"/>
      <c r="O527" s="99"/>
      <c r="P527" s="99"/>
      <c r="Q527" s="99"/>
      <c r="R527" s="99"/>
      <c r="S527" s="99"/>
      <c r="T527" s="99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</row>
    <row r="528" spans="2:35" ht="18.75" customHeight="1">
      <c r="B528" s="14"/>
      <c r="C528" s="98"/>
      <c r="D528" s="98"/>
      <c r="E528" s="14"/>
      <c r="F528" s="99"/>
      <c r="G528" s="99"/>
      <c r="H528" s="99"/>
      <c r="I528" s="99"/>
      <c r="J528" s="99"/>
      <c r="K528" s="99"/>
      <c r="L528" s="99"/>
      <c r="M528" s="99"/>
      <c r="N528" s="99"/>
      <c r="O528" s="99"/>
      <c r="P528" s="99"/>
      <c r="Q528" s="99"/>
      <c r="R528" s="99"/>
      <c r="S528" s="99"/>
      <c r="T528" s="99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</row>
    <row r="529" spans="2:35" ht="18.75" customHeight="1">
      <c r="B529" s="14"/>
      <c r="C529" s="98"/>
      <c r="D529" s="98"/>
      <c r="E529" s="14"/>
      <c r="F529" s="99"/>
      <c r="G529" s="99"/>
      <c r="H529" s="99"/>
      <c r="I529" s="99"/>
      <c r="J529" s="99"/>
      <c r="K529" s="99"/>
      <c r="L529" s="99"/>
      <c r="M529" s="99"/>
      <c r="N529" s="99"/>
      <c r="O529" s="99"/>
      <c r="P529" s="99"/>
      <c r="Q529" s="99"/>
      <c r="R529" s="99"/>
      <c r="S529" s="99"/>
      <c r="T529" s="99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</row>
    <row r="530" spans="2:35" ht="18.75" customHeight="1">
      <c r="B530" s="14"/>
      <c r="C530" s="98"/>
      <c r="D530" s="98"/>
      <c r="E530" s="14"/>
      <c r="F530" s="99"/>
      <c r="G530" s="99"/>
      <c r="H530" s="99"/>
      <c r="I530" s="99"/>
      <c r="J530" s="99"/>
      <c r="K530" s="99"/>
      <c r="L530" s="99"/>
      <c r="M530" s="99"/>
      <c r="N530" s="99"/>
      <c r="O530" s="99"/>
      <c r="P530" s="99"/>
      <c r="Q530" s="99"/>
      <c r="R530" s="99"/>
      <c r="S530" s="99"/>
      <c r="T530" s="99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</row>
    <row r="531" spans="2:35" ht="18.75" customHeight="1">
      <c r="B531" s="14"/>
      <c r="C531" s="98"/>
      <c r="D531" s="98"/>
      <c r="E531" s="14"/>
      <c r="F531" s="99"/>
      <c r="G531" s="99"/>
      <c r="H531" s="99"/>
      <c r="I531" s="99"/>
      <c r="J531" s="99"/>
      <c r="K531" s="99"/>
      <c r="L531" s="99"/>
      <c r="M531" s="99"/>
      <c r="N531" s="99"/>
      <c r="O531" s="99"/>
      <c r="P531" s="99"/>
      <c r="Q531" s="99"/>
      <c r="R531" s="99"/>
      <c r="S531" s="99"/>
      <c r="T531" s="99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</row>
    <row r="532" spans="2:35" ht="18.75" customHeight="1">
      <c r="B532" s="14"/>
      <c r="C532" s="98"/>
      <c r="D532" s="98"/>
      <c r="E532" s="14"/>
      <c r="F532" s="99"/>
      <c r="G532" s="99"/>
      <c r="H532" s="99"/>
      <c r="I532" s="99"/>
      <c r="J532" s="99"/>
      <c r="K532" s="99"/>
      <c r="L532" s="99"/>
      <c r="M532" s="99"/>
      <c r="N532" s="99"/>
      <c r="O532" s="99"/>
      <c r="P532" s="99"/>
      <c r="Q532" s="99"/>
      <c r="R532" s="99"/>
      <c r="S532" s="99"/>
      <c r="T532" s="99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</row>
    <row r="533" spans="2:35" ht="18.75" customHeight="1">
      <c r="B533" s="14"/>
      <c r="C533" s="98"/>
      <c r="D533" s="98"/>
      <c r="E533" s="14"/>
      <c r="F533" s="99"/>
      <c r="G533" s="99"/>
      <c r="H533" s="99"/>
      <c r="I533" s="99"/>
      <c r="J533" s="99"/>
      <c r="K533" s="99"/>
      <c r="L533" s="99"/>
      <c r="M533" s="99"/>
      <c r="N533" s="99"/>
      <c r="O533" s="99"/>
      <c r="P533" s="99"/>
      <c r="Q533" s="99"/>
      <c r="R533" s="99"/>
      <c r="S533" s="99"/>
      <c r="T533" s="99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</row>
    <row r="534" spans="2:35" ht="18.75" customHeight="1">
      <c r="B534" s="14"/>
      <c r="C534" s="98"/>
      <c r="D534" s="98"/>
      <c r="E534" s="14"/>
      <c r="F534" s="99"/>
      <c r="G534" s="99"/>
      <c r="H534" s="99"/>
      <c r="I534" s="99"/>
      <c r="J534" s="99"/>
      <c r="K534" s="99"/>
      <c r="L534" s="99"/>
      <c r="M534" s="99"/>
      <c r="N534" s="99"/>
      <c r="O534" s="99"/>
      <c r="P534" s="99"/>
      <c r="Q534" s="99"/>
      <c r="R534" s="99"/>
      <c r="S534" s="99"/>
      <c r="T534" s="99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</row>
    <row r="535" spans="2:35" ht="18.75" customHeight="1">
      <c r="B535" s="14"/>
      <c r="C535" s="98"/>
      <c r="D535" s="98"/>
      <c r="E535" s="14"/>
      <c r="F535" s="99"/>
      <c r="G535" s="99"/>
      <c r="H535" s="99"/>
      <c r="I535" s="99"/>
      <c r="J535" s="99"/>
      <c r="K535" s="99"/>
      <c r="L535" s="99"/>
      <c r="M535" s="99"/>
      <c r="N535" s="99"/>
      <c r="O535" s="99"/>
      <c r="P535" s="99"/>
      <c r="Q535" s="99"/>
      <c r="R535" s="99"/>
      <c r="S535" s="99"/>
      <c r="T535" s="99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</row>
    <row r="536" spans="2:35" ht="18.75" customHeight="1">
      <c r="B536" s="14"/>
      <c r="C536" s="98"/>
      <c r="D536" s="98"/>
      <c r="E536" s="14"/>
      <c r="F536" s="99"/>
      <c r="G536" s="99"/>
      <c r="H536" s="99"/>
      <c r="I536" s="99"/>
      <c r="J536" s="99"/>
      <c r="K536" s="99"/>
      <c r="L536" s="99"/>
      <c r="M536" s="99"/>
      <c r="N536" s="99"/>
      <c r="O536" s="99"/>
      <c r="P536" s="99"/>
      <c r="Q536" s="99"/>
      <c r="R536" s="99"/>
      <c r="S536" s="99"/>
      <c r="T536" s="99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</row>
    <row r="537" spans="2:35" ht="18.75" customHeight="1">
      <c r="B537" s="14"/>
      <c r="C537" s="98"/>
      <c r="D537" s="98"/>
      <c r="E537" s="14"/>
      <c r="F537" s="99"/>
      <c r="G537" s="99"/>
      <c r="H537" s="99"/>
      <c r="I537" s="99"/>
      <c r="J537" s="99"/>
      <c r="K537" s="99"/>
      <c r="L537" s="99"/>
      <c r="M537" s="99"/>
      <c r="N537" s="99"/>
      <c r="O537" s="99"/>
      <c r="P537" s="99"/>
      <c r="Q537" s="99"/>
      <c r="R537" s="99"/>
      <c r="S537" s="99"/>
      <c r="T537" s="99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</row>
    <row r="538" spans="2:35" ht="18.75" customHeight="1">
      <c r="B538" s="14"/>
      <c r="C538" s="98"/>
      <c r="D538" s="98"/>
      <c r="E538" s="14"/>
      <c r="F538" s="99"/>
      <c r="G538" s="99"/>
      <c r="H538" s="99"/>
      <c r="I538" s="99"/>
      <c r="J538" s="99"/>
      <c r="K538" s="99"/>
      <c r="L538" s="99"/>
      <c r="M538" s="99"/>
      <c r="N538" s="99"/>
      <c r="O538" s="99"/>
      <c r="P538" s="99"/>
      <c r="Q538" s="99"/>
      <c r="R538" s="99"/>
      <c r="S538" s="99"/>
      <c r="T538" s="99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</row>
    <row r="539" spans="2:35" ht="18.75" customHeight="1">
      <c r="B539" s="14"/>
      <c r="C539" s="98"/>
      <c r="D539" s="98"/>
      <c r="E539" s="14"/>
      <c r="F539" s="99"/>
      <c r="G539" s="99"/>
      <c r="H539" s="99"/>
      <c r="I539" s="99"/>
      <c r="J539" s="99"/>
      <c r="K539" s="99"/>
      <c r="L539" s="99"/>
      <c r="M539" s="99"/>
      <c r="N539" s="99"/>
      <c r="O539" s="99"/>
      <c r="P539" s="99"/>
      <c r="Q539" s="99"/>
      <c r="R539" s="99"/>
      <c r="S539" s="99"/>
      <c r="T539" s="99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</row>
    <row r="540" spans="2:35" ht="18.75" customHeight="1">
      <c r="B540" s="14"/>
      <c r="C540" s="98"/>
      <c r="D540" s="98"/>
      <c r="E540" s="14"/>
      <c r="F540" s="99"/>
      <c r="G540" s="99"/>
      <c r="H540" s="99"/>
      <c r="I540" s="99"/>
      <c r="J540" s="99"/>
      <c r="K540" s="99"/>
      <c r="L540" s="99"/>
      <c r="M540" s="99"/>
      <c r="N540" s="99"/>
      <c r="O540" s="99"/>
      <c r="P540" s="99"/>
      <c r="Q540" s="99"/>
      <c r="R540" s="99"/>
      <c r="S540" s="99"/>
      <c r="T540" s="99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</row>
    <row r="541" spans="2:35" ht="18.75" customHeight="1">
      <c r="B541" s="14"/>
      <c r="C541" s="98"/>
      <c r="D541" s="98"/>
      <c r="E541" s="14"/>
      <c r="F541" s="99"/>
      <c r="G541" s="99"/>
      <c r="H541" s="99"/>
      <c r="I541" s="99"/>
      <c r="J541" s="99"/>
      <c r="K541" s="99"/>
      <c r="L541" s="99"/>
      <c r="M541" s="99"/>
      <c r="N541" s="99"/>
      <c r="O541" s="99"/>
      <c r="P541" s="99"/>
      <c r="Q541" s="99"/>
      <c r="R541" s="99"/>
      <c r="S541" s="99"/>
      <c r="T541" s="99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</row>
    <row r="542" spans="2:35" ht="18.75" customHeight="1">
      <c r="B542" s="14"/>
      <c r="C542" s="98"/>
      <c r="D542" s="98"/>
      <c r="E542" s="14"/>
      <c r="F542" s="99"/>
      <c r="G542" s="99"/>
      <c r="H542" s="99"/>
      <c r="I542" s="99"/>
      <c r="J542" s="99"/>
      <c r="K542" s="99"/>
      <c r="L542" s="99"/>
      <c r="M542" s="99"/>
      <c r="N542" s="99"/>
      <c r="O542" s="99"/>
      <c r="P542" s="99"/>
      <c r="Q542" s="99"/>
      <c r="R542" s="99"/>
      <c r="S542" s="99"/>
      <c r="T542" s="99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</row>
    <row r="543" spans="2:35" ht="18.75" customHeight="1">
      <c r="B543" s="14"/>
      <c r="C543" s="98"/>
      <c r="D543" s="98"/>
      <c r="E543" s="14"/>
      <c r="F543" s="99"/>
      <c r="G543" s="99"/>
      <c r="H543" s="99"/>
      <c r="I543" s="99"/>
      <c r="J543" s="99"/>
      <c r="K543" s="99"/>
      <c r="L543" s="99"/>
      <c r="M543" s="99"/>
      <c r="N543" s="99"/>
      <c r="O543" s="99"/>
      <c r="P543" s="99"/>
      <c r="Q543" s="99"/>
      <c r="R543" s="99"/>
      <c r="S543" s="99"/>
      <c r="T543" s="99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</row>
    <row r="544" spans="2:35" ht="18.75" customHeight="1">
      <c r="B544" s="14"/>
      <c r="C544" s="98"/>
      <c r="D544" s="98"/>
      <c r="E544" s="14"/>
      <c r="F544" s="99"/>
      <c r="G544" s="99"/>
      <c r="H544" s="99"/>
      <c r="I544" s="99"/>
      <c r="J544" s="99"/>
      <c r="K544" s="99"/>
      <c r="L544" s="99"/>
      <c r="M544" s="99"/>
      <c r="N544" s="99"/>
      <c r="O544" s="99"/>
      <c r="P544" s="99"/>
      <c r="Q544" s="99"/>
      <c r="R544" s="99"/>
      <c r="S544" s="99"/>
      <c r="T544" s="99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</row>
    <row r="545" spans="2:35" ht="18.75" customHeight="1">
      <c r="B545" s="14"/>
      <c r="C545" s="98"/>
      <c r="D545" s="98"/>
      <c r="E545" s="14"/>
      <c r="F545" s="99"/>
      <c r="G545" s="99"/>
      <c r="H545" s="99"/>
      <c r="I545" s="99"/>
      <c r="J545" s="99"/>
      <c r="K545" s="99"/>
      <c r="L545" s="99"/>
      <c r="M545" s="99"/>
      <c r="N545" s="99"/>
      <c r="O545" s="99"/>
      <c r="P545" s="99"/>
      <c r="Q545" s="99"/>
      <c r="R545" s="99"/>
      <c r="S545" s="99"/>
      <c r="T545" s="99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</row>
    <row r="546" spans="2:35" ht="18.75" customHeight="1">
      <c r="B546" s="14"/>
      <c r="C546" s="98"/>
      <c r="D546" s="98"/>
      <c r="E546" s="14"/>
      <c r="F546" s="99"/>
      <c r="G546" s="99"/>
      <c r="H546" s="99"/>
      <c r="I546" s="99"/>
      <c r="J546" s="99"/>
      <c r="K546" s="99"/>
      <c r="L546" s="99"/>
      <c r="M546" s="99"/>
      <c r="N546" s="99"/>
      <c r="O546" s="99"/>
      <c r="P546" s="99"/>
      <c r="Q546" s="99"/>
      <c r="R546" s="99"/>
      <c r="S546" s="99"/>
      <c r="T546" s="99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</row>
    <row r="547" spans="2:35" ht="18.75" customHeight="1">
      <c r="B547" s="14"/>
      <c r="C547" s="98"/>
      <c r="D547" s="98"/>
      <c r="E547" s="14"/>
      <c r="F547" s="99"/>
      <c r="G547" s="99"/>
      <c r="H547" s="99"/>
      <c r="I547" s="99"/>
      <c r="J547" s="99"/>
      <c r="K547" s="99"/>
      <c r="L547" s="99"/>
      <c r="M547" s="99"/>
      <c r="N547" s="99"/>
      <c r="O547" s="99"/>
      <c r="P547" s="99"/>
      <c r="Q547" s="99"/>
      <c r="R547" s="99"/>
      <c r="S547" s="99"/>
      <c r="T547" s="99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</row>
    <row r="548" spans="2:35" ht="18.75" customHeight="1">
      <c r="B548" s="14"/>
      <c r="C548" s="98"/>
      <c r="D548" s="98"/>
      <c r="E548" s="14"/>
      <c r="F548" s="99"/>
      <c r="G548" s="99"/>
      <c r="H548" s="99"/>
      <c r="I548" s="99"/>
      <c r="J548" s="99"/>
      <c r="K548" s="99"/>
      <c r="L548" s="99"/>
      <c r="M548" s="99"/>
      <c r="N548" s="99"/>
      <c r="O548" s="99"/>
      <c r="P548" s="99"/>
      <c r="Q548" s="99"/>
      <c r="R548" s="99"/>
      <c r="S548" s="99"/>
      <c r="T548" s="99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</row>
    <row r="549" spans="2:35" ht="18.75" customHeight="1">
      <c r="B549" s="14"/>
      <c r="C549" s="98"/>
      <c r="D549" s="98"/>
      <c r="E549" s="14"/>
      <c r="F549" s="99"/>
      <c r="G549" s="99"/>
      <c r="H549" s="99"/>
      <c r="I549" s="99"/>
      <c r="J549" s="99"/>
      <c r="K549" s="99"/>
      <c r="L549" s="99"/>
      <c r="M549" s="99"/>
      <c r="N549" s="99"/>
      <c r="O549" s="99"/>
      <c r="P549" s="99"/>
      <c r="Q549" s="99"/>
      <c r="R549" s="99"/>
      <c r="S549" s="99"/>
      <c r="T549" s="99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</row>
    <row r="550" spans="2:35" ht="18.75" customHeight="1">
      <c r="B550" s="14"/>
      <c r="C550" s="98"/>
      <c r="D550" s="98"/>
      <c r="E550" s="14"/>
      <c r="F550" s="99"/>
      <c r="G550" s="99"/>
      <c r="H550" s="99"/>
      <c r="I550" s="99"/>
      <c r="J550" s="99"/>
      <c r="K550" s="99"/>
      <c r="L550" s="99"/>
      <c r="M550" s="99"/>
      <c r="N550" s="99"/>
      <c r="O550" s="99"/>
      <c r="P550" s="99"/>
      <c r="Q550" s="99"/>
      <c r="R550" s="99"/>
      <c r="S550" s="99"/>
      <c r="T550" s="99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</row>
    <row r="551" spans="2:35" ht="18.75" customHeight="1">
      <c r="B551" s="14"/>
      <c r="C551" s="98"/>
      <c r="D551" s="98"/>
      <c r="E551" s="14"/>
      <c r="F551" s="99"/>
      <c r="G551" s="99"/>
      <c r="H551" s="99"/>
      <c r="I551" s="99"/>
      <c r="J551" s="99"/>
      <c r="K551" s="99"/>
      <c r="L551" s="99"/>
      <c r="M551" s="99"/>
      <c r="N551" s="99"/>
      <c r="O551" s="99"/>
      <c r="P551" s="99"/>
      <c r="Q551" s="99"/>
      <c r="R551" s="99"/>
      <c r="S551" s="99"/>
      <c r="T551" s="99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</row>
    <row r="552" spans="2:35" ht="18.75" customHeight="1">
      <c r="B552" s="14"/>
      <c r="C552" s="98"/>
      <c r="D552" s="98"/>
      <c r="E552" s="14"/>
      <c r="F552" s="99"/>
      <c r="G552" s="99"/>
      <c r="H552" s="99"/>
      <c r="I552" s="99"/>
      <c r="J552" s="99"/>
      <c r="K552" s="99"/>
      <c r="L552" s="99"/>
      <c r="M552" s="99"/>
      <c r="N552" s="99"/>
      <c r="O552" s="99"/>
      <c r="P552" s="99"/>
      <c r="Q552" s="99"/>
      <c r="R552" s="99"/>
      <c r="S552" s="99"/>
      <c r="T552" s="99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</row>
    <row r="553" spans="2:35" ht="18.75" customHeight="1">
      <c r="B553" s="14"/>
      <c r="C553" s="98"/>
      <c r="D553" s="98"/>
      <c r="E553" s="14"/>
      <c r="F553" s="99"/>
      <c r="G553" s="99"/>
      <c r="H553" s="99"/>
      <c r="I553" s="99"/>
      <c r="J553" s="99"/>
      <c r="K553" s="99"/>
      <c r="L553" s="99"/>
      <c r="M553" s="99"/>
      <c r="N553" s="99"/>
      <c r="O553" s="99"/>
      <c r="P553" s="99"/>
      <c r="Q553" s="99"/>
      <c r="R553" s="99"/>
      <c r="S553" s="99"/>
      <c r="T553" s="99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</row>
    <row r="554" spans="2:35" ht="18.75" customHeight="1">
      <c r="B554" s="14"/>
      <c r="C554" s="98"/>
      <c r="D554" s="98"/>
      <c r="E554" s="14"/>
      <c r="F554" s="99"/>
      <c r="G554" s="99"/>
      <c r="H554" s="99"/>
      <c r="I554" s="99"/>
      <c r="J554" s="99"/>
      <c r="K554" s="99"/>
      <c r="L554" s="99"/>
      <c r="M554" s="99"/>
      <c r="N554" s="99"/>
      <c r="O554" s="99"/>
      <c r="P554" s="99"/>
      <c r="Q554" s="99"/>
      <c r="R554" s="99"/>
      <c r="S554" s="99"/>
      <c r="T554" s="99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</row>
    <row r="555" spans="2:35" ht="18.75" customHeight="1">
      <c r="B555" s="14"/>
      <c r="C555" s="98"/>
      <c r="D555" s="98"/>
      <c r="E555" s="14"/>
      <c r="F555" s="99"/>
      <c r="G555" s="99"/>
      <c r="H555" s="99"/>
      <c r="I555" s="99"/>
      <c r="J555" s="99"/>
      <c r="K555" s="99"/>
      <c r="L555" s="99"/>
      <c r="M555" s="99"/>
      <c r="N555" s="99"/>
      <c r="O555" s="99"/>
      <c r="P555" s="99"/>
      <c r="Q555" s="99"/>
      <c r="R555" s="99"/>
      <c r="S555" s="99"/>
      <c r="T555" s="99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</row>
    <row r="556" spans="2:35" ht="18.75" customHeight="1">
      <c r="B556" s="14"/>
      <c r="C556" s="98"/>
      <c r="D556" s="98"/>
      <c r="E556" s="14"/>
      <c r="F556" s="99"/>
      <c r="G556" s="99"/>
      <c r="H556" s="99"/>
      <c r="I556" s="99"/>
      <c r="J556" s="99"/>
      <c r="K556" s="99"/>
      <c r="L556" s="99"/>
      <c r="M556" s="99"/>
      <c r="N556" s="99"/>
      <c r="O556" s="99"/>
      <c r="P556" s="99"/>
      <c r="Q556" s="99"/>
      <c r="R556" s="99"/>
      <c r="S556" s="99"/>
      <c r="T556" s="99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</row>
    <row r="557" spans="2:35" ht="18.75" customHeight="1">
      <c r="B557" s="14"/>
      <c r="C557" s="98"/>
      <c r="D557" s="98"/>
      <c r="E557" s="14"/>
      <c r="F557" s="99"/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99"/>
      <c r="T557" s="99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</row>
    <row r="558" spans="2:35" ht="18.75" customHeight="1">
      <c r="B558" s="14"/>
      <c r="C558" s="98"/>
      <c r="D558" s="98"/>
      <c r="E558" s="14"/>
      <c r="F558" s="99"/>
      <c r="G558" s="99"/>
      <c r="H558" s="99"/>
      <c r="I558" s="99"/>
      <c r="J558" s="99"/>
      <c r="K558" s="99"/>
      <c r="L558" s="99"/>
      <c r="M558" s="99"/>
      <c r="N558" s="99"/>
      <c r="O558" s="99"/>
      <c r="P558" s="99"/>
      <c r="Q558" s="99"/>
      <c r="R558" s="99"/>
      <c r="S558" s="99"/>
      <c r="T558" s="99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</row>
    <row r="559" spans="2:35" ht="18.75" customHeight="1">
      <c r="B559" s="14"/>
      <c r="C559" s="98"/>
      <c r="D559" s="98"/>
      <c r="E559" s="14"/>
      <c r="F559" s="99"/>
      <c r="G559" s="99"/>
      <c r="H559" s="99"/>
      <c r="I559" s="99"/>
      <c r="J559" s="99"/>
      <c r="K559" s="99"/>
      <c r="L559" s="99"/>
      <c r="M559" s="99"/>
      <c r="N559" s="99"/>
      <c r="O559" s="99"/>
      <c r="P559" s="99"/>
      <c r="Q559" s="99"/>
      <c r="R559" s="99"/>
      <c r="S559" s="99"/>
      <c r="T559" s="99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</row>
    <row r="560" spans="2:35" ht="18.75" customHeight="1">
      <c r="B560" s="14"/>
      <c r="C560" s="98"/>
      <c r="D560" s="98"/>
      <c r="E560" s="14"/>
      <c r="F560" s="99"/>
      <c r="G560" s="99"/>
      <c r="H560" s="99"/>
      <c r="I560" s="99"/>
      <c r="J560" s="99"/>
      <c r="K560" s="99"/>
      <c r="L560" s="99"/>
      <c r="M560" s="99"/>
      <c r="N560" s="99"/>
      <c r="O560" s="99"/>
      <c r="P560" s="99"/>
      <c r="Q560" s="99"/>
      <c r="R560" s="99"/>
      <c r="S560" s="99"/>
      <c r="T560" s="99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</row>
    <row r="561" spans="2:35" ht="18.75" customHeight="1">
      <c r="B561" s="14"/>
      <c r="C561" s="98"/>
      <c r="D561" s="98"/>
      <c r="E561" s="14"/>
      <c r="F561" s="99"/>
      <c r="G561" s="99"/>
      <c r="H561" s="99"/>
      <c r="I561" s="99"/>
      <c r="J561" s="99"/>
      <c r="K561" s="99"/>
      <c r="L561" s="99"/>
      <c r="M561" s="99"/>
      <c r="N561" s="99"/>
      <c r="O561" s="99"/>
      <c r="P561" s="99"/>
      <c r="Q561" s="99"/>
      <c r="R561" s="99"/>
      <c r="S561" s="99"/>
      <c r="T561" s="99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</row>
    <row r="562" spans="2:35" ht="18.75" customHeight="1">
      <c r="B562" s="14"/>
      <c r="C562" s="98"/>
      <c r="D562" s="98"/>
      <c r="E562" s="14"/>
      <c r="F562" s="99"/>
      <c r="G562" s="99"/>
      <c r="H562" s="99"/>
      <c r="I562" s="99"/>
      <c r="J562" s="99"/>
      <c r="K562" s="99"/>
      <c r="L562" s="99"/>
      <c r="M562" s="99"/>
      <c r="N562" s="99"/>
      <c r="O562" s="99"/>
      <c r="P562" s="99"/>
      <c r="Q562" s="99"/>
      <c r="R562" s="99"/>
      <c r="S562" s="99"/>
      <c r="T562" s="99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</row>
    <row r="563" spans="2:35" ht="18.75" customHeight="1">
      <c r="B563" s="14"/>
      <c r="C563" s="98"/>
      <c r="D563" s="98"/>
      <c r="E563" s="14"/>
      <c r="F563" s="99"/>
      <c r="G563" s="99"/>
      <c r="H563" s="99"/>
      <c r="I563" s="99"/>
      <c r="J563" s="99"/>
      <c r="K563" s="99"/>
      <c r="L563" s="99"/>
      <c r="M563" s="99"/>
      <c r="N563" s="99"/>
      <c r="O563" s="99"/>
      <c r="P563" s="99"/>
      <c r="Q563" s="99"/>
      <c r="R563" s="99"/>
      <c r="S563" s="99"/>
      <c r="T563" s="99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</row>
    <row r="564" spans="2:35" ht="18.75" customHeight="1">
      <c r="B564" s="14"/>
      <c r="C564" s="98"/>
      <c r="D564" s="98"/>
      <c r="E564" s="14"/>
      <c r="F564" s="99"/>
      <c r="G564" s="99"/>
      <c r="H564" s="99"/>
      <c r="I564" s="99"/>
      <c r="J564" s="99"/>
      <c r="K564" s="99"/>
      <c r="L564" s="99"/>
      <c r="M564" s="99"/>
      <c r="N564" s="99"/>
      <c r="O564" s="99"/>
      <c r="P564" s="99"/>
      <c r="Q564" s="99"/>
      <c r="R564" s="99"/>
      <c r="S564" s="99"/>
      <c r="T564" s="99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</row>
    <row r="565" spans="2:35" ht="18.75" customHeight="1">
      <c r="B565" s="14"/>
      <c r="C565" s="98"/>
      <c r="D565" s="98"/>
      <c r="E565" s="14"/>
      <c r="F565" s="99"/>
      <c r="G565" s="99"/>
      <c r="H565" s="99"/>
      <c r="I565" s="99"/>
      <c r="J565" s="99"/>
      <c r="K565" s="99"/>
      <c r="L565" s="99"/>
      <c r="M565" s="99"/>
      <c r="N565" s="99"/>
      <c r="O565" s="99"/>
      <c r="P565" s="99"/>
      <c r="Q565" s="99"/>
      <c r="R565" s="99"/>
      <c r="S565" s="99"/>
      <c r="T565" s="99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</row>
    <row r="566" spans="2:35" ht="18.75" customHeight="1">
      <c r="B566" s="14"/>
      <c r="C566" s="98"/>
      <c r="D566" s="98"/>
      <c r="E566" s="14"/>
      <c r="F566" s="99"/>
      <c r="G566" s="99"/>
      <c r="H566" s="99"/>
      <c r="I566" s="99"/>
      <c r="J566" s="99"/>
      <c r="K566" s="99"/>
      <c r="L566" s="99"/>
      <c r="M566" s="99"/>
      <c r="N566" s="99"/>
      <c r="O566" s="99"/>
      <c r="P566" s="99"/>
      <c r="Q566" s="99"/>
      <c r="R566" s="99"/>
      <c r="S566" s="99"/>
      <c r="T566" s="99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</row>
    <row r="567" spans="2:35" ht="18.75" customHeight="1">
      <c r="B567" s="14"/>
      <c r="C567" s="98"/>
      <c r="D567" s="98"/>
      <c r="E567" s="14"/>
      <c r="F567" s="99"/>
      <c r="G567" s="99"/>
      <c r="H567" s="99"/>
      <c r="I567" s="99"/>
      <c r="J567" s="99"/>
      <c r="K567" s="99"/>
      <c r="L567" s="99"/>
      <c r="M567" s="99"/>
      <c r="N567" s="99"/>
      <c r="O567" s="99"/>
      <c r="P567" s="99"/>
      <c r="Q567" s="99"/>
      <c r="R567" s="99"/>
      <c r="S567" s="99"/>
      <c r="T567" s="99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</row>
    <row r="568" spans="2:35" ht="18.75" customHeight="1">
      <c r="B568" s="14"/>
      <c r="C568" s="98"/>
      <c r="D568" s="98"/>
      <c r="E568" s="14"/>
      <c r="F568" s="99"/>
      <c r="G568" s="99"/>
      <c r="H568" s="99"/>
      <c r="I568" s="99"/>
      <c r="J568" s="99"/>
      <c r="K568" s="99"/>
      <c r="L568" s="99"/>
      <c r="M568" s="99"/>
      <c r="N568" s="99"/>
      <c r="O568" s="99"/>
      <c r="P568" s="99"/>
      <c r="Q568" s="99"/>
      <c r="R568" s="99"/>
      <c r="S568" s="99"/>
      <c r="T568" s="99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</row>
    <row r="569" spans="2:35" ht="18.75" customHeight="1">
      <c r="B569" s="14"/>
      <c r="C569" s="98"/>
      <c r="D569" s="98"/>
      <c r="E569" s="14"/>
      <c r="F569" s="99"/>
      <c r="G569" s="99"/>
      <c r="H569" s="99"/>
      <c r="I569" s="99"/>
      <c r="J569" s="99"/>
      <c r="K569" s="99"/>
      <c r="L569" s="99"/>
      <c r="M569" s="99"/>
      <c r="N569" s="99"/>
      <c r="O569" s="99"/>
      <c r="P569" s="99"/>
      <c r="Q569" s="99"/>
      <c r="R569" s="99"/>
      <c r="S569" s="99"/>
      <c r="T569" s="99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</row>
    <row r="570" spans="2:35" ht="18.75" customHeight="1">
      <c r="B570" s="14"/>
      <c r="C570" s="98"/>
      <c r="D570" s="98"/>
      <c r="E570" s="14"/>
      <c r="F570" s="99"/>
      <c r="G570" s="99"/>
      <c r="H570" s="99"/>
      <c r="I570" s="99"/>
      <c r="J570" s="99"/>
      <c r="K570" s="99"/>
      <c r="L570" s="99"/>
      <c r="M570" s="99"/>
      <c r="N570" s="99"/>
      <c r="O570" s="99"/>
      <c r="P570" s="99"/>
      <c r="Q570" s="99"/>
      <c r="R570" s="99"/>
      <c r="S570" s="99"/>
      <c r="T570" s="99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</row>
    <row r="571" spans="2:35" ht="18.75" customHeight="1">
      <c r="B571" s="14"/>
      <c r="C571" s="98"/>
      <c r="D571" s="98"/>
      <c r="E571" s="14"/>
      <c r="F571" s="99"/>
      <c r="G571" s="99"/>
      <c r="H571" s="99"/>
      <c r="I571" s="99"/>
      <c r="J571" s="99"/>
      <c r="K571" s="99"/>
      <c r="L571" s="99"/>
      <c r="M571" s="99"/>
      <c r="N571" s="99"/>
      <c r="O571" s="99"/>
      <c r="P571" s="99"/>
      <c r="Q571" s="99"/>
      <c r="R571" s="99"/>
      <c r="S571" s="99"/>
      <c r="T571" s="99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</row>
    <row r="572" spans="2:35" ht="18.75" customHeight="1">
      <c r="B572" s="14"/>
      <c r="C572" s="98"/>
      <c r="D572" s="98"/>
      <c r="E572" s="14"/>
      <c r="F572" s="99"/>
      <c r="G572" s="99"/>
      <c r="H572" s="99"/>
      <c r="I572" s="99"/>
      <c r="J572" s="99"/>
      <c r="K572" s="99"/>
      <c r="L572" s="99"/>
      <c r="M572" s="99"/>
      <c r="N572" s="99"/>
      <c r="O572" s="99"/>
      <c r="P572" s="99"/>
      <c r="Q572" s="99"/>
      <c r="R572" s="99"/>
      <c r="S572" s="99"/>
      <c r="T572" s="99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</row>
    <row r="573" spans="2:35" ht="18.75" customHeight="1">
      <c r="B573" s="14"/>
      <c r="C573" s="98"/>
      <c r="D573" s="98"/>
      <c r="E573" s="14"/>
      <c r="F573" s="99"/>
      <c r="G573" s="99"/>
      <c r="H573" s="99"/>
      <c r="I573" s="99"/>
      <c r="J573" s="99"/>
      <c r="K573" s="99"/>
      <c r="L573" s="99"/>
      <c r="M573" s="99"/>
      <c r="N573" s="99"/>
      <c r="O573" s="99"/>
      <c r="P573" s="99"/>
      <c r="Q573" s="99"/>
      <c r="R573" s="99"/>
      <c r="S573" s="99"/>
      <c r="T573" s="99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</row>
    <row r="574" spans="2:35" ht="18.75" customHeight="1">
      <c r="B574" s="14"/>
      <c r="C574" s="98"/>
      <c r="D574" s="98"/>
      <c r="E574" s="14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99"/>
      <c r="T574" s="99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</row>
    <row r="575" spans="2:35" ht="18.75" customHeight="1">
      <c r="B575" s="14"/>
      <c r="C575" s="98"/>
      <c r="D575" s="98"/>
      <c r="E575" s="14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99"/>
      <c r="T575" s="99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</row>
    <row r="576" spans="2:35" ht="18.75" customHeight="1">
      <c r="B576" s="14"/>
      <c r="C576" s="98"/>
      <c r="D576" s="98"/>
      <c r="E576" s="14"/>
      <c r="F576" s="99"/>
      <c r="G576" s="99"/>
      <c r="H576" s="99"/>
      <c r="I576" s="99"/>
      <c r="J576" s="99"/>
      <c r="K576" s="99"/>
      <c r="L576" s="99"/>
      <c r="M576" s="99"/>
      <c r="N576" s="99"/>
      <c r="O576" s="99"/>
      <c r="P576" s="99"/>
      <c r="Q576" s="99"/>
      <c r="R576" s="99"/>
      <c r="S576" s="99"/>
      <c r="T576" s="99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</row>
    <row r="577" spans="2:35" ht="18.75" customHeight="1">
      <c r="B577" s="14"/>
      <c r="C577" s="98"/>
      <c r="D577" s="98"/>
      <c r="E577" s="14"/>
      <c r="F577" s="99"/>
      <c r="G577" s="99"/>
      <c r="H577" s="99"/>
      <c r="I577" s="99"/>
      <c r="J577" s="99"/>
      <c r="K577" s="99"/>
      <c r="L577" s="99"/>
      <c r="M577" s="99"/>
      <c r="N577" s="99"/>
      <c r="O577" s="99"/>
      <c r="P577" s="99"/>
      <c r="Q577" s="99"/>
      <c r="R577" s="99"/>
      <c r="S577" s="99"/>
      <c r="T577" s="99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</row>
    <row r="578" spans="2:35" ht="18.75" customHeight="1">
      <c r="B578" s="14"/>
      <c r="C578" s="98"/>
      <c r="D578" s="98"/>
      <c r="E578" s="14"/>
      <c r="F578" s="99"/>
      <c r="G578" s="99"/>
      <c r="H578" s="99"/>
      <c r="I578" s="99"/>
      <c r="J578" s="99"/>
      <c r="K578" s="99"/>
      <c r="L578" s="99"/>
      <c r="M578" s="99"/>
      <c r="N578" s="99"/>
      <c r="O578" s="99"/>
      <c r="P578" s="99"/>
      <c r="Q578" s="99"/>
      <c r="R578" s="99"/>
      <c r="S578" s="99"/>
      <c r="T578" s="99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</row>
    <row r="579" spans="2:35" ht="18.75" customHeight="1">
      <c r="B579" s="14"/>
      <c r="C579" s="98"/>
      <c r="D579" s="98"/>
      <c r="E579" s="14"/>
      <c r="F579" s="99"/>
      <c r="G579" s="99"/>
      <c r="H579" s="99"/>
      <c r="I579" s="99"/>
      <c r="J579" s="99"/>
      <c r="K579" s="99"/>
      <c r="L579" s="99"/>
      <c r="M579" s="99"/>
      <c r="N579" s="99"/>
      <c r="O579" s="99"/>
      <c r="P579" s="99"/>
      <c r="Q579" s="99"/>
      <c r="R579" s="99"/>
      <c r="S579" s="99"/>
      <c r="T579" s="99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</row>
    <row r="580" spans="2:35" ht="18.75" customHeight="1">
      <c r="B580" s="14"/>
      <c r="C580" s="98"/>
      <c r="D580" s="98"/>
      <c r="E580" s="14"/>
      <c r="F580" s="99"/>
      <c r="G580" s="99"/>
      <c r="H580" s="99"/>
      <c r="I580" s="99"/>
      <c r="J580" s="99"/>
      <c r="K580" s="99"/>
      <c r="L580" s="99"/>
      <c r="M580" s="99"/>
      <c r="N580" s="99"/>
      <c r="O580" s="99"/>
      <c r="P580" s="99"/>
      <c r="Q580" s="99"/>
      <c r="R580" s="99"/>
      <c r="S580" s="99"/>
      <c r="T580" s="99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</row>
    <row r="581" spans="2:35" ht="18.75" customHeight="1">
      <c r="B581" s="14"/>
      <c r="C581" s="98"/>
      <c r="D581" s="98"/>
      <c r="E581" s="14"/>
      <c r="F581" s="99"/>
      <c r="G581" s="99"/>
      <c r="H581" s="99"/>
      <c r="I581" s="99"/>
      <c r="J581" s="99"/>
      <c r="K581" s="99"/>
      <c r="L581" s="99"/>
      <c r="M581" s="99"/>
      <c r="N581" s="99"/>
      <c r="O581" s="99"/>
      <c r="P581" s="99"/>
      <c r="Q581" s="99"/>
      <c r="R581" s="99"/>
      <c r="S581" s="99"/>
      <c r="T581" s="99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</row>
    <row r="582" spans="2:35" ht="18.75" customHeight="1">
      <c r="B582" s="14"/>
      <c r="C582" s="98"/>
      <c r="D582" s="98"/>
      <c r="E582" s="14"/>
      <c r="F582" s="99"/>
      <c r="G582" s="99"/>
      <c r="H582" s="99"/>
      <c r="I582" s="99"/>
      <c r="J582" s="99"/>
      <c r="K582" s="99"/>
      <c r="L582" s="99"/>
      <c r="M582" s="99"/>
      <c r="N582" s="99"/>
      <c r="O582" s="99"/>
      <c r="P582" s="99"/>
      <c r="Q582" s="99"/>
      <c r="R582" s="99"/>
      <c r="S582" s="99"/>
      <c r="T582" s="99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</row>
    <row r="583" spans="2:35" ht="18.75" customHeight="1">
      <c r="B583" s="14"/>
      <c r="C583" s="98"/>
      <c r="D583" s="98"/>
      <c r="E583" s="14"/>
      <c r="F583" s="99"/>
      <c r="G583" s="99"/>
      <c r="H583" s="99"/>
      <c r="I583" s="99"/>
      <c r="J583" s="99"/>
      <c r="K583" s="99"/>
      <c r="L583" s="99"/>
      <c r="M583" s="99"/>
      <c r="N583" s="99"/>
      <c r="O583" s="99"/>
      <c r="P583" s="99"/>
      <c r="Q583" s="99"/>
      <c r="R583" s="99"/>
      <c r="S583" s="99"/>
      <c r="T583" s="99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</row>
    <row r="584" spans="2:35" ht="18.75" customHeight="1">
      <c r="B584" s="14"/>
      <c r="C584" s="98"/>
      <c r="D584" s="98"/>
      <c r="E584" s="14"/>
      <c r="F584" s="99"/>
      <c r="G584" s="99"/>
      <c r="H584" s="99"/>
      <c r="I584" s="99"/>
      <c r="J584" s="99"/>
      <c r="K584" s="99"/>
      <c r="L584" s="99"/>
      <c r="M584" s="99"/>
      <c r="N584" s="99"/>
      <c r="O584" s="99"/>
      <c r="P584" s="99"/>
      <c r="Q584" s="99"/>
      <c r="R584" s="99"/>
      <c r="S584" s="99"/>
      <c r="T584" s="99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</row>
    <row r="585" spans="2:35" ht="18.75" customHeight="1">
      <c r="B585" s="14"/>
      <c r="C585" s="98"/>
      <c r="D585" s="98"/>
      <c r="E585" s="14"/>
      <c r="F585" s="99"/>
      <c r="G585" s="99"/>
      <c r="H585" s="99"/>
      <c r="I585" s="99"/>
      <c r="J585" s="99"/>
      <c r="K585" s="99"/>
      <c r="L585" s="99"/>
      <c r="M585" s="99"/>
      <c r="N585" s="99"/>
      <c r="O585" s="99"/>
      <c r="P585" s="99"/>
      <c r="Q585" s="99"/>
      <c r="R585" s="99"/>
      <c r="S585" s="99"/>
      <c r="T585" s="99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</row>
    <row r="586" spans="2:35" ht="18.75" customHeight="1">
      <c r="B586" s="14"/>
      <c r="C586" s="98"/>
      <c r="D586" s="98"/>
      <c r="E586" s="14"/>
      <c r="F586" s="99"/>
      <c r="G586" s="99"/>
      <c r="H586" s="99"/>
      <c r="I586" s="99"/>
      <c r="J586" s="99"/>
      <c r="K586" s="99"/>
      <c r="L586" s="99"/>
      <c r="M586" s="99"/>
      <c r="N586" s="99"/>
      <c r="O586" s="99"/>
      <c r="P586" s="99"/>
      <c r="Q586" s="99"/>
      <c r="R586" s="99"/>
      <c r="S586" s="99"/>
      <c r="T586" s="99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</row>
    <row r="587" spans="2:35" ht="18.75" customHeight="1">
      <c r="B587" s="14"/>
      <c r="C587" s="98"/>
      <c r="D587" s="98"/>
      <c r="E587" s="14"/>
      <c r="F587" s="99"/>
      <c r="G587" s="99"/>
      <c r="H587" s="99"/>
      <c r="I587" s="99"/>
      <c r="J587" s="99"/>
      <c r="K587" s="99"/>
      <c r="L587" s="99"/>
      <c r="M587" s="99"/>
      <c r="N587" s="99"/>
      <c r="O587" s="99"/>
      <c r="P587" s="99"/>
      <c r="Q587" s="99"/>
      <c r="R587" s="99"/>
      <c r="S587" s="99"/>
      <c r="T587" s="99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</row>
    <row r="588" spans="2:35" ht="18.75" customHeight="1">
      <c r="B588" s="14"/>
      <c r="C588" s="98"/>
      <c r="D588" s="98"/>
      <c r="E588" s="14"/>
      <c r="F588" s="99"/>
      <c r="G588" s="99"/>
      <c r="H588" s="99"/>
      <c r="I588" s="99"/>
      <c r="J588" s="99"/>
      <c r="K588" s="99"/>
      <c r="L588" s="99"/>
      <c r="M588" s="99"/>
      <c r="N588" s="99"/>
      <c r="O588" s="99"/>
      <c r="P588" s="99"/>
      <c r="Q588" s="99"/>
      <c r="R588" s="99"/>
      <c r="S588" s="99"/>
      <c r="T588" s="99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</row>
    <row r="589" spans="2:35" ht="18.75" customHeight="1">
      <c r="B589" s="14"/>
      <c r="C589" s="98"/>
      <c r="D589" s="98"/>
      <c r="E589" s="14"/>
      <c r="F589" s="99"/>
      <c r="G589" s="99"/>
      <c r="H589" s="99"/>
      <c r="I589" s="99"/>
      <c r="J589" s="99"/>
      <c r="K589" s="99"/>
      <c r="L589" s="99"/>
      <c r="M589" s="99"/>
      <c r="N589" s="99"/>
      <c r="O589" s="99"/>
      <c r="P589" s="99"/>
      <c r="Q589" s="99"/>
      <c r="R589" s="99"/>
      <c r="S589" s="99"/>
      <c r="T589" s="99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</row>
    <row r="590" spans="2:35" ht="18.75" customHeight="1">
      <c r="B590" s="14"/>
      <c r="C590" s="98"/>
      <c r="D590" s="98"/>
      <c r="E590" s="14"/>
      <c r="F590" s="99"/>
      <c r="G590" s="99"/>
      <c r="H590" s="99"/>
      <c r="I590" s="99"/>
      <c r="J590" s="99"/>
      <c r="K590" s="99"/>
      <c r="L590" s="99"/>
      <c r="M590" s="99"/>
      <c r="N590" s="99"/>
      <c r="O590" s="99"/>
      <c r="P590" s="99"/>
      <c r="Q590" s="99"/>
      <c r="R590" s="99"/>
      <c r="S590" s="99"/>
      <c r="T590" s="99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</row>
    <row r="591" spans="2:35" ht="18.75" customHeight="1">
      <c r="B591" s="14"/>
      <c r="C591" s="98"/>
      <c r="D591" s="98"/>
      <c r="E591" s="14"/>
      <c r="F591" s="99"/>
      <c r="G591" s="99"/>
      <c r="H591" s="99"/>
      <c r="I591" s="99"/>
      <c r="J591" s="99"/>
      <c r="K591" s="99"/>
      <c r="L591" s="99"/>
      <c r="M591" s="99"/>
      <c r="N591" s="99"/>
      <c r="O591" s="99"/>
      <c r="P591" s="99"/>
      <c r="Q591" s="99"/>
      <c r="R591" s="99"/>
      <c r="S591" s="99"/>
      <c r="T591" s="99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</row>
    <row r="592" spans="2:35" ht="18.75" customHeight="1">
      <c r="B592" s="14"/>
      <c r="C592" s="98"/>
      <c r="D592" s="98"/>
      <c r="E592" s="14"/>
      <c r="F592" s="99"/>
      <c r="G592" s="99"/>
      <c r="H592" s="99"/>
      <c r="I592" s="99"/>
      <c r="J592" s="99"/>
      <c r="K592" s="99"/>
      <c r="L592" s="99"/>
      <c r="M592" s="99"/>
      <c r="N592" s="99"/>
      <c r="O592" s="99"/>
      <c r="P592" s="99"/>
      <c r="Q592" s="99"/>
      <c r="R592" s="99"/>
      <c r="S592" s="99"/>
      <c r="T592" s="99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</row>
    <row r="593" spans="2:35" ht="18.75" customHeight="1">
      <c r="B593" s="14"/>
      <c r="C593" s="98"/>
      <c r="D593" s="98"/>
      <c r="E593" s="14"/>
      <c r="F593" s="99"/>
      <c r="G593" s="99"/>
      <c r="H593" s="99"/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99"/>
      <c r="T593" s="99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</row>
    <row r="594" spans="2:35" ht="18.75" customHeight="1">
      <c r="B594" s="14"/>
      <c r="C594" s="98"/>
      <c r="D594" s="98"/>
      <c r="E594" s="14"/>
      <c r="F594" s="99"/>
      <c r="G594" s="99"/>
      <c r="H594" s="99"/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99"/>
      <c r="T594" s="99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</row>
    <row r="595" spans="2:35" ht="18.75" customHeight="1">
      <c r="B595" s="14"/>
      <c r="C595" s="98"/>
      <c r="D595" s="98"/>
      <c r="E595" s="14"/>
      <c r="F595" s="99"/>
      <c r="G595" s="99"/>
      <c r="H595" s="99"/>
      <c r="I595" s="99"/>
      <c r="J595" s="99"/>
      <c r="K595" s="99"/>
      <c r="L595" s="99"/>
      <c r="M595" s="99"/>
      <c r="N595" s="99"/>
      <c r="O595" s="99"/>
      <c r="P595" s="99"/>
      <c r="Q595" s="99"/>
      <c r="R595" s="99"/>
      <c r="S595" s="99"/>
      <c r="T595" s="99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</row>
    <row r="596" spans="2:35" ht="18.75" customHeight="1">
      <c r="B596" s="14"/>
      <c r="C596" s="98"/>
      <c r="D596" s="98"/>
      <c r="E596" s="14"/>
      <c r="F596" s="99"/>
      <c r="G596" s="99"/>
      <c r="H596" s="99"/>
      <c r="I596" s="99"/>
      <c r="J596" s="99"/>
      <c r="K596" s="99"/>
      <c r="L596" s="99"/>
      <c r="M596" s="99"/>
      <c r="N596" s="99"/>
      <c r="O596" s="99"/>
      <c r="P596" s="99"/>
      <c r="Q596" s="99"/>
      <c r="R596" s="99"/>
      <c r="S596" s="99"/>
      <c r="T596" s="99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</row>
    <row r="597" spans="2:35" ht="18.75" customHeight="1">
      <c r="B597" s="14"/>
      <c r="C597" s="98"/>
      <c r="D597" s="98"/>
      <c r="E597" s="14"/>
      <c r="F597" s="99"/>
      <c r="G597" s="99"/>
      <c r="H597" s="99"/>
      <c r="I597" s="99"/>
      <c r="J597" s="99"/>
      <c r="K597" s="99"/>
      <c r="L597" s="99"/>
      <c r="M597" s="99"/>
      <c r="N597" s="99"/>
      <c r="O597" s="99"/>
      <c r="P597" s="99"/>
      <c r="Q597" s="99"/>
      <c r="R597" s="99"/>
      <c r="S597" s="99"/>
      <c r="T597" s="99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</row>
    <row r="598" spans="2:35" ht="18.75" customHeight="1">
      <c r="B598" s="14"/>
      <c r="C598" s="98"/>
      <c r="D598" s="98"/>
      <c r="E598" s="14"/>
      <c r="F598" s="99"/>
      <c r="G598" s="99"/>
      <c r="H598" s="99"/>
      <c r="I598" s="99"/>
      <c r="J598" s="99"/>
      <c r="K598" s="99"/>
      <c r="L598" s="99"/>
      <c r="M598" s="99"/>
      <c r="N598" s="99"/>
      <c r="O598" s="99"/>
      <c r="P598" s="99"/>
      <c r="Q598" s="99"/>
      <c r="R598" s="99"/>
      <c r="S598" s="99"/>
      <c r="T598" s="99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</row>
    <row r="599" spans="2:35" ht="18.75" customHeight="1">
      <c r="B599" s="14"/>
      <c r="C599" s="98"/>
      <c r="D599" s="98"/>
      <c r="E599" s="14"/>
      <c r="F599" s="99"/>
      <c r="G599" s="99"/>
      <c r="H599" s="99"/>
      <c r="I599" s="99"/>
      <c r="J599" s="99"/>
      <c r="K599" s="99"/>
      <c r="L599" s="99"/>
      <c r="M599" s="99"/>
      <c r="N599" s="99"/>
      <c r="O599" s="99"/>
      <c r="P599" s="99"/>
      <c r="Q599" s="99"/>
      <c r="R599" s="99"/>
      <c r="S599" s="99"/>
      <c r="T599" s="99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</row>
    <row r="600" spans="2:35" ht="18.75" customHeight="1">
      <c r="B600" s="14"/>
      <c r="C600" s="98"/>
      <c r="D600" s="98"/>
      <c r="E600" s="14"/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99"/>
      <c r="T600" s="99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</row>
    <row r="601" spans="2:35" ht="18.75" customHeight="1">
      <c r="B601" s="14"/>
      <c r="C601" s="98"/>
      <c r="D601" s="98"/>
      <c r="E601" s="14"/>
      <c r="F601" s="99"/>
      <c r="G601" s="99"/>
      <c r="H601" s="99"/>
      <c r="I601" s="99"/>
      <c r="J601" s="99"/>
      <c r="K601" s="99"/>
      <c r="L601" s="99"/>
      <c r="M601" s="99"/>
      <c r="N601" s="99"/>
      <c r="O601" s="99"/>
      <c r="P601" s="99"/>
      <c r="Q601" s="99"/>
      <c r="R601" s="99"/>
      <c r="S601" s="99"/>
      <c r="T601" s="99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</row>
    <row r="602" spans="2:35" ht="18.75" customHeight="1">
      <c r="B602" s="14"/>
      <c r="C602" s="98"/>
      <c r="D602" s="98"/>
      <c r="E602" s="14"/>
      <c r="F602" s="99"/>
      <c r="G602" s="99"/>
      <c r="H602" s="99"/>
      <c r="I602" s="99"/>
      <c r="J602" s="99"/>
      <c r="K602" s="99"/>
      <c r="L602" s="99"/>
      <c r="M602" s="99"/>
      <c r="N602" s="99"/>
      <c r="O602" s="99"/>
      <c r="P602" s="99"/>
      <c r="Q602" s="99"/>
      <c r="R602" s="99"/>
      <c r="S602" s="99"/>
      <c r="T602" s="99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</row>
    <row r="603" spans="2:35" ht="18.75" customHeight="1">
      <c r="B603" s="14"/>
      <c r="C603" s="98"/>
      <c r="D603" s="98"/>
      <c r="E603" s="14"/>
      <c r="F603" s="99"/>
      <c r="G603" s="99"/>
      <c r="H603" s="99"/>
      <c r="I603" s="99"/>
      <c r="J603" s="99"/>
      <c r="K603" s="99"/>
      <c r="L603" s="99"/>
      <c r="M603" s="99"/>
      <c r="N603" s="99"/>
      <c r="O603" s="99"/>
      <c r="P603" s="99"/>
      <c r="Q603" s="99"/>
      <c r="R603" s="99"/>
      <c r="S603" s="99"/>
      <c r="T603" s="99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</row>
    <row r="604" spans="2:35" ht="18.75" customHeight="1">
      <c r="B604" s="14"/>
      <c r="C604" s="98"/>
      <c r="D604" s="98"/>
      <c r="E604" s="14"/>
      <c r="F604" s="99"/>
      <c r="G604" s="99"/>
      <c r="H604" s="99"/>
      <c r="I604" s="99"/>
      <c r="J604" s="99"/>
      <c r="K604" s="99"/>
      <c r="L604" s="99"/>
      <c r="M604" s="99"/>
      <c r="N604" s="99"/>
      <c r="O604" s="99"/>
      <c r="P604" s="99"/>
      <c r="Q604" s="99"/>
      <c r="R604" s="99"/>
      <c r="S604" s="99"/>
      <c r="T604" s="99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</row>
    <row r="605" spans="2:35" ht="18.75" customHeight="1">
      <c r="B605" s="14"/>
      <c r="C605" s="98"/>
      <c r="D605" s="98"/>
      <c r="E605" s="14"/>
      <c r="F605" s="99"/>
      <c r="G605" s="99"/>
      <c r="H605" s="99"/>
      <c r="I605" s="99"/>
      <c r="J605" s="99"/>
      <c r="K605" s="99"/>
      <c r="L605" s="99"/>
      <c r="M605" s="99"/>
      <c r="N605" s="99"/>
      <c r="O605" s="99"/>
      <c r="P605" s="99"/>
      <c r="Q605" s="99"/>
      <c r="R605" s="99"/>
      <c r="S605" s="99"/>
      <c r="T605" s="99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</row>
    <row r="606" spans="2:35" ht="18.75" customHeight="1">
      <c r="B606" s="14"/>
      <c r="C606" s="98"/>
      <c r="D606" s="98"/>
      <c r="E606" s="14"/>
      <c r="F606" s="99"/>
      <c r="G606" s="99"/>
      <c r="H606" s="99"/>
      <c r="I606" s="99"/>
      <c r="J606" s="99"/>
      <c r="K606" s="99"/>
      <c r="L606" s="99"/>
      <c r="M606" s="99"/>
      <c r="N606" s="99"/>
      <c r="O606" s="99"/>
      <c r="P606" s="99"/>
      <c r="Q606" s="99"/>
      <c r="R606" s="99"/>
      <c r="S606" s="99"/>
      <c r="T606" s="99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</row>
    <row r="607" spans="2:35" ht="18.75" customHeight="1">
      <c r="B607" s="14"/>
      <c r="C607" s="98"/>
      <c r="D607" s="98"/>
      <c r="E607" s="14"/>
      <c r="F607" s="99"/>
      <c r="G607" s="99"/>
      <c r="H607" s="99"/>
      <c r="I607" s="99"/>
      <c r="J607" s="99"/>
      <c r="K607" s="99"/>
      <c r="L607" s="99"/>
      <c r="M607" s="99"/>
      <c r="N607" s="99"/>
      <c r="O607" s="99"/>
      <c r="P607" s="99"/>
      <c r="Q607" s="99"/>
      <c r="R607" s="99"/>
      <c r="S607" s="99"/>
      <c r="T607" s="99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</row>
    <row r="608" spans="2:35" ht="18.75" customHeight="1">
      <c r="B608" s="14"/>
      <c r="C608" s="98"/>
      <c r="D608" s="98"/>
      <c r="E608" s="14"/>
      <c r="F608" s="99"/>
      <c r="G608" s="99"/>
      <c r="H608" s="99"/>
      <c r="I608" s="99"/>
      <c r="J608" s="99"/>
      <c r="K608" s="99"/>
      <c r="L608" s="99"/>
      <c r="M608" s="99"/>
      <c r="N608" s="99"/>
      <c r="O608" s="99"/>
      <c r="P608" s="99"/>
      <c r="Q608" s="99"/>
      <c r="R608" s="99"/>
      <c r="S608" s="99"/>
      <c r="T608" s="99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</row>
    <row r="609" spans="2:35" ht="18.75" customHeight="1">
      <c r="B609" s="14"/>
      <c r="C609" s="98"/>
      <c r="D609" s="98"/>
      <c r="E609" s="14"/>
      <c r="F609" s="99"/>
      <c r="G609" s="99"/>
      <c r="H609" s="99"/>
      <c r="I609" s="99"/>
      <c r="J609" s="99"/>
      <c r="K609" s="99"/>
      <c r="L609" s="99"/>
      <c r="M609" s="99"/>
      <c r="N609" s="99"/>
      <c r="O609" s="99"/>
      <c r="P609" s="99"/>
      <c r="Q609" s="99"/>
      <c r="R609" s="99"/>
      <c r="S609" s="99"/>
      <c r="T609" s="99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</row>
    <row r="610" spans="2:35" ht="18.75" customHeight="1">
      <c r="B610" s="14"/>
      <c r="C610" s="98"/>
      <c r="D610" s="98"/>
      <c r="E610" s="14"/>
      <c r="F610" s="99"/>
      <c r="G610" s="99"/>
      <c r="H610" s="99"/>
      <c r="I610" s="99"/>
      <c r="J610" s="99"/>
      <c r="K610" s="99"/>
      <c r="L610" s="99"/>
      <c r="M610" s="99"/>
      <c r="N610" s="99"/>
      <c r="O610" s="99"/>
      <c r="P610" s="99"/>
      <c r="Q610" s="99"/>
      <c r="R610" s="99"/>
      <c r="S610" s="99"/>
      <c r="T610" s="99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</row>
    <row r="611" spans="2:35" ht="18.75" customHeight="1">
      <c r="B611" s="14"/>
      <c r="C611" s="98"/>
      <c r="D611" s="98"/>
      <c r="E611" s="14"/>
      <c r="F611" s="99"/>
      <c r="G611" s="99"/>
      <c r="H611" s="99"/>
      <c r="I611" s="99"/>
      <c r="J611" s="99"/>
      <c r="K611" s="99"/>
      <c r="L611" s="99"/>
      <c r="M611" s="99"/>
      <c r="N611" s="99"/>
      <c r="O611" s="99"/>
      <c r="P611" s="99"/>
      <c r="Q611" s="99"/>
      <c r="R611" s="99"/>
      <c r="S611" s="99"/>
      <c r="T611" s="99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</row>
    <row r="612" spans="2:35" ht="18.75" customHeight="1">
      <c r="B612" s="14"/>
      <c r="C612" s="98"/>
      <c r="D612" s="98"/>
      <c r="E612" s="14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99"/>
      <c r="T612" s="99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</row>
    <row r="613" spans="2:35" ht="18.75" customHeight="1">
      <c r="B613" s="14"/>
      <c r="C613" s="98"/>
      <c r="D613" s="98"/>
      <c r="E613" s="14"/>
      <c r="F613" s="99"/>
      <c r="G613" s="99"/>
      <c r="H613" s="99"/>
      <c r="I613" s="99"/>
      <c r="J613" s="99"/>
      <c r="K613" s="99"/>
      <c r="L613" s="99"/>
      <c r="M613" s="99"/>
      <c r="N613" s="99"/>
      <c r="O613" s="99"/>
      <c r="P613" s="99"/>
      <c r="Q613" s="99"/>
      <c r="R613" s="99"/>
      <c r="S613" s="99"/>
      <c r="T613" s="99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</row>
    <row r="614" spans="2:35" ht="18.75" customHeight="1">
      <c r="B614" s="14"/>
      <c r="C614" s="98"/>
      <c r="D614" s="98"/>
      <c r="E614" s="14"/>
      <c r="F614" s="99"/>
      <c r="G614" s="99"/>
      <c r="H614" s="99"/>
      <c r="I614" s="99"/>
      <c r="J614" s="99"/>
      <c r="K614" s="99"/>
      <c r="L614" s="99"/>
      <c r="M614" s="99"/>
      <c r="N614" s="99"/>
      <c r="O614" s="99"/>
      <c r="P614" s="99"/>
      <c r="Q614" s="99"/>
      <c r="R614" s="99"/>
      <c r="S614" s="99"/>
      <c r="T614" s="99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</row>
    <row r="615" spans="2:35" ht="18.75" customHeight="1">
      <c r="B615" s="14"/>
      <c r="C615" s="98"/>
      <c r="D615" s="98"/>
      <c r="E615" s="14"/>
      <c r="F615" s="99"/>
      <c r="G615" s="99"/>
      <c r="H615" s="99"/>
      <c r="I615" s="99"/>
      <c r="J615" s="99"/>
      <c r="K615" s="99"/>
      <c r="L615" s="99"/>
      <c r="M615" s="99"/>
      <c r="N615" s="99"/>
      <c r="O615" s="99"/>
      <c r="P615" s="99"/>
      <c r="Q615" s="99"/>
      <c r="R615" s="99"/>
      <c r="S615" s="99"/>
      <c r="T615" s="99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</row>
    <row r="616" spans="2:35" ht="18.75" customHeight="1">
      <c r="B616" s="14"/>
      <c r="C616" s="98"/>
      <c r="D616" s="98"/>
      <c r="E616" s="14"/>
      <c r="F616" s="99"/>
      <c r="G616" s="99"/>
      <c r="H616" s="99"/>
      <c r="I616" s="99"/>
      <c r="J616" s="99"/>
      <c r="K616" s="99"/>
      <c r="L616" s="99"/>
      <c r="M616" s="99"/>
      <c r="N616" s="99"/>
      <c r="O616" s="99"/>
      <c r="P616" s="99"/>
      <c r="Q616" s="99"/>
      <c r="R616" s="99"/>
      <c r="S616" s="99"/>
      <c r="T616" s="99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</row>
    <row r="617" spans="2:35" ht="18.75" customHeight="1">
      <c r="B617" s="14"/>
      <c r="C617" s="98"/>
      <c r="D617" s="98"/>
      <c r="E617" s="14"/>
      <c r="F617" s="99"/>
      <c r="G617" s="99"/>
      <c r="H617" s="99"/>
      <c r="I617" s="99"/>
      <c r="J617" s="99"/>
      <c r="K617" s="99"/>
      <c r="L617" s="99"/>
      <c r="M617" s="99"/>
      <c r="N617" s="99"/>
      <c r="O617" s="99"/>
      <c r="P617" s="99"/>
      <c r="Q617" s="99"/>
      <c r="R617" s="99"/>
      <c r="S617" s="99"/>
      <c r="T617" s="99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</row>
    <row r="618" spans="2:35" ht="18.75" customHeight="1">
      <c r="B618" s="14"/>
      <c r="C618" s="98"/>
      <c r="D618" s="98"/>
      <c r="E618" s="14"/>
      <c r="F618" s="99"/>
      <c r="G618" s="99"/>
      <c r="H618" s="99"/>
      <c r="I618" s="99"/>
      <c r="J618" s="99"/>
      <c r="K618" s="99"/>
      <c r="L618" s="99"/>
      <c r="M618" s="99"/>
      <c r="N618" s="99"/>
      <c r="O618" s="99"/>
      <c r="P618" s="99"/>
      <c r="Q618" s="99"/>
      <c r="R618" s="99"/>
      <c r="S618" s="99"/>
      <c r="T618" s="99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</row>
    <row r="619" spans="2:35" ht="18.75" customHeight="1">
      <c r="B619" s="14"/>
      <c r="C619" s="98"/>
      <c r="D619" s="98"/>
      <c r="E619" s="14"/>
      <c r="F619" s="99"/>
      <c r="G619" s="99"/>
      <c r="H619" s="99"/>
      <c r="I619" s="99"/>
      <c r="J619" s="99"/>
      <c r="K619" s="99"/>
      <c r="L619" s="99"/>
      <c r="M619" s="99"/>
      <c r="N619" s="99"/>
      <c r="O619" s="99"/>
      <c r="P619" s="99"/>
      <c r="Q619" s="99"/>
      <c r="R619" s="99"/>
      <c r="S619" s="99"/>
      <c r="T619" s="99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</row>
    <row r="620" spans="2:35" ht="18.75" customHeight="1">
      <c r="B620" s="14"/>
      <c r="C620" s="98"/>
      <c r="D620" s="98"/>
      <c r="E620" s="14"/>
      <c r="F620" s="99"/>
      <c r="G620" s="99"/>
      <c r="H620" s="99"/>
      <c r="I620" s="99"/>
      <c r="J620" s="99"/>
      <c r="K620" s="99"/>
      <c r="L620" s="99"/>
      <c r="M620" s="99"/>
      <c r="N620" s="99"/>
      <c r="O620" s="99"/>
      <c r="P620" s="99"/>
      <c r="Q620" s="99"/>
      <c r="R620" s="99"/>
      <c r="S620" s="99"/>
      <c r="T620" s="99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</row>
    <row r="621" spans="2:35" ht="18.75" customHeight="1">
      <c r="B621" s="14"/>
      <c r="C621" s="98"/>
      <c r="D621" s="98"/>
      <c r="E621" s="14"/>
      <c r="F621" s="99"/>
      <c r="G621" s="99"/>
      <c r="H621" s="99"/>
      <c r="I621" s="99"/>
      <c r="J621" s="99"/>
      <c r="K621" s="99"/>
      <c r="L621" s="99"/>
      <c r="M621" s="99"/>
      <c r="N621" s="99"/>
      <c r="O621" s="99"/>
      <c r="P621" s="99"/>
      <c r="Q621" s="99"/>
      <c r="R621" s="99"/>
      <c r="S621" s="99"/>
      <c r="T621" s="99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</row>
    <row r="622" spans="2:35" ht="18.75" customHeight="1">
      <c r="B622" s="14"/>
      <c r="C622" s="98"/>
      <c r="D622" s="98"/>
      <c r="E622" s="14"/>
      <c r="F622" s="99"/>
      <c r="G622" s="99"/>
      <c r="H622" s="99"/>
      <c r="I622" s="99"/>
      <c r="J622" s="99"/>
      <c r="K622" s="99"/>
      <c r="L622" s="99"/>
      <c r="M622" s="99"/>
      <c r="N622" s="99"/>
      <c r="O622" s="99"/>
      <c r="P622" s="99"/>
      <c r="Q622" s="99"/>
      <c r="R622" s="99"/>
      <c r="S622" s="99"/>
      <c r="T622" s="99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</row>
    <row r="623" spans="2:35" ht="18.75" customHeight="1">
      <c r="B623" s="14"/>
      <c r="C623" s="98"/>
      <c r="D623" s="98"/>
      <c r="E623" s="14"/>
      <c r="F623" s="99"/>
      <c r="G623" s="99"/>
      <c r="H623" s="99"/>
      <c r="I623" s="99"/>
      <c r="J623" s="99"/>
      <c r="K623" s="99"/>
      <c r="L623" s="99"/>
      <c r="M623" s="99"/>
      <c r="N623" s="99"/>
      <c r="O623" s="99"/>
      <c r="P623" s="99"/>
      <c r="Q623" s="99"/>
      <c r="R623" s="99"/>
      <c r="S623" s="99"/>
      <c r="T623" s="99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</row>
    <row r="624" spans="2:35" ht="18.75" customHeight="1">
      <c r="B624" s="14"/>
      <c r="C624" s="98"/>
      <c r="D624" s="98"/>
      <c r="E624" s="14"/>
      <c r="F624" s="99"/>
      <c r="G624" s="99"/>
      <c r="H624" s="99"/>
      <c r="I624" s="99"/>
      <c r="J624" s="99"/>
      <c r="K624" s="99"/>
      <c r="L624" s="99"/>
      <c r="M624" s="99"/>
      <c r="N624" s="99"/>
      <c r="O624" s="99"/>
      <c r="P624" s="99"/>
      <c r="Q624" s="99"/>
      <c r="R624" s="99"/>
      <c r="S624" s="99"/>
      <c r="T624" s="99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</row>
    <row r="625" spans="2:35" ht="18.75" customHeight="1">
      <c r="B625" s="14"/>
      <c r="C625" s="98"/>
      <c r="D625" s="98"/>
      <c r="E625" s="14"/>
      <c r="F625" s="99"/>
      <c r="G625" s="99"/>
      <c r="H625" s="99"/>
      <c r="I625" s="99"/>
      <c r="J625" s="99"/>
      <c r="K625" s="99"/>
      <c r="L625" s="99"/>
      <c r="M625" s="99"/>
      <c r="N625" s="99"/>
      <c r="O625" s="99"/>
      <c r="P625" s="99"/>
      <c r="Q625" s="99"/>
      <c r="R625" s="99"/>
      <c r="S625" s="99"/>
      <c r="T625" s="99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</row>
    <row r="626" spans="2:35" ht="18.75" customHeight="1">
      <c r="B626" s="14"/>
      <c r="C626" s="98"/>
      <c r="D626" s="98"/>
      <c r="E626" s="14"/>
      <c r="F626" s="99"/>
      <c r="G626" s="99"/>
      <c r="H626" s="99"/>
      <c r="I626" s="99"/>
      <c r="J626" s="99"/>
      <c r="K626" s="99"/>
      <c r="L626" s="99"/>
      <c r="M626" s="99"/>
      <c r="N626" s="99"/>
      <c r="O626" s="99"/>
      <c r="P626" s="99"/>
      <c r="Q626" s="99"/>
      <c r="R626" s="99"/>
      <c r="S626" s="99"/>
      <c r="T626" s="99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</row>
    <row r="627" spans="2:35" ht="18.75" customHeight="1">
      <c r="B627" s="14"/>
      <c r="C627" s="98"/>
      <c r="D627" s="98"/>
      <c r="E627" s="14"/>
      <c r="F627" s="99"/>
      <c r="G627" s="99"/>
      <c r="H627" s="99"/>
      <c r="I627" s="99"/>
      <c r="J627" s="99"/>
      <c r="K627" s="99"/>
      <c r="L627" s="99"/>
      <c r="M627" s="99"/>
      <c r="N627" s="99"/>
      <c r="O627" s="99"/>
      <c r="P627" s="99"/>
      <c r="Q627" s="99"/>
      <c r="R627" s="99"/>
      <c r="S627" s="99"/>
      <c r="T627" s="99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</row>
    <row r="628" spans="2:35" ht="18.75" customHeight="1">
      <c r="B628" s="14"/>
      <c r="C628" s="98"/>
      <c r="D628" s="98"/>
      <c r="E628" s="14"/>
      <c r="F628" s="99"/>
      <c r="G628" s="99"/>
      <c r="H628" s="99"/>
      <c r="I628" s="99"/>
      <c r="J628" s="99"/>
      <c r="K628" s="99"/>
      <c r="L628" s="99"/>
      <c r="M628" s="99"/>
      <c r="N628" s="99"/>
      <c r="O628" s="99"/>
      <c r="P628" s="99"/>
      <c r="Q628" s="99"/>
      <c r="R628" s="99"/>
      <c r="S628" s="99"/>
      <c r="T628" s="99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</row>
    <row r="629" spans="2:35" ht="18.75" customHeight="1">
      <c r="B629" s="14"/>
      <c r="C629" s="98"/>
      <c r="D629" s="98"/>
      <c r="E629" s="14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99"/>
      <c r="T629" s="99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</row>
    <row r="630" spans="2:35" ht="18.75" customHeight="1">
      <c r="B630" s="14"/>
      <c r="C630" s="98"/>
      <c r="D630" s="98"/>
      <c r="E630" s="14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99"/>
      <c r="T630" s="99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</row>
    <row r="631" spans="2:35" ht="18.75" customHeight="1">
      <c r="B631" s="14"/>
      <c r="C631" s="98"/>
      <c r="D631" s="98"/>
      <c r="E631" s="14"/>
      <c r="F631" s="99"/>
      <c r="G631" s="99"/>
      <c r="H631" s="99"/>
      <c r="I631" s="99"/>
      <c r="J631" s="99"/>
      <c r="K631" s="99"/>
      <c r="L631" s="99"/>
      <c r="M631" s="99"/>
      <c r="N631" s="99"/>
      <c r="O631" s="99"/>
      <c r="P631" s="99"/>
      <c r="Q631" s="99"/>
      <c r="R631" s="99"/>
      <c r="S631" s="99"/>
      <c r="T631" s="99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</row>
    <row r="632" spans="2:35" ht="18.75" customHeight="1">
      <c r="B632" s="14"/>
      <c r="C632" s="98"/>
      <c r="D632" s="98"/>
      <c r="E632" s="14"/>
      <c r="F632" s="99"/>
      <c r="G632" s="99"/>
      <c r="H632" s="99"/>
      <c r="I632" s="99"/>
      <c r="J632" s="99"/>
      <c r="K632" s="99"/>
      <c r="L632" s="99"/>
      <c r="M632" s="99"/>
      <c r="N632" s="99"/>
      <c r="O632" s="99"/>
      <c r="P632" s="99"/>
      <c r="Q632" s="99"/>
      <c r="R632" s="99"/>
      <c r="S632" s="99"/>
      <c r="T632" s="99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</row>
    <row r="633" spans="2:35" ht="18.75" customHeight="1">
      <c r="B633" s="14"/>
      <c r="C633" s="98"/>
      <c r="D633" s="98"/>
      <c r="E633" s="14"/>
      <c r="F633" s="99"/>
      <c r="G633" s="99"/>
      <c r="H633" s="99"/>
      <c r="I633" s="99"/>
      <c r="J633" s="99"/>
      <c r="K633" s="99"/>
      <c r="L633" s="99"/>
      <c r="M633" s="99"/>
      <c r="N633" s="99"/>
      <c r="O633" s="99"/>
      <c r="P633" s="99"/>
      <c r="Q633" s="99"/>
      <c r="R633" s="99"/>
      <c r="S633" s="99"/>
      <c r="T633" s="99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</row>
    <row r="634" spans="2:35" ht="18.75" customHeight="1">
      <c r="B634" s="14"/>
      <c r="C634" s="98"/>
      <c r="D634" s="98"/>
      <c r="E634" s="14"/>
      <c r="F634" s="99"/>
      <c r="G634" s="99"/>
      <c r="H634" s="99"/>
      <c r="I634" s="99"/>
      <c r="J634" s="99"/>
      <c r="K634" s="99"/>
      <c r="L634" s="99"/>
      <c r="M634" s="99"/>
      <c r="N634" s="99"/>
      <c r="O634" s="99"/>
      <c r="P634" s="99"/>
      <c r="Q634" s="99"/>
      <c r="R634" s="99"/>
      <c r="S634" s="99"/>
      <c r="T634" s="99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</row>
    <row r="635" spans="2:35" ht="18.75" customHeight="1">
      <c r="B635" s="14"/>
      <c r="C635" s="98"/>
      <c r="D635" s="98"/>
      <c r="E635" s="14"/>
      <c r="F635" s="99"/>
      <c r="G635" s="99"/>
      <c r="H635" s="99"/>
      <c r="I635" s="99"/>
      <c r="J635" s="99"/>
      <c r="K635" s="99"/>
      <c r="L635" s="99"/>
      <c r="M635" s="99"/>
      <c r="N635" s="99"/>
      <c r="O635" s="99"/>
      <c r="P635" s="99"/>
      <c r="Q635" s="99"/>
      <c r="R635" s="99"/>
      <c r="S635" s="99"/>
      <c r="T635" s="99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</row>
    <row r="636" spans="2:35" ht="18.75" customHeight="1">
      <c r="B636" s="14"/>
      <c r="C636" s="98"/>
      <c r="D636" s="98"/>
      <c r="E636" s="14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99"/>
      <c r="T636" s="99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</row>
    <row r="637" spans="2:35" ht="18.75" customHeight="1">
      <c r="B637" s="14"/>
      <c r="C637" s="98"/>
      <c r="D637" s="98"/>
      <c r="E637" s="14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99"/>
      <c r="T637" s="99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</row>
    <row r="638" spans="2:35" ht="18.75" customHeight="1">
      <c r="B638" s="14"/>
      <c r="C638" s="98"/>
      <c r="D638" s="98"/>
      <c r="E638" s="14"/>
      <c r="F638" s="99"/>
      <c r="G638" s="99"/>
      <c r="H638" s="99"/>
      <c r="I638" s="99"/>
      <c r="J638" s="99"/>
      <c r="K638" s="99"/>
      <c r="L638" s="99"/>
      <c r="M638" s="99"/>
      <c r="N638" s="99"/>
      <c r="O638" s="99"/>
      <c r="P638" s="99"/>
      <c r="Q638" s="99"/>
      <c r="R638" s="99"/>
      <c r="S638" s="99"/>
      <c r="T638" s="99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</row>
    <row r="639" spans="2:35" ht="18.75" customHeight="1">
      <c r="B639" s="14"/>
      <c r="C639" s="98"/>
      <c r="D639" s="98"/>
      <c r="E639" s="14"/>
      <c r="F639" s="99"/>
      <c r="G639" s="99"/>
      <c r="H639" s="99"/>
      <c r="I639" s="99"/>
      <c r="J639" s="99"/>
      <c r="K639" s="99"/>
      <c r="L639" s="99"/>
      <c r="M639" s="99"/>
      <c r="N639" s="99"/>
      <c r="O639" s="99"/>
      <c r="P639" s="99"/>
      <c r="Q639" s="99"/>
      <c r="R639" s="99"/>
      <c r="S639" s="99"/>
      <c r="T639" s="99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</row>
    <row r="640" spans="2:35" ht="18.75" customHeight="1">
      <c r="B640" s="14"/>
      <c r="C640" s="98"/>
      <c r="D640" s="98"/>
      <c r="E640" s="14"/>
      <c r="F640" s="99"/>
      <c r="G640" s="99"/>
      <c r="H640" s="99"/>
      <c r="I640" s="99"/>
      <c r="J640" s="99"/>
      <c r="K640" s="99"/>
      <c r="L640" s="99"/>
      <c r="M640" s="99"/>
      <c r="N640" s="99"/>
      <c r="O640" s="99"/>
      <c r="P640" s="99"/>
      <c r="Q640" s="99"/>
      <c r="R640" s="99"/>
      <c r="S640" s="99"/>
      <c r="T640" s="99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</row>
    <row r="641" spans="2:35" ht="18.75" customHeight="1">
      <c r="B641" s="14"/>
      <c r="C641" s="98"/>
      <c r="D641" s="98"/>
      <c r="E641" s="14"/>
      <c r="F641" s="99"/>
      <c r="G641" s="99"/>
      <c r="H641" s="99"/>
      <c r="I641" s="99"/>
      <c r="J641" s="99"/>
      <c r="K641" s="99"/>
      <c r="L641" s="99"/>
      <c r="M641" s="99"/>
      <c r="N641" s="99"/>
      <c r="O641" s="99"/>
      <c r="P641" s="99"/>
      <c r="Q641" s="99"/>
      <c r="R641" s="99"/>
      <c r="S641" s="99"/>
      <c r="T641" s="99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</row>
    <row r="642" spans="2:35" ht="18.75" customHeight="1">
      <c r="B642" s="14"/>
      <c r="C642" s="98"/>
      <c r="D642" s="98"/>
      <c r="E642" s="14"/>
      <c r="F642" s="99"/>
      <c r="G642" s="99"/>
      <c r="H642" s="99"/>
      <c r="I642" s="99"/>
      <c r="J642" s="99"/>
      <c r="K642" s="99"/>
      <c r="L642" s="99"/>
      <c r="M642" s="99"/>
      <c r="N642" s="99"/>
      <c r="O642" s="99"/>
      <c r="P642" s="99"/>
      <c r="Q642" s="99"/>
      <c r="R642" s="99"/>
      <c r="S642" s="99"/>
      <c r="T642" s="99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</row>
    <row r="643" spans="2:35" ht="18.75" customHeight="1">
      <c r="B643" s="14"/>
      <c r="C643" s="98"/>
      <c r="D643" s="98"/>
      <c r="E643" s="14"/>
      <c r="F643" s="99"/>
      <c r="G643" s="99"/>
      <c r="H643" s="99"/>
      <c r="I643" s="99"/>
      <c r="J643" s="99"/>
      <c r="K643" s="99"/>
      <c r="L643" s="99"/>
      <c r="M643" s="99"/>
      <c r="N643" s="99"/>
      <c r="O643" s="99"/>
      <c r="P643" s="99"/>
      <c r="Q643" s="99"/>
      <c r="R643" s="99"/>
      <c r="S643" s="99"/>
      <c r="T643" s="99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</row>
    <row r="644" spans="2:35" ht="18.75" customHeight="1">
      <c r="B644" s="14"/>
      <c r="C644" s="98"/>
      <c r="D644" s="98"/>
      <c r="E644" s="14"/>
      <c r="F644" s="99"/>
      <c r="G644" s="99"/>
      <c r="H644" s="99"/>
      <c r="I644" s="99"/>
      <c r="J644" s="99"/>
      <c r="K644" s="99"/>
      <c r="L644" s="99"/>
      <c r="M644" s="99"/>
      <c r="N644" s="99"/>
      <c r="O644" s="99"/>
      <c r="P644" s="99"/>
      <c r="Q644" s="99"/>
      <c r="R644" s="99"/>
      <c r="S644" s="99"/>
      <c r="T644" s="99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</row>
    <row r="645" spans="2:35" ht="18.75" customHeight="1">
      <c r="B645" s="14"/>
      <c r="C645" s="98"/>
      <c r="D645" s="98"/>
      <c r="E645" s="14"/>
      <c r="F645" s="99"/>
      <c r="G645" s="99"/>
      <c r="H645" s="99"/>
      <c r="I645" s="99"/>
      <c r="J645" s="99"/>
      <c r="K645" s="99"/>
      <c r="L645" s="99"/>
      <c r="M645" s="99"/>
      <c r="N645" s="99"/>
      <c r="O645" s="99"/>
      <c r="P645" s="99"/>
      <c r="Q645" s="99"/>
      <c r="R645" s="99"/>
      <c r="S645" s="99"/>
      <c r="T645" s="99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</row>
    <row r="646" spans="2:35" ht="18.75" customHeight="1">
      <c r="B646" s="14"/>
      <c r="C646" s="98"/>
      <c r="D646" s="98"/>
      <c r="E646" s="14"/>
      <c r="F646" s="99"/>
      <c r="G646" s="99"/>
      <c r="H646" s="99"/>
      <c r="I646" s="99"/>
      <c r="J646" s="99"/>
      <c r="K646" s="99"/>
      <c r="L646" s="99"/>
      <c r="M646" s="99"/>
      <c r="N646" s="99"/>
      <c r="O646" s="99"/>
      <c r="P646" s="99"/>
      <c r="Q646" s="99"/>
      <c r="R646" s="99"/>
      <c r="S646" s="99"/>
      <c r="T646" s="99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</row>
    <row r="647" spans="2:35" ht="18.75" customHeight="1">
      <c r="B647" s="14"/>
      <c r="C647" s="98"/>
      <c r="D647" s="98"/>
      <c r="E647" s="14"/>
      <c r="F647" s="99"/>
      <c r="G647" s="99"/>
      <c r="H647" s="99"/>
      <c r="I647" s="99"/>
      <c r="J647" s="99"/>
      <c r="K647" s="99"/>
      <c r="L647" s="99"/>
      <c r="M647" s="99"/>
      <c r="N647" s="99"/>
      <c r="O647" s="99"/>
      <c r="P647" s="99"/>
      <c r="Q647" s="99"/>
      <c r="R647" s="99"/>
      <c r="S647" s="99"/>
      <c r="T647" s="99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</row>
    <row r="648" spans="2:35" ht="18.75" customHeight="1">
      <c r="B648" s="14"/>
      <c r="C648" s="98"/>
      <c r="D648" s="98"/>
      <c r="E648" s="14"/>
      <c r="F648" s="99"/>
      <c r="G648" s="99"/>
      <c r="H648" s="99"/>
      <c r="I648" s="99"/>
      <c r="J648" s="99"/>
      <c r="K648" s="99"/>
      <c r="L648" s="99"/>
      <c r="M648" s="99"/>
      <c r="N648" s="99"/>
      <c r="O648" s="99"/>
      <c r="P648" s="99"/>
      <c r="Q648" s="99"/>
      <c r="R648" s="99"/>
      <c r="S648" s="99"/>
      <c r="T648" s="99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</row>
    <row r="649" spans="2:35" ht="18.75" customHeight="1">
      <c r="B649" s="14"/>
      <c r="C649" s="98"/>
      <c r="D649" s="98"/>
      <c r="E649" s="14"/>
      <c r="F649" s="99"/>
      <c r="G649" s="99"/>
      <c r="H649" s="99"/>
      <c r="I649" s="99"/>
      <c r="J649" s="99"/>
      <c r="K649" s="99"/>
      <c r="L649" s="99"/>
      <c r="M649" s="99"/>
      <c r="N649" s="99"/>
      <c r="O649" s="99"/>
      <c r="P649" s="99"/>
      <c r="Q649" s="99"/>
      <c r="R649" s="99"/>
      <c r="S649" s="99"/>
      <c r="T649" s="99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</row>
    <row r="650" spans="2:35" ht="18.75" customHeight="1">
      <c r="B650" s="14"/>
      <c r="C650" s="98"/>
      <c r="D650" s="98"/>
      <c r="E650" s="14"/>
      <c r="F650" s="99"/>
      <c r="G650" s="99"/>
      <c r="H650" s="99"/>
      <c r="I650" s="99"/>
      <c r="J650" s="99"/>
      <c r="K650" s="99"/>
      <c r="L650" s="99"/>
      <c r="M650" s="99"/>
      <c r="N650" s="99"/>
      <c r="O650" s="99"/>
      <c r="P650" s="99"/>
      <c r="Q650" s="99"/>
      <c r="R650" s="99"/>
      <c r="S650" s="99"/>
      <c r="T650" s="99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</row>
    <row r="651" spans="2:35" ht="18.75" customHeight="1">
      <c r="B651" s="14"/>
      <c r="C651" s="98"/>
      <c r="D651" s="98"/>
      <c r="E651" s="14"/>
      <c r="F651" s="99"/>
      <c r="G651" s="99"/>
      <c r="H651" s="99"/>
      <c r="I651" s="99"/>
      <c r="J651" s="99"/>
      <c r="K651" s="99"/>
      <c r="L651" s="99"/>
      <c r="M651" s="99"/>
      <c r="N651" s="99"/>
      <c r="O651" s="99"/>
      <c r="P651" s="99"/>
      <c r="Q651" s="99"/>
      <c r="R651" s="99"/>
      <c r="S651" s="99"/>
      <c r="T651" s="99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</row>
    <row r="652" spans="2:35" ht="18.75" customHeight="1">
      <c r="B652" s="14"/>
      <c r="C652" s="98"/>
      <c r="D652" s="98"/>
      <c r="E652" s="14"/>
      <c r="F652" s="99"/>
      <c r="G652" s="99"/>
      <c r="H652" s="99"/>
      <c r="I652" s="99"/>
      <c r="J652" s="99"/>
      <c r="K652" s="99"/>
      <c r="L652" s="99"/>
      <c r="M652" s="99"/>
      <c r="N652" s="99"/>
      <c r="O652" s="99"/>
      <c r="P652" s="99"/>
      <c r="Q652" s="99"/>
      <c r="R652" s="99"/>
      <c r="S652" s="99"/>
      <c r="T652" s="99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</row>
    <row r="653" spans="2:35" ht="18.75" customHeight="1">
      <c r="B653" s="14"/>
      <c r="C653" s="98"/>
      <c r="D653" s="98"/>
      <c r="E653" s="14"/>
      <c r="F653" s="99"/>
      <c r="G653" s="99"/>
      <c r="H653" s="99"/>
      <c r="I653" s="99"/>
      <c r="J653" s="99"/>
      <c r="K653" s="99"/>
      <c r="L653" s="99"/>
      <c r="M653" s="99"/>
      <c r="N653" s="99"/>
      <c r="O653" s="99"/>
      <c r="P653" s="99"/>
      <c r="Q653" s="99"/>
      <c r="R653" s="99"/>
      <c r="S653" s="99"/>
      <c r="T653" s="99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</row>
    <row r="654" spans="2:35" ht="18.75" customHeight="1">
      <c r="B654" s="14"/>
      <c r="C654" s="98"/>
      <c r="D654" s="98"/>
      <c r="E654" s="14"/>
      <c r="F654" s="99"/>
      <c r="G654" s="99"/>
      <c r="H654" s="99"/>
      <c r="I654" s="99"/>
      <c r="J654" s="99"/>
      <c r="K654" s="99"/>
      <c r="L654" s="99"/>
      <c r="M654" s="99"/>
      <c r="N654" s="99"/>
      <c r="O654" s="99"/>
      <c r="P654" s="99"/>
      <c r="Q654" s="99"/>
      <c r="R654" s="99"/>
      <c r="S654" s="99"/>
      <c r="T654" s="99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</row>
    <row r="655" spans="2:35" ht="18.75" customHeight="1">
      <c r="B655" s="14"/>
      <c r="C655" s="98"/>
      <c r="D655" s="98"/>
      <c r="E655" s="14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99"/>
      <c r="T655" s="99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</row>
    <row r="656" spans="2:35" ht="18.75" customHeight="1">
      <c r="B656" s="14"/>
      <c r="C656" s="98"/>
      <c r="D656" s="98"/>
      <c r="E656" s="14"/>
      <c r="F656" s="99"/>
      <c r="G656" s="99"/>
      <c r="H656" s="99"/>
      <c r="I656" s="99"/>
      <c r="J656" s="99"/>
      <c r="K656" s="99"/>
      <c r="L656" s="99"/>
      <c r="M656" s="99"/>
      <c r="N656" s="99"/>
      <c r="O656" s="99"/>
      <c r="P656" s="99"/>
      <c r="Q656" s="99"/>
      <c r="R656" s="99"/>
      <c r="S656" s="99"/>
      <c r="T656" s="99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</row>
    <row r="657" spans="2:35" ht="18.75" customHeight="1">
      <c r="B657" s="14"/>
      <c r="C657" s="98"/>
      <c r="D657" s="98"/>
      <c r="E657" s="14"/>
      <c r="F657" s="99"/>
      <c r="G657" s="99"/>
      <c r="H657" s="99"/>
      <c r="I657" s="99"/>
      <c r="J657" s="99"/>
      <c r="K657" s="99"/>
      <c r="L657" s="99"/>
      <c r="M657" s="99"/>
      <c r="N657" s="99"/>
      <c r="O657" s="99"/>
      <c r="P657" s="99"/>
      <c r="Q657" s="99"/>
      <c r="R657" s="99"/>
      <c r="S657" s="99"/>
      <c r="T657" s="99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</row>
    <row r="658" spans="2:35" ht="18.75" customHeight="1">
      <c r="B658" s="14"/>
      <c r="C658" s="98"/>
      <c r="D658" s="98"/>
      <c r="E658" s="14"/>
      <c r="F658" s="99"/>
      <c r="G658" s="99"/>
      <c r="H658" s="99"/>
      <c r="I658" s="99"/>
      <c r="J658" s="99"/>
      <c r="K658" s="99"/>
      <c r="L658" s="99"/>
      <c r="M658" s="99"/>
      <c r="N658" s="99"/>
      <c r="O658" s="99"/>
      <c r="P658" s="99"/>
      <c r="Q658" s="99"/>
      <c r="R658" s="99"/>
      <c r="S658" s="99"/>
      <c r="T658" s="99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</row>
    <row r="659" spans="2:35" ht="18.75" customHeight="1">
      <c r="B659" s="14"/>
      <c r="C659" s="98"/>
      <c r="D659" s="98"/>
      <c r="E659" s="14"/>
      <c r="F659" s="99"/>
      <c r="G659" s="99"/>
      <c r="H659" s="99"/>
      <c r="I659" s="99"/>
      <c r="J659" s="99"/>
      <c r="K659" s="99"/>
      <c r="L659" s="99"/>
      <c r="M659" s="99"/>
      <c r="N659" s="99"/>
      <c r="O659" s="99"/>
      <c r="P659" s="99"/>
      <c r="Q659" s="99"/>
      <c r="R659" s="99"/>
      <c r="S659" s="99"/>
      <c r="T659" s="99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</row>
    <row r="660" spans="2:35" ht="18.75" customHeight="1">
      <c r="B660" s="14"/>
      <c r="C660" s="98"/>
      <c r="D660" s="98"/>
      <c r="E660" s="14"/>
      <c r="F660" s="99"/>
      <c r="G660" s="99"/>
      <c r="H660" s="99"/>
      <c r="I660" s="99"/>
      <c r="J660" s="99"/>
      <c r="K660" s="99"/>
      <c r="L660" s="99"/>
      <c r="M660" s="99"/>
      <c r="N660" s="99"/>
      <c r="O660" s="99"/>
      <c r="P660" s="99"/>
      <c r="Q660" s="99"/>
      <c r="R660" s="99"/>
      <c r="S660" s="99"/>
      <c r="T660" s="99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</row>
    <row r="661" spans="2:35" ht="18.75" customHeight="1">
      <c r="B661" s="14"/>
      <c r="C661" s="98"/>
      <c r="D661" s="98"/>
      <c r="E661" s="14"/>
      <c r="F661" s="99"/>
      <c r="G661" s="99"/>
      <c r="H661" s="99"/>
      <c r="I661" s="99"/>
      <c r="J661" s="99"/>
      <c r="K661" s="99"/>
      <c r="L661" s="99"/>
      <c r="M661" s="99"/>
      <c r="N661" s="99"/>
      <c r="O661" s="99"/>
      <c r="P661" s="99"/>
      <c r="Q661" s="99"/>
      <c r="R661" s="99"/>
      <c r="S661" s="99"/>
      <c r="T661" s="99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</row>
    <row r="662" spans="2:35" ht="18.75" customHeight="1">
      <c r="B662" s="14"/>
      <c r="C662" s="98"/>
      <c r="D662" s="98"/>
      <c r="E662" s="14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99"/>
      <c r="T662" s="99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</row>
    <row r="663" spans="2:35" ht="18.75" customHeight="1">
      <c r="B663" s="14"/>
      <c r="C663" s="98"/>
      <c r="D663" s="98"/>
      <c r="E663" s="14"/>
      <c r="F663" s="99"/>
      <c r="G663" s="99"/>
      <c r="H663" s="99"/>
      <c r="I663" s="99"/>
      <c r="J663" s="99"/>
      <c r="K663" s="99"/>
      <c r="L663" s="99"/>
      <c r="M663" s="99"/>
      <c r="N663" s="99"/>
      <c r="O663" s="99"/>
      <c r="P663" s="99"/>
      <c r="Q663" s="99"/>
      <c r="R663" s="99"/>
      <c r="S663" s="99"/>
      <c r="T663" s="99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</row>
    <row r="664" spans="2:35" ht="18.75" customHeight="1">
      <c r="B664" s="14"/>
      <c r="C664" s="98"/>
      <c r="D664" s="98"/>
      <c r="E664" s="14"/>
      <c r="F664" s="99"/>
      <c r="G664" s="99"/>
      <c r="H664" s="99"/>
      <c r="I664" s="99"/>
      <c r="J664" s="99"/>
      <c r="K664" s="99"/>
      <c r="L664" s="99"/>
      <c r="M664" s="99"/>
      <c r="N664" s="99"/>
      <c r="O664" s="99"/>
      <c r="P664" s="99"/>
      <c r="Q664" s="99"/>
      <c r="R664" s="99"/>
      <c r="S664" s="99"/>
      <c r="T664" s="99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</row>
    <row r="665" spans="2:35" ht="18.75" customHeight="1">
      <c r="B665" s="14"/>
      <c r="C665" s="98"/>
      <c r="D665" s="98"/>
      <c r="E665" s="14"/>
      <c r="F665" s="99"/>
      <c r="G665" s="99"/>
      <c r="H665" s="99"/>
      <c r="I665" s="99"/>
      <c r="J665" s="99"/>
      <c r="K665" s="99"/>
      <c r="L665" s="99"/>
      <c r="M665" s="99"/>
      <c r="N665" s="99"/>
      <c r="O665" s="99"/>
      <c r="P665" s="99"/>
      <c r="Q665" s="99"/>
      <c r="R665" s="99"/>
      <c r="S665" s="99"/>
      <c r="T665" s="99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</row>
    <row r="666" spans="2:35" ht="18.75" customHeight="1">
      <c r="B666" s="14"/>
      <c r="C666" s="98"/>
      <c r="D666" s="98"/>
      <c r="E666" s="14"/>
      <c r="F666" s="99"/>
      <c r="G666" s="99"/>
      <c r="H666" s="99"/>
      <c r="I666" s="99"/>
      <c r="J666" s="99"/>
      <c r="K666" s="99"/>
      <c r="L666" s="99"/>
      <c r="M666" s="99"/>
      <c r="N666" s="99"/>
      <c r="O666" s="99"/>
      <c r="P666" s="99"/>
      <c r="Q666" s="99"/>
      <c r="R666" s="99"/>
      <c r="S666" s="99"/>
      <c r="T666" s="99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</row>
    <row r="667" spans="2:35" ht="18.75" customHeight="1">
      <c r="B667" s="14"/>
      <c r="C667" s="98"/>
      <c r="D667" s="98"/>
      <c r="E667" s="14"/>
      <c r="F667" s="99"/>
      <c r="G667" s="99"/>
      <c r="H667" s="99"/>
      <c r="I667" s="99"/>
      <c r="J667" s="99"/>
      <c r="K667" s="99"/>
      <c r="L667" s="99"/>
      <c r="M667" s="99"/>
      <c r="N667" s="99"/>
      <c r="O667" s="99"/>
      <c r="P667" s="99"/>
      <c r="Q667" s="99"/>
      <c r="R667" s="99"/>
      <c r="S667" s="99"/>
      <c r="T667" s="99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</row>
    <row r="668" spans="2:35" ht="18.75" customHeight="1">
      <c r="B668" s="14"/>
      <c r="C668" s="98"/>
      <c r="D668" s="98"/>
      <c r="E668" s="14"/>
      <c r="F668" s="99"/>
      <c r="G668" s="99"/>
      <c r="H668" s="99"/>
      <c r="I668" s="99"/>
      <c r="J668" s="99"/>
      <c r="K668" s="99"/>
      <c r="L668" s="99"/>
      <c r="M668" s="99"/>
      <c r="N668" s="99"/>
      <c r="O668" s="99"/>
      <c r="P668" s="99"/>
      <c r="Q668" s="99"/>
      <c r="R668" s="99"/>
      <c r="S668" s="99"/>
      <c r="T668" s="99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</row>
    <row r="669" spans="2:35" ht="18.75" customHeight="1">
      <c r="B669" s="14"/>
      <c r="C669" s="98"/>
      <c r="D669" s="98"/>
      <c r="E669" s="14"/>
      <c r="F669" s="99"/>
      <c r="G669" s="99"/>
      <c r="H669" s="99"/>
      <c r="I669" s="99"/>
      <c r="J669" s="99"/>
      <c r="K669" s="99"/>
      <c r="L669" s="99"/>
      <c r="M669" s="99"/>
      <c r="N669" s="99"/>
      <c r="O669" s="99"/>
      <c r="P669" s="99"/>
      <c r="Q669" s="99"/>
      <c r="R669" s="99"/>
      <c r="S669" s="99"/>
      <c r="T669" s="99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</row>
    <row r="670" spans="2:35" ht="18.75" customHeight="1">
      <c r="B670" s="14"/>
      <c r="C670" s="98"/>
      <c r="D670" s="98"/>
      <c r="E670" s="14"/>
      <c r="F670" s="99"/>
      <c r="G670" s="99"/>
      <c r="H670" s="99"/>
      <c r="I670" s="99"/>
      <c r="J670" s="99"/>
      <c r="K670" s="99"/>
      <c r="L670" s="99"/>
      <c r="M670" s="99"/>
      <c r="N670" s="99"/>
      <c r="O670" s="99"/>
      <c r="P670" s="99"/>
      <c r="Q670" s="99"/>
      <c r="R670" s="99"/>
      <c r="S670" s="99"/>
      <c r="T670" s="99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</row>
    <row r="671" spans="2:35" ht="18.75" customHeight="1">
      <c r="B671" s="14"/>
      <c r="C671" s="98"/>
      <c r="D671" s="98"/>
      <c r="E671" s="14"/>
      <c r="F671" s="99"/>
      <c r="G671" s="99"/>
      <c r="H671" s="99"/>
      <c r="I671" s="99"/>
      <c r="J671" s="99"/>
      <c r="K671" s="99"/>
      <c r="L671" s="99"/>
      <c r="M671" s="99"/>
      <c r="N671" s="99"/>
      <c r="O671" s="99"/>
      <c r="P671" s="99"/>
      <c r="Q671" s="99"/>
      <c r="R671" s="99"/>
      <c r="S671" s="99"/>
      <c r="T671" s="99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</row>
    <row r="672" spans="2:35" ht="18.75" customHeight="1">
      <c r="B672" s="14"/>
      <c r="C672" s="98"/>
      <c r="D672" s="98"/>
      <c r="E672" s="14"/>
      <c r="F672" s="99"/>
      <c r="G672" s="99"/>
      <c r="H672" s="99"/>
      <c r="I672" s="99"/>
      <c r="J672" s="99"/>
      <c r="K672" s="99"/>
      <c r="L672" s="99"/>
      <c r="M672" s="99"/>
      <c r="N672" s="99"/>
      <c r="O672" s="99"/>
      <c r="P672" s="99"/>
      <c r="Q672" s="99"/>
      <c r="R672" s="99"/>
      <c r="S672" s="99"/>
      <c r="T672" s="99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</row>
    <row r="673" spans="2:35" ht="18.75" customHeight="1">
      <c r="B673" s="14"/>
      <c r="C673" s="98"/>
      <c r="D673" s="98"/>
      <c r="E673" s="14"/>
      <c r="F673" s="99"/>
      <c r="G673" s="99"/>
      <c r="H673" s="99"/>
      <c r="I673" s="99"/>
      <c r="J673" s="99"/>
      <c r="K673" s="99"/>
      <c r="L673" s="99"/>
      <c r="M673" s="99"/>
      <c r="N673" s="99"/>
      <c r="O673" s="99"/>
      <c r="P673" s="99"/>
      <c r="Q673" s="99"/>
      <c r="R673" s="99"/>
      <c r="S673" s="99"/>
      <c r="T673" s="99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</row>
    <row r="674" spans="2:35" ht="18.75" customHeight="1">
      <c r="B674" s="14"/>
      <c r="C674" s="98"/>
      <c r="D674" s="98"/>
      <c r="E674" s="14"/>
      <c r="F674" s="99"/>
      <c r="G674" s="99"/>
      <c r="H674" s="99"/>
      <c r="I674" s="99"/>
      <c r="J674" s="99"/>
      <c r="K674" s="99"/>
      <c r="L674" s="99"/>
      <c r="M674" s="99"/>
      <c r="N674" s="99"/>
      <c r="O674" s="99"/>
      <c r="P674" s="99"/>
      <c r="Q674" s="99"/>
      <c r="R674" s="99"/>
      <c r="S674" s="99"/>
      <c r="T674" s="99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</row>
    <row r="675" spans="2:35" ht="18.75" customHeight="1">
      <c r="B675" s="14"/>
      <c r="C675" s="98"/>
      <c r="D675" s="98"/>
      <c r="E675" s="14"/>
      <c r="F675" s="99"/>
      <c r="G675" s="99"/>
      <c r="H675" s="99"/>
      <c r="I675" s="99"/>
      <c r="J675" s="99"/>
      <c r="K675" s="99"/>
      <c r="L675" s="99"/>
      <c r="M675" s="99"/>
      <c r="N675" s="99"/>
      <c r="O675" s="99"/>
      <c r="P675" s="99"/>
      <c r="Q675" s="99"/>
      <c r="R675" s="99"/>
      <c r="S675" s="99"/>
      <c r="T675" s="99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</row>
    <row r="676" spans="2:35" ht="18.75" customHeight="1">
      <c r="B676" s="14"/>
      <c r="C676" s="98"/>
      <c r="D676" s="98"/>
      <c r="E676" s="14"/>
      <c r="F676" s="99"/>
      <c r="G676" s="99"/>
      <c r="H676" s="99"/>
      <c r="I676" s="99"/>
      <c r="J676" s="99"/>
      <c r="K676" s="99"/>
      <c r="L676" s="99"/>
      <c r="M676" s="99"/>
      <c r="N676" s="99"/>
      <c r="O676" s="99"/>
      <c r="P676" s="99"/>
      <c r="Q676" s="99"/>
      <c r="R676" s="99"/>
      <c r="S676" s="99"/>
      <c r="T676" s="99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</row>
    <row r="677" spans="2:35" ht="18.75" customHeight="1">
      <c r="B677" s="14"/>
      <c r="C677" s="98"/>
      <c r="D677" s="98"/>
      <c r="E677" s="14"/>
      <c r="F677" s="99"/>
      <c r="G677" s="99"/>
      <c r="H677" s="99"/>
      <c r="I677" s="99"/>
      <c r="J677" s="99"/>
      <c r="K677" s="99"/>
      <c r="L677" s="99"/>
      <c r="M677" s="99"/>
      <c r="N677" s="99"/>
      <c r="O677" s="99"/>
      <c r="P677" s="99"/>
      <c r="Q677" s="99"/>
      <c r="R677" s="99"/>
      <c r="S677" s="99"/>
      <c r="T677" s="99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</row>
    <row r="678" spans="2:35" ht="18.75" customHeight="1">
      <c r="B678" s="14"/>
      <c r="C678" s="98"/>
      <c r="D678" s="98"/>
      <c r="E678" s="14"/>
      <c r="F678" s="99"/>
      <c r="G678" s="99"/>
      <c r="H678" s="99"/>
      <c r="I678" s="99"/>
      <c r="J678" s="99"/>
      <c r="K678" s="99"/>
      <c r="L678" s="99"/>
      <c r="M678" s="99"/>
      <c r="N678" s="99"/>
      <c r="O678" s="99"/>
      <c r="P678" s="99"/>
      <c r="Q678" s="99"/>
      <c r="R678" s="99"/>
      <c r="S678" s="99"/>
      <c r="T678" s="99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</row>
    <row r="679" spans="2:35" ht="18.75" customHeight="1">
      <c r="B679" s="14"/>
      <c r="C679" s="98"/>
      <c r="D679" s="98"/>
      <c r="E679" s="14"/>
      <c r="F679" s="99"/>
      <c r="G679" s="99"/>
      <c r="H679" s="99"/>
      <c r="I679" s="99"/>
      <c r="J679" s="99"/>
      <c r="K679" s="99"/>
      <c r="L679" s="99"/>
      <c r="M679" s="99"/>
      <c r="N679" s="99"/>
      <c r="O679" s="99"/>
      <c r="P679" s="99"/>
      <c r="Q679" s="99"/>
      <c r="R679" s="99"/>
      <c r="S679" s="99"/>
      <c r="T679" s="99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</row>
    <row r="680" spans="2:35" ht="18.75" customHeight="1">
      <c r="B680" s="14"/>
      <c r="C680" s="98"/>
      <c r="D680" s="98"/>
      <c r="E680" s="14"/>
      <c r="F680" s="99"/>
      <c r="G680" s="99"/>
      <c r="H680" s="99"/>
      <c r="I680" s="99"/>
      <c r="J680" s="99"/>
      <c r="K680" s="99"/>
      <c r="L680" s="99"/>
      <c r="M680" s="99"/>
      <c r="N680" s="99"/>
      <c r="O680" s="99"/>
      <c r="P680" s="99"/>
      <c r="Q680" s="99"/>
      <c r="R680" s="99"/>
      <c r="S680" s="99"/>
      <c r="T680" s="99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</row>
    <row r="681" spans="2:35" ht="18.75" customHeight="1">
      <c r="B681" s="14"/>
      <c r="C681" s="98"/>
      <c r="D681" s="98"/>
      <c r="E681" s="14"/>
      <c r="F681" s="99"/>
      <c r="G681" s="99"/>
      <c r="H681" s="99"/>
      <c r="I681" s="99"/>
      <c r="J681" s="99"/>
      <c r="K681" s="99"/>
      <c r="L681" s="99"/>
      <c r="M681" s="99"/>
      <c r="N681" s="99"/>
      <c r="O681" s="99"/>
      <c r="P681" s="99"/>
      <c r="Q681" s="99"/>
      <c r="R681" s="99"/>
      <c r="S681" s="99"/>
      <c r="T681" s="99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</row>
    <row r="682" spans="2:35" ht="18.75" customHeight="1">
      <c r="B682" s="14"/>
      <c r="C682" s="98"/>
      <c r="D682" s="98"/>
      <c r="E682" s="14"/>
      <c r="F682" s="99"/>
      <c r="G682" s="99"/>
      <c r="H682" s="99"/>
      <c r="I682" s="99"/>
      <c r="J682" s="99"/>
      <c r="K682" s="99"/>
      <c r="L682" s="99"/>
      <c r="M682" s="99"/>
      <c r="N682" s="99"/>
      <c r="O682" s="99"/>
      <c r="P682" s="99"/>
      <c r="Q682" s="99"/>
      <c r="R682" s="99"/>
      <c r="S682" s="99"/>
      <c r="T682" s="99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</row>
    <row r="683" spans="2:35" ht="18.75" customHeight="1">
      <c r="B683" s="14"/>
      <c r="C683" s="98"/>
      <c r="D683" s="98"/>
      <c r="E683" s="14"/>
      <c r="F683" s="99"/>
      <c r="G683" s="99"/>
      <c r="H683" s="99"/>
      <c r="I683" s="99"/>
      <c r="J683" s="99"/>
      <c r="K683" s="99"/>
      <c r="L683" s="99"/>
      <c r="M683" s="99"/>
      <c r="N683" s="99"/>
      <c r="O683" s="99"/>
      <c r="P683" s="99"/>
      <c r="Q683" s="99"/>
      <c r="R683" s="99"/>
      <c r="S683" s="99"/>
      <c r="T683" s="99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</row>
    <row r="684" spans="2:35" ht="18.75" customHeight="1">
      <c r="B684" s="14"/>
      <c r="C684" s="98"/>
      <c r="D684" s="98"/>
      <c r="E684" s="14"/>
      <c r="F684" s="99"/>
      <c r="G684" s="99"/>
      <c r="H684" s="99"/>
      <c r="I684" s="99"/>
      <c r="J684" s="99"/>
      <c r="K684" s="99"/>
      <c r="L684" s="99"/>
      <c r="M684" s="99"/>
      <c r="N684" s="99"/>
      <c r="O684" s="99"/>
      <c r="P684" s="99"/>
      <c r="Q684" s="99"/>
      <c r="R684" s="99"/>
      <c r="S684" s="99"/>
      <c r="T684" s="99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</row>
    <row r="685" spans="2:35" ht="18.75" customHeight="1">
      <c r="B685" s="14"/>
      <c r="C685" s="98"/>
      <c r="D685" s="98"/>
      <c r="E685" s="14"/>
      <c r="F685" s="99"/>
      <c r="G685" s="99"/>
      <c r="H685" s="99"/>
      <c r="I685" s="99"/>
      <c r="J685" s="99"/>
      <c r="K685" s="99"/>
      <c r="L685" s="99"/>
      <c r="M685" s="99"/>
      <c r="N685" s="99"/>
      <c r="O685" s="99"/>
      <c r="P685" s="99"/>
      <c r="Q685" s="99"/>
      <c r="R685" s="99"/>
      <c r="S685" s="99"/>
      <c r="T685" s="99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</row>
    <row r="686" spans="2:35" ht="18.75" customHeight="1">
      <c r="B686" s="14"/>
      <c r="C686" s="98"/>
      <c r="D686" s="98"/>
      <c r="E686" s="14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99"/>
      <c r="T686" s="99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</row>
    <row r="687" spans="2:35" ht="18.75" customHeight="1">
      <c r="B687" s="14"/>
      <c r="C687" s="98"/>
      <c r="D687" s="98"/>
      <c r="E687" s="14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99"/>
      <c r="T687" s="99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</row>
    <row r="688" spans="2:35" ht="18.75" customHeight="1">
      <c r="B688" s="14"/>
      <c r="C688" s="98"/>
      <c r="D688" s="98"/>
      <c r="E688" s="14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99"/>
      <c r="T688" s="99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</row>
    <row r="689" spans="2:35" ht="18.75" customHeight="1">
      <c r="B689" s="14"/>
      <c r="C689" s="98"/>
      <c r="D689" s="98"/>
      <c r="E689" s="14"/>
      <c r="F689" s="99"/>
      <c r="G689" s="99"/>
      <c r="H689" s="99"/>
      <c r="I689" s="99"/>
      <c r="J689" s="99"/>
      <c r="K689" s="99"/>
      <c r="L689" s="99"/>
      <c r="M689" s="99"/>
      <c r="N689" s="99"/>
      <c r="O689" s="99"/>
      <c r="P689" s="99"/>
      <c r="Q689" s="99"/>
      <c r="R689" s="99"/>
      <c r="S689" s="99"/>
      <c r="T689" s="99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</row>
    <row r="690" spans="2:35" ht="18.75" customHeight="1">
      <c r="B690" s="14"/>
      <c r="C690" s="98"/>
      <c r="D690" s="98"/>
      <c r="E690" s="14"/>
      <c r="F690" s="99"/>
      <c r="G690" s="99"/>
      <c r="H690" s="99"/>
      <c r="I690" s="99"/>
      <c r="J690" s="99"/>
      <c r="K690" s="99"/>
      <c r="L690" s="99"/>
      <c r="M690" s="99"/>
      <c r="N690" s="99"/>
      <c r="O690" s="99"/>
      <c r="P690" s="99"/>
      <c r="Q690" s="99"/>
      <c r="R690" s="99"/>
      <c r="S690" s="99"/>
      <c r="T690" s="99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</row>
    <row r="691" spans="2:35" ht="18.75" customHeight="1">
      <c r="B691" s="14"/>
      <c r="C691" s="98"/>
      <c r="D691" s="98"/>
      <c r="E691" s="14"/>
      <c r="F691" s="99"/>
      <c r="G691" s="99"/>
      <c r="H691" s="99"/>
      <c r="I691" s="99"/>
      <c r="J691" s="99"/>
      <c r="K691" s="99"/>
      <c r="L691" s="99"/>
      <c r="M691" s="99"/>
      <c r="N691" s="99"/>
      <c r="O691" s="99"/>
      <c r="P691" s="99"/>
      <c r="Q691" s="99"/>
      <c r="R691" s="99"/>
      <c r="S691" s="99"/>
      <c r="T691" s="99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</row>
    <row r="692" spans="2:35" ht="18.75" customHeight="1">
      <c r="B692" s="14"/>
      <c r="C692" s="98"/>
      <c r="D692" s="98"/>
      <c r="E692" s="14"/>
      <c r="F692" s="99"/>
      <c r="G692" s="99"/>
      <c r="H692" s="99"/>
      <c r="I692" s="99"/>
      <c r="J692" s="99"/>
      <c r="K692" s="99"/>
      <c r="L692" s="99"/>
      <c r="M692" s="99"/>
      <c r="N692" s="99"/>
      <c r="O692" s="99"/>
      <c r="P692" s="99"/>
      <c r="Q692" s="99"/>
      <c r="R692" s="99"/>
      <c r="S692" s="99"/>
      <c r="T692" s="99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</row>
    <row r="693" spans="2:35" ht="18.75" customHeight="1">
      <c r="B693" s="14"/>
      <c r="C693" s="98"/>
      <c r="D693" s="98"/>
      <c r="E693" s="14"/>
      <c r="F693" s="99"/>
      <c r="G693" s="99"/>
      <c r="H693" s="99"/>
      <c r="I693" s="99"/>
      <c r="J693" s="99"/>
      <c r="K693" s="99"/>
      <c r="L693" s="99"/>
      <c r="M693" s="99"/>
      <c r="N693" s="99"/>
      <c r="O693" s="99"/>
      <c r="P693" s="99"/>
      <c r="Q693" s="99"/>
      <c r="R693" s="99"/>
      <c r="S693" s="99"/>
      <c r="T693" s="99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</row>
    <row r="694" spans="2:35" ht="18.75" customHeight="1">
      <c r="B694" s="14"/>
      <c r="C694" s="98"/>
      <c r="D694" s="98"/>
      <c r="E694" s="14"/>
      <c r="F694" s="99"/>
      <c r="G694" s="99"/>
      <c r="H694" s="99"/>
      <c r="I694" s="99"/>
      <c r="J694" s="99"/>
      <c r="K694" s="99"/>
      <c r="L694" s="99"/>
      <c r="M694" s="99"/>
      <c r="N694" s="99"/>
      <c r="O694" s="99"/>
      <c r="P694" s="99"/>
      <c r="Q694" s="99"/>
      <c r="R694" s="99"/>
      <c r="S694" s="99"/>
      <c r="T694" s="99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</row>
    <row r="695" spans="2:35" ht="18.75" customHeight="1">
      <c r="B695" s="14"/>
      <c r="C695" s="98"/>
      <c r="D695" s="98"/>
      <c r="E695" s="14"/>
      <c r="F695" s="99"/>
      <c r="G695" s="99"/>
      <c r="H695" s="99"/>
      <c r="I695" s="99"/>
      <c r="J695" s="99"/>
      <c r="K695" s="99"/>
      <c r="L695" s="99"/>
      <c r="M695" s="99"/>
      <c r="N695" s="99"/>
      <c r="O695" s="99"/>
      <c r="P695" s="99"/>
      <c r="Q695" s="99"/>
      <c r="R695" s="99"/>
      <c r="S695" s="99"/>
      <c r="T695" s="99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</row>
    <row r="696" spans="2:35" ht="18.75" customHeight="1">
      <c r="B696" s="14"/>
      <c r="C696" s="98"/>
      <c r="D696" s="98"/>
      <c r="E696" s="14"/>
      <c r="F696" s="99"/>
      <c r="G696" s="99"/>
      <c r="H696" s="99"/>
      <c r="I696" s="99"/>
      <c r="J696" s="99"/>
      <c r="K696" s="99"/>
      <c r="L696" s="99"/>
      <c r="M696" s="99"/>
      <c r="N696" s="99"/>
      <c r="O696" s="99"/>
      <c r="P696" s="99"/>
      <c r="Q696" s="99"/>
      <c r="R696" s="99"/>
      <c r="S696" s="99"/>
      <c r="T696" s="99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</row>
    <row r="697" spans="2:35" ht="18.75" customHeight="1">
      <c r="B697" s="14"/>
      <c r="C697" s="98"/>
      <c r="D697" s="98"/>
      <c r="E697" s="14"/>
      <c r="F697" s="99"/>
      <c r="G697" s="99"/>
      <c r="H697" s="99"/>
      <c r="I697" s="99"/>
      <c r="J697" s="99"/>
      <c r="K697" s="99"/>
      <c r="L697" s="99"/>
      <c r="M697" s="99"/>
      <c r="N697" s="99"/>
      <c r="O697" s="99"/>
      <c r="P697" s="99"/>
      <c r="Q697" s="99"/>
      <c r="R697" s="99"/>
      <c r="S697" s="99"/>
      <c r="T697" s="99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</row>
    <row r="698" spans="2:35" ht="18.75" customHeight="1">
      <c r="B698" s="14"/>
      <c r="C698" s="98"/>
      <c r="D698" s="98"/>
      <c r="E698" s="14"/>
      <c r="F698" s="99"/>
      <c r="G698" s="99"/>
      <c r="H698" s="99"/>
      <c r="I698" s="99"/>
      <c r="J698" s="99"/>
      <c r="K698" s="99"/>
      <c r="L698" s="99"/>
      <c r="M698" s="99"/>
      <c r="N698" s="99"/>
      <c r="O698" s="99"/>
      <c r="P698" s="99"/>
      <c r="Q698" s="99"/>
      <c r="R698" s="99"/>
      <c r="S698" s="99"/>
      <c r="T698" s="99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</row>
    <row r="699" spans="2:35" ht="18.75" customHeight="1">
      <c r="B699" s="14"/>
      <c r="C699" s="98"/>
      <c r="D699" s="98"/>
      <c r="E699" s="14"/>
      <c r="F699" s="99"/>
      <c r="G699" s="99"/>
      <c r="H699" s="99"/>
      <c r="I699" s="99"/>
      <c r="J699" s="99"/>
      <c r="K699" s="99"/>
      <c r="L699" s="99"/>
      <c r="M699" s="99"/>
      <c r="N699" s="99"/>
      <c r="O699" s="99"/>
      <c r="P699" s="99"/>
      <c r="Q699" s="99"/>
      <c r="R699" s="99"/>
      <c r="S699" s="99"/>
      <c r="T699" s="99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</row>
    <row r="700" spans="2:35" ht="18.75" customHeight="1">
      <c r="B700" s="14"/>
      <c r="C700" s="98"/>
      <c r="D700" s="98"/>
      <c r="E700" s="14"/>
      <c r="F700" s="99"/>
      <c r="G700" s="99"/>
      <c r="H700" s="99"/>
      <c r="I700" s="99"/>
      <c r="J700" s="99"/>
      <c r="K700" s="99"/>
      <c r="L700" s="99"/>
      <c r="M700" s="99"/>
      <c r="N700" s="99"/>
      <c r="O700" s="99"/>
      <c r="P700" s="99"/>
      <c r="Q700" s="99"/>
      <c r="R700" s="99"/>
      <c r="S700" s="99"/>
      <c r="T700" s="99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</row>
    <row r="701" spans="2:35" ht="18.75" customHeight="1">
      <c r="B701" s="14"/>
      <c r="C701" s="98"/>
      <c r="D701" s="98"/>
      <c r="E701" s="14"/>
      <c r="F701" s="99"/>
      <c r="G701" s="99"/>
      <c r="H701" s="99"/>
      <c r="I701" s="99"/>
      <c r="J701" s="99"/>
      <c r="K701" s="99"/>
      <c r="L701" s="99"/>
      <c r="M701" s="99"/>
      <c r="N701" s="99"/>
      <c r="O701" s="99"/>
      <c r="P701" s="99"/>
      <c r="Q701" s="99"/>
      <c r="R701" s="99"/>
      <c r="S701" s="99"/>
      <c r="T701" s="99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</row>
    <row r="702" spans="2:35" ht="18.75" customHeight="1">
      <c r="B702" s="14"/>
      <c r="C702" s="98"/>
      <c r="D702" s="98"/>
      <c r="E702" s="14"/>
      <c r="F702" s="99"/>
      <c r="G702" s="99"/>
      <c r="H702" s="99"/>
      <c r="I702" s="99"/>
      <c r="J702" s="99"/>
      <c r="K702" s="99"/>
      <c r="L702" s="99"/>
      <c r="M702" s="99"/>
      <c r="N702" s="99"/>
      <c r="O702" s="99"/>
      <c r="P702" s="99"/>
      <c r="Q702" s="99"/>
      <c r="R702" s="99"/>
      <c r="S702" s="99"/>
      <c r="T702" s="99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</row>
    <row r="703" spans="2:35" ht="18.75" customHeight="1">
      <c r="B703" s="14"/>
      <c r="C703" s="98"/>
      <c r="D703" s="98"/>
      <c r="E703" s="14"/>
      <c r="F703" s="99"/>
      <c r="G703" s="99"/>
      <c r="H703" s="99"/>
      <c r="I703" s="99"/>
      <c r="J703" s="99"/>
      <c r="K703" s="99"/>
      <c r="L703" s="99"/>
      <c r="M703" s="99"/>
      <c r="N703" s="99"/>
      <c r="O703" s="99"/>
      <c r="P703" s="99"/>
      <c r="Q703" s="99"/>
      <c r="R703" s="99"/>
      <c r="S703" s="99"/>
      <c r="T703" s="99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</row>
    <row r="704" spans="2:35" ht="18.75" customHeight="1">
      <c r="B704" s="14"/>
      <c r="C704" s="98"/>
      <c r="D704" s="98"/>
      <c r="E704" s="14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99"/>
      <c r="T704" s="99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</row>
    <row r="705" spans="2:35" ht="18.75" customHeight="1">
      <c r="B705" s="14"/>
      <c r="C705" s="98"/>
      <c r="D705" s="98"/>
      <c r="E705" s="14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99"/>
      <c r="T705" s="99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</row>
    <row r="706" spans="2:35" ht="18.75" customHeight="1">
      <c r="B706" s="14"/>
      <c r="C706" s="98"/>
      <c r="D706" s="98"/>
      <c r="E706" s="14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99"/>
      <c r="T706" s="99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</row>
    <row r="707" spans="2:35" ht="18.75" customHeight="1">
      <c r="B707" s="14"/>
      <c r="C707" s="98"/>
      <c r="D707" s="98"/>
      <c r="E707" s="14"/>
      <c r="F707" s="99"/>
      <c r="G707" s="99"/>
      <c r="H707" s="99"/>
      <c r="I707" s="99"/>
      <c r="J707" s="99"/>
      <c r="K707" s="99"/>
      <c r="L707" s="99"/>
      <c r="M707" s="99"/>
      <c r="N707" s="99"/>
      <c r="O707" s="99"/>
      <c r="P707" s="99"/>
      <c r="Q707" s="99"/>
      <c r="R707" s="99"/>
      <c r="S707" s="99"/>
      <c r="T707" s="99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</row>
    <row r="708" spans="2:35" ht="18.75" customHeight="1">
      <c r="B708" s="14"/>
      <c r="C708" s="98"/>
      <c r="D708" s="98"/>
      <c r="E708" s="14"/>
      <c r="F708" s="99"/>
      <c r="G708" s="99"/>
      <c r="H708" s="99"/>
      <c r="I708" s="99"/>
      <c r="J708" s="99"/>
      <c r="K708" s="99"/>
      <c r="L708" s="99"/>
      <c r="M708" s="99"/>
      <c r="N708" s="99"/>
      <c r="O708" s="99"/>
      <c r="P708" s="99"/>
      <c r="Q708" s="99"/>
      <c r="R708" s="99"/>
      <c r="S708" s="99"/>
      <c r="T708" s="99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</row>
    <row r="709" spans="2:35" ht="18.75" customHeight="1">
      <c r="B709" s="14"/>
      <c r="C709" s="98"/>
      <c r="D709" s="98"/>
      <c r="E709" s="14"/>
      <c r="F709" s="99"/>
      <c r="G709" s="99"/>
      <c r="H709" s="99"/>
      <c r="I709" s="99"/>
      <c r="J709" s="99"/>
      <c r="K709" s="99"/>
      <c r="L709" s="99"/>
      <c r="M709" s="99"/>
      <c r="N709" s="99"/>
      <c r="O709" s="99"/>
      <c r="P709" s="99"/>
      <c r="Q709" s="99"/>
      <c r="R709" s="99"/>
      <c r="S709" s="99"/>
      <c r="T709" s="99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</row>
    <row r="710" spans="2:35" ht="18.75" customHeight="1">
      <c r="B710" s="14"/>
      <c r="C710" s="98"/>
      <c r="D710" s="98"/>
      <c r="E710" s="14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99"/>
      <c r="T710" s="99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</row>
    <row r="711" spans="2:35" ht="18.75" customHeight="1">
      <c r="B711" s="14"/>
      <c r="C711" s="98"/>
      <c r="D711" s="98"/>
      <c r="E711" s="14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99"/>
      <c r="T711" s="99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</row>
    <row r="712" spans="2:35" ht="18.75" customHeight="1">
      <c r="B712" s="14"/>
      <c r="C712" s="98"/>
      <c r="D712" s="98"/>
      <c r="E712" s="14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99"/>
      <c r="T712" s="99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</row>
    <row r="713" spans="2:35" ht="18.75" customHeight="1">
      <c r="B713" s="14"/>
      <c r="C713" s="98"/>
      <c r="D713" s="98"/>
      <c r="E713" s="14"/>
      <c r="F713" s="99"/>
      <c r="G713" s="99"/>
      <c r="H713" s="99"/>
      <c r="I713" s="99"/>
      <c r="J713" s="99"/>
      <c r="K713" s="99"/>
      <c r="L713" s="99"/>
      <c r="M713" s="99"/>
      <c r="N713" s="99"/>
      <c r="O713" s="99"/>
      <c r="P713" s="99"/>
      <c r="Q713" s="99"/>
      <c r="R713" s="99"/>
      <c r="S713" s="99"/>
      <c r="T713" s="99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</row>
    <row r="714" spans="2:35" ht="18.75" customHeight="1">
      <c r="B714" s="14"/>
      <c r="C714" s="98"/>
      <c r="D714" s="98"/>
      <c r="E714" s="14"/>
      <c r="F714" s="99"/>
      <c r="G714" s="99"/>
      <c r="H714" s="99"/>
      <c r="I714" s="99"/>
      <c r="J714" s="99"/>
      <c r="K714" s="99"/>
      <c r="L714" s="99"/>
      <c r="M714" s="99"/>
      <c r="N714" s="99"/>
      <c r="O714" s="99"/>
      <c r="P714" s="99"/>
      <c r="Q714" s="99"/>
      <c r="R714" s="99"/>
      <c r="S714" s="99"/>
      <c r="T714" s="99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</row>
    <row r="715" spans="2:35" ht="18.75" customHeight="1">
      <c r="B715" s="14"/>
      <c r="C715" s="98"/>
      <c r="D715" s="98"/>
      <c r="E715" s="14"/>
      <c r="F715" s="99"/>
      <c r="G715" s="99"/>
      <c r="H715" s="99"/>
      <c r="I715" s="99"/>
      <c r="J715" s="99"/>
      <c r="K715" s="99"/>
      <c r="L715" s="99"/>
      <c r="M715" s="99"/>
      <c r="N715" s="99"/>
      <c r="O715" s="99"/>
      <c r="P715" s="99"/>
      <c r="Q715" s="99"/>
      <c r="R715" s="99"/>
      <c r="S715" s="99"/>
      <c r="T715" s="99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</row>
    <row r="716" spans="2:35" ht="18.75" customHeight="1">
      <c r="B716" s="14"/>
      <c r="C716" s="98"/>
      <c r="D716" s="98"/>
      <c r="E716" s="14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99"/>
      <c r="T716" s="99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</row>
    <row r="717" spans="2:35" ht="18.75" customHeight="1">
      <c r="B717" s="14"/>
      <c r="C717" s="98"/>
      <c r="D717" s="98"/>
      <c r="E717" s="14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99"/>
      <c r="T717" s="99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</row>
    <row r="718" spans="2:35" ht="18.75" customHeight="1">
      <c r="B718" s="14"/>
      <c r="C718" s="98"/>
      <c r="D718" s="98"/>
      <c r="E718" s="14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99"/>
      <c r="T718" s="99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</row>
    <row r="719" spans="2:35" ht="18.75" customHeight="1">
      <c r="B719" s="14"/>
      <c r="C719" s="98"/>
      <c r="D719" s="98"/>
      <c r="E719" s="14"/>
      <c r="F719" s="99"/>
      <c r="G719" s="99"/>
      <c r="H719" s="99"/>
      <c r="I719" s="99"/>
      <c r="J719" s="99"/>
      <c r="K719" s="99"/>
      <c r="L719" s="99"/>
      <c r="M719" s="99"/>
      <c r="N719" s="99"/>
      <c r="O719" s="99"/>
      <c r="P719" s="99"/>
      <c r="Q719" s="99"/>
      <c r="R719" s="99"/>
      <c r="S719" s="99"/>
      <c r="T719" s="99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</row>
    <row r="720" spans="2:35" ht="18.75" customHeight="1">
      <c r="B720" s="14"/>
      <c r="C720" s="98"/>
      <c r="D720" s="98"/>
      <c r="E720" s="14"/>
      <c r="F720" s="99"/>
      <c r="G720" s="99"/>
      <c r="H720" s="99"/>
      <c r="I720" s="99"/>
      <c r="J720" s="99"/>
      <c r="K720" s="99"/>
      <c r="L720" s="99"/>
      <c r="M720" s="99"/>
      <c r="N720" s="99"/>
      <c r="O720" s="99"/>
      <c r="P720" s="99"/>
      <c r="Q720" s="99"/>
      <c r="R720" s="99"/>
      <c r="S720" s="99"/>
      <c r="T720" s="99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</row>
    <row r="721" spans="2:35" ht="18.75" customHeight="1">
      <c r="B721" s="14"/>
      <c r="C721" s="98"/>
      <c r="D721" s="98"/>
      <c r="E721" s="14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99"/>
      <c r="T721" s="99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</row>
    <row r="722" spans="2:35" ht="18.75" customHeight="1">
      <c r="B722" s="14"/>
      <c r="C722" s="98"/>
      <c r="D722" s="98"/>
      <c r="E722" s="14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99"/>
      <c r="T722" s="99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</row>
    <row r="723" spans="2:35" ht="18.75" customHeight="1">
      <c r="B723" s="14"/>
      <c r="C723" s="98"/>
      <c r="D723" s="98"/>
      <c r="E723" s="14"/>
      <c r="F723" s="99"/>
      <c r="G723" s="99"/>
      <c r="H723" s="99"/>
      <c r="I723" s="99"/>
      <c r="J723" s="99"/>
      <c r="K723" s="99"/>
      <c r="L723" s="99"/>
      <c r="M723" s="99"/>
      <c r="N723" s="99"/>
      <c r="O723" s="99"/>
      <c r="P723" s="99"/>
      <c r="Q723" s="99"/>
      <c r="R723" s="99"/>
      <c r="S723" s="99"/>
      <c r="T723" s="99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</row>
    <row r="724" spans="2:35" ht="18.75" customHeight="1">
      <c r="B724" s="14"/>
      <c r="C724" s="98"/>
      <c r="D724" s="98"/>
      <c r="E724" s="14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99"/>
      <c r="T724" s="99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</row>
    <row r="725" spans="2:35" ht="18.75" customHeight="1">
      <c r="B725" s="14"/>
      <c r="C725" s="98"/>
      <c r="D725" s="98"/>
      <c r="E725" s="14"/>
      <c r="F725" s="99"/>
      <c r="G725" s="99"/>
      <c r="H725" s="99"/>
      <c r="I725" s="99"/>
      <c r="J725" s="99"/>
      <c r="K725" s="99"/>
      <c r="L725" s="99"/>
      <c r="M725" s="99"/>
      <c r="N725" s="99"/>
      <c r="O725" s="99"/>
      <c r="P725" s="99"/>
      <c r="Q725" s="99"/>
      <c r="R725" s="99"/>
      <c r="S725" s="99"/>
      <c r="T725" s="99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</row>
    <row r="726" spans="2:35" ht="18.75" customHeight="1">
      <c r="B726" s="14"/>
      <c r="C726" s="98"/>
      <c r="D726" s="98"/>
      <c r="E726" s="14"/>
      <c r="F726" s="99"/>
      <c r="G726" s="99"/>
      <c r="H726" s="99"/>
      <c r="I726" s="99"/>
      <c r="J726" s="99"/>
      <c r="K726" s="99"/>
      <c r="L726" s="99"/>
      <c r="M726" s="99"/>
      <c r="N726" s="99"/>
      <c r="O726" s="99"/>
      <c r="P726" s="99"/>
      <c r="Q726" s="99"/>
      <c r="R726" s="99"/>
      <c r="S726" s="99"/>
      <c r="T726" s="99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</row>
    <row r="727" spans="2:35" ht="18.75" customHeight="1">
      <c r="B727" s="14"/>
      <c r="C727" s="98"/>
      <c r="D727" s="98"/>
      <c r="E727" s="14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99"/>
      <c r="T727" s="99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</row>
    <row r="728" spans="2:35" ht="18.75" customHeight="1">
      <c r="B728" s="14"/>
      <c r="C728" s="98"/>
      <c r="D728" s="98"/>
      <c r="E728" s="14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99"/>
      <c r="T728" s="99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</row>
    <row r="729" spans="2:35" ht="18.75" customHeight="1">
      <c r="B729" s="14"/>
      <c r="C729" s="98"/>
      <c r="D729" s="98"/>
      <c r="E729" s="14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99"/>
      <c r="T729" s="99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</row>
    <row r="730" spans="2:35" ht="18.75" customHeight="1">
      <c r="B730" s="14"/>
      <c r="C730" s="98"/>
      <c r="D730" s="98"/>
      <c r="E730" s="14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99"/>
      <c r="T730" s="99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</row>
    <row r="731" spans="2:35" ht="18.75" customHeight="1">
      <c r="B731" s="14"/>
      <c r="C731" s="98"/>
      <c r="D731" s="98"/>
      <c r="E731" s="14"/>
      <c r="F731" s="99"/>
      <c r="G731" s="99"/>
      <c r="H731" s="99"/>
      <c r="I731" s="99"/>
      <c r="J731" s="99"/>
      <c r="K731" s="99"/>
      <c r="L731" s="99"/>
      <c r="M731" s="99"/>
      <c r="N731" s="99"/>
      <c r="O731" s="99"/>
      <c r="P731" s="99"/>
      <c r="Q731" s="99"/>
      <c r="R731" s="99"/>
      <c r="S731" s="99"/>
      <c r="T731" s="99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</row>
    <row r="732" spans="2:35" ht="18.75" customHeight="1">
      <c r="B732" s="14"/>
      <c r="C732" s="98"/>
      <c r="D732" s="98"/>
      <c r="E732" s="14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99"/>
      <c r="T732" s="99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</row>
    <row r="733" spans="2:35" ht="18.75" customHeight="1">
      <c r="B733" s="14"/>
      <c r="C733" s="98"/>
      <c r="D733" s="98"/>
      <c r="E733" s="14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99"/>
      <c r="T733" s="99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</row>
    <row r="734" spans="2:35" ht="18.75" customHeight="1">
      <c r="B734" s="14"/>
      <c r="C734" s="98"/>
      <c r="D734" s="98"/>
      <c r="E734" s="14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99"/>
      <c r="T734" s="99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</row>
    <row r="735" spans="2:35" ht="18.75" customHeight="1">
      <c r="B735" s="14"/>
      <c r="C735" s="98"/>
      <c r="D735" s="98"/>
      <c r="E735" s="14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99"/>
      <c r="T735" s="99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</row>
    <row r="736" spans="2:35" ht="18.75" customHeight="1">
      <c r="B736" s="14"/>
      <c r="C736" s="98"/>
      <c r="D736" s="98"/>
      <c r="E736" s="14"/>
      <c r="F736" s="99"/>
      <c r="G736" s="99"/>
      <c r="H736" s="99"/>
      <c r="I736" s="99"/>
      <c r="J736" s="99"/>
      <c r="K736" s="99"/>
      <c r="L736" s="99"/>
      <c r="M736" s="99"/>
      <c r="N736" s="99"/>
      <c r="O736" s="99"/>
      <c r="P736" s="99"/>
      <c r="Q736" s="99"/>
      <c r="R736" s="99"/>
      <c r="S736" s="99"/>
      <c r="T736" s="99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</row>
    <row r="737" spans="2:35" ht="18.75" customHeight="1">
      <c r="B737" s="14"/>
      <c r="C737" s="98"/>
      <c r="D737" s="98"/>
      <c r="E737" s="14"/>
      <c r="F737" s="99"/>
      <c r="G737" s="99"/>
      <c r="H737" s="99"/>
      <c r="I737" s="99"/>
      <c r="J737" s="99"/>
      <c r="K737" s="99"/>
      <c r="L737" s="99"/>
      <c r="M737" s="99"/>
      <c r="N737" s="99"/>
      <c r="O737" s="99"/>
      <c r="P737" s="99"/>
      <c r="Q737" s="99"/>
      <c r="R737" s="99"/>
      <c r="S737" s="99"/>
      <c r="T737" s="99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</row>
    <row r="738" spans="2:35" ht="18.75" customHeight="1">
      <c r="B738" s="14"/>
      <c r="C738" s="98"/>
      <c r="D738" s="98"/>
      <c r="E738" s="14"/>
      <c r="F738" s="99"/>
      <c r="G738" s="99"/>
      <c r="H738" s="99"/>
      <c r="I738" s="99"/>
      <c r="J738" s="99"/>
      <c r="K738" s="99"/>
      <c r="L738" s="99"/>
      <c r="M738" s="99"/>
      <c r="N738" s="99"/>
      <c r="O738" s="99"/>
      <c r="P738" s="99"/>
      <c r="Q738" s="99"/>
      <c r="R738" s="99"/>
      <c r="S738" s="99"/>
      <c r="T738" s="99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</row>
    <row r="739" spans="2:35" ht="18.75" customHeight="1">
      <c r="B739" s="14"/>
      <c r="C739" s="98"/>
      <c r="D739" s="98"/>
      <c r="E739" s="14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99"/>
      <c r="T739" s="99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</row>
    <row r="740" spans="2:35" ht="18.75" customHeight="1">
      <c r="B740" s="14"/>
      <c r="C740" s="98"/>
      <c r="D740" s="98"/>
      <c r="E740" s="14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99"/>
      <c r="T740" s="99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</row>
    <row r="741" spans="2:35" ht="18.75" customHeight="1">
      <c r="B741" s="14"/>
      <c r="C741" s="98"/>
      <c r="D741" s="98"/>
      <c r="E741" s="14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99"/>
      <c r="T741" s="99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</row>
    <row r="742" spans="2:35" ht="18.75" customHeight="1">
      <c r="B742" s="14"/>
      <c r="C742" s="98"/>
      <c r="D742" s="98"/>
      <c r="E742" s="14"/>
      <c r="F742" s="99"/>
      <c r="G742" s="99"/>
      <c r="H742" s="99"/>
      <c r="I742" s="99"/>
      <c r="J742" s="99"/>
      <c r="K742" s="99"/>
      <c r="L742" s="99"/>
      <c r="M742" s="99"/>
      <c r="N742" s="99"/>
      <c r="O742" s="99"/>
      <c r="P742" s="99"/>
      <c r="Q742" s="99"/>
      <c r="R742" s="99"/>
      <c r="S742" s="99"/>
      <c r="T742" s="99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</row>
    <row r="743" spans="2:35" ht="18.75" customHeight="1">
      <c r="B743" s="14"/>
      <c r="C743" s="98"/>
      <c r="D743" s="98"/>
      <c r="E743" s="14"/>
      <c r="F743" s="99"/>
      <c r="G743" s="99"/>
      <c r="H743" s="99"/>
      <c r="I743" s="99"/>
      <c r="J743" s="99"/>
      <c r="K743" s="99"/>
      <c r="L743" s="99"/>
      <c r="M743" s="99"/>
      <c r="N743" s="99"/>
      <c r="O743" s="99"/>
      <c r="P743" s="99"/>
      <c r="Q743" s="99"/>
      <c r="R743" s="99"/>
      <c r="S743" s="99"/>
      <c r="T743" s="99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</row>
    <row r="744" spans="2:35" ht="18.75" customHeight="1">
      <c r="B744" s="14"/>
      <c r="C744" s="98"/>
      <c r="D744" s="98"/>
      <c r="E744" s="14"/>
      <c r="F744" s="99"/>
      <c r="G744" s="99"/>
      <c r="H744" s="99"/>
      <c r="I744" s="99"/>
      <c r="J744" s="99"/>
      <c r="K744" s="99"/>
      <c r="L744" s="99"/>
      <c r="M744" s="99"/>
      <c r="N744" s="99"/>
      <c r="O744" s="99"/>
      <c r="P744" s="99"/>
      <c r="Q744" s="99"/>
      <c r="R744" s="99"/>
      <c r="S744" s="99"/>
      <c r="T744" s="99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</row>
    <row r="745" spans="2:35" ht="18.75" customHeight="1">
      <c r="B745" s="14"/>
      <c r="C745" s="98"/>
      <c r="D745" s="98"/>
      <c r="E745" s="14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99"/>
      <c r="T745" s="99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</row>
    <row r="746" spans="2:35" ht="18.75" customHeight="1">
      <c r="B746" s="14"/>
      <c r="C746" s="98"/>
      <c r="D746" s="98"/>
      <c r="E746" s="14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99"/>
      <c r="T746" s="99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</row>
    <row r="747" spans="2:35" ht="18.75" customHeight="1">
      <c r="B747" s="14"/>
      <c r="C747" s="98"/>
      <c r="D747" s="98"/>
      <c r="E747" s="14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99"/>
      <c r="T747" s="99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</row>
    <row r="748" spans="2:35" ht="18.75" customHeight="1">
      <c r="B748" s="14"/>
      <c r="C748" s="98"/>
      <c r="D748" s="98"/>
      <c r="E748" s="14"/>
      <c r="F748" s="99"/>
      <c r="G748" s="99"/>
      <c r="H748" s="99"/>
      <c r="I748" s="99"/>
      <c r="J748" s="99"/>
      <c r="K748" s="99"/>
      <c r="L748" s="99"/>
      <c r="M748" s="99"/>
      <c r="N748" s="99"/>
      <c r="O748" s="99"/>
      <c r="P748" s="99"/>
      <c r="Q748" s="99"/>
      <c r="R748" s="99"/>
      <c r="S748" s="99"/>
      <c r="T748" s="99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</row>
    <row r="749" spans="2:35" ht="18.75" customHeight="1">
      <c r="B749" s="14"/>
      <c r="C749" s="98"/>
      <c r="D749" s="98"/>
      <c r="E749" s="14"/>
      <c r="F749" s="99"/>
      <c r="G749" s="99"/>
      <c r="H749" s="99"/>
      <c r="I749" s="99"/>
      <c r="J749" s="99"/>
      <c r="K749" s="99"/>
      <c r="L749" s="99"/>
      <c r="M749" s="99"/>
      <c r="N749" s="99"/>
      <c r="O749" s="99"/>
      <c r="P749" s="99"/>
      <c r="Q749" s="99"/>
      <c r="R749" s="99"/>
      <c r="S749" s="99"/>
      <c r="T749" s="99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</row>
    <row r="750" spans="2:35" ht="18.75" customHeight="1">
      <c r="B750" s="14"/>
      <c r="C750" s="98"/>
      <c r="D750" s="98"/>
      <c r="E750" s="14"/>
      <c r="F750" s="99"/>
      <c r="G750" s="99"/>
      <c r="H750" s="99"/>
      <c r="I750" s="99"/>
      <c r="J750" s="99"/>
      <c r="K750" s="99"/>
      <c r="L750" s="99"/>
      <c r="M750" s="99"/>
      <c r="N750" s="99"/>
      <c r="O750" s="99"/>
      <c r="P750" s="99"/>
      <c r="Q750" s="99"/>
      <c r="R750" s="99"/>
      <c r="S750" s="99"/>
      <c r="T750" s="99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</row>
    <row r="751" spans="2:35" ht="18.75" customHeight="1">
      <c r="B751" s="14"/>
      <c r="C751" s="98"/>
      <c r="D751" s="98"/>
      <c r="E751" s="14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99"/>
      <c r="T751" s="99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</row>
    <row r="752" spans="2:35" ht="18.75" customHeight="1">
      <c r="B752" s="14"/>
      <c r="C752" s="98"/>
      <c r="D752" s="98"/>
      <c r="E752" s="14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99"/>
      <c r="T752" s="99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</row>
    <row r="753" spans="2:35" ht="18.75" customHeight="1">
      <c r="B753" s="14"/>
      <c r="C753" s="98"/>
      <c r="D753" s="98"/>
      <c r="E753" s="14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99"/>
      <c r="T753" s="99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</row>
    <row r="754" spans="2:35" ht="18.75" customHeight="1">
      <c r="B754" s="14"/>
      <c r="C754" s="98"/>
      <c r="D754" s="98"/>
      <c r="E754" s="14"/>
      <c r="F754" s="99"/>
      <c r="G754" s="99"/>
      <c r="H754" s="99"/>
      <c r="I754" s="99"/>
      <c r="J754" s="99"/>
      <c r="K754" s="99"/>
      <c r="L754" s="99"/>
      <c r="M754" s="99"/>
      <c r="N754" s="99"/>
      <c r="O754" s="99"/>
      <c r="P754" s="99"/>
      <c r="Q754" s="99"/>
      <c r="R754" s="99"/>
      <c r="S754" s="99"/>
      <c r="T754" s="99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</row>
    <row r="755" spans="2:35" ht="18.75" customHeight="1">
      <c r="B755" s="14"/>
      <c r="C755" s="98"/>
      <c r="D755" s="98"/>
      <c r="E755" s="14"/>
      <c r="F755" s="99"/>
      <c r="G755" s="99"/>
      <c r="H755" s="99"/>
      <c r="I755" s="99"/>
      <c r="J755" s="99"/>
      <c r="K755" s="99"/>
      <c r="L755" s="99"/>
      <c r="M755" s="99"/>
      <c r="N755" s="99"/>
      <c r="O755" s="99"/>
      <c r="P755" s="99"/>
      <c r="Q755" s="99"/>
      <c r="R755" s="99"/>
      <c r="S755" s="99"/>
      <c r="T755" s="99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</row>
    <row r="756" spans="2:35" ht="18.75" customHeight="1">
      <c r="B756" s="14"/>
      <c r="C756" s="98"/>
      <c r="D756" s="98"/>
      <c r="E756" s="14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99"/>
      <c r="T756" s="99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</row>
    <row r="757" spans="2:35" ht="18.75" customHeight="1">
      <c r="B757" s="14"/>
      <c r="C757" s="98"/>
      <c r="D757" s="98"/>
      <c r="E757" s="14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99"/>
      <c r="T757" s="99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</row>
    <row r="758" spans="2:35" ht="18.75" customHeight="1">
      <c r="B758" s="14"/>
      <c r="C758" s="98"/>
      <c r="D758" s="98"/>
      <c r="E758" s="14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99"/>
      <c r="T758" s="99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</row>
    <row r="759" spans="2:35" ht="18.75" customHeight="1">
      <c r="B759" s="14"/>
      <c r="C759" s="98"/>
      <c r="D759" s="98"/>
      <c r="E759" s="14"/>
      <c r="F759" s="99"/>
      <c r="G759" s="99"/>
      <c r="H759" s="99"/>
      <c r="I759" s="99"/>
      <c r="J759" s="99"/>
      <c r="K759" s="99"/>
      <c r="L759" s="99"/>
      <c r="M759" s="99"/>
      <c r="N759" s="99"/>
      <c r="O759" s="99"/>
      <c r="P759" s="99"/>
      <c r="Q759" s="99"/>
      <c r="R759" s="99"/>
      <c r="S759" s="99"/>
      <c r="T759" s="99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</row>
    <row r="760" spans="2:35" ht="18.75" customHeight="1">
      <c r="B760" s="14"/>
      <c r="C760" s="98"/>
      <c r="D760" s="98"/>
      <c r="E760" s="14"/>
      <c r="F760" s="99"/>
      <c r="G760" s="99"/>
      <c r="H760" s="99"/>
      <c r="I760" s="99"/>
      <c r="J760" s="99"/>
      <c r="K760" s="99"/>
      <c r="L760" s="99"/>
      <c r="M760" s="99"/>
      <c r="N760" s="99"/>
      <c r="O760" s="99"/>
      <c r="P760" s="99"/>
      <c r="Q760" s="99"/>
      <c r="R760" s="99"/>
      <c r="S760" s="99"/>
      <c r="T760" s="99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</row>
    <row r="761" spans="2:35" ht="18.75" customHeight="1">
      <c r="B761" s="14"/>
      <c r="C761" s="98"/>
      <c r="D761" s="98"/>
      <c r="E761" s="14"/>
      <c r="F761" s="99"/>
      <c r="G761" s="99"/>
      <c r="H761" s="99"/>
      <c r="I761" s="99"/>
      <c r="J761" s="99"/>
      <c r="K761" s="99"/>
      <c r="L761" s="99"/>
      <c r="M761" s="99"/>
      <c r="N761" s="99"/>
      <c r="O761" s="99"/>
      <c r="P761" s="99"/>
      <c r="Q761" s="99"/>
      <c r="R761" s="99"/>
      <c r="S761" s="99"/>
      <c r="T761" s="99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</row>
    <row r="762" spans="2:35" ht="18.75" customHeight="1">
      <c r="B762" s="14"/>
      <c r="C762" s="98"/>
      <c r="D762" s="98"/>
      <c r="E762" s="14"/>
      <c r="F762" s="99"/>
      <c r="G762" s="99"/>
      <c r="H762" s="99"/>
      <c r="I762" s="99"/>
      <c r="J762" s="99"/>
      <c r="K762" s="99"/>
      <c r="L762" s="99"/>
      <c r="M762" s="99"/>
      <c r="N762" s="99"/>
      <c r="O762" s="99"/>
      <c r="P762" s="99"/>
      <c r="Q762" s="99"/>
      <c r="R762" s="99"/>
      <c r="S762" s="99"/>
      <c r="T762" s="99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</row>
    <row r="763" spans="2:35" ht="18.75" customHeight="1">
      <c r="B763" s="14"/>
      <c r="C763" s="98"/>
      <c r="D763" s="98"/>
      <c r="E763" s="14"/>
      <c r="F763" s="99"/>
      <c r="G763" s="99"/>
      <c r="H763" s="99"/>
      <c r="I763" s="99"/>
      <c r="J763" s="99"/>
      <c r="K763" s="99"/>
      <c r="L763" s="99"/>
      <c r="M763" s="99"/>
      <c r="N763" s="99"/>
      <c r="O763" s="99"/>
      <c r="P763" s="99"/>
      <c r="Q763" s="99"/>
      <c r="R763" s="99"/>
      <c r="S763" s="99"/>
      <c r="T763" s="99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</row>
    <row r="764" spans="2:35" ht="18.75" customHeight="1">
      <c r="B764" s="14"/>
      <c r="C764" s="98"/>
      <c r="D764" s="98"/>
      <c r="E764" s="14"/>
      <c r="F764" s="99"/>
      <c r="G764" s="99"/>
      <c r="H764" s="99"/>
      <c r="I764" s="99"/>
      <c r="J764" s="99"/>
      <c r="K764" s="99"/>
      <c r="L764" s="99"/>
      <c r="M764" s="99"/>
      <c r="N764" s="99"/>
      <c r="O764" s="99"/>
      <c r="P764" s="99"/>
      <c r="Q764" s="99"/>
      <c r="R764" s="99"/>
      <c r="S764" s="99"/>
      <c r="T764" s="99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</row>
    <row r="765" spans="2:35" ht="18.75" customHeight="1">
      <c r="B765" s="14"/>
      <c r="C765" s="98"/>
      <c r="D765" s="98"/>
      <c r="E765" s="14"/>
      <c r="F765" s="99"/>
      <c r="G765" s="99"/>
      <c r="H765" s="99"/>
      <c r="I765" s="99"/>
      <c r="J765" s="99"/>
      <c r="K765" s="99"/>
      <c r="L765" s="99"/>
      <c r="M765" s="99"/>
      <c r="N765" s="99"/>
      <c r="O765" s="99"/>
      <c r="P765" s="99"/>
      <c r="Q765" s="99"/>
      <c r="R765" s="99"/>
      <c r="S765" s="99"/>
      <c r="T765" s="99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</row>
    <row r="766" spans="2:35" ht="18.75" customHeight="1">
      <c r="B766" s="14"/>
      <c r="C766" s="98"/>
      <c r="D766" s="98"/>
      <c r="E766" s="14"/>
      <c r="F766" s="99"/>
      <c r="G766" s="99"/>
      <c r="H766" s="99"/>
      <c r="I766" s="99"/>
      <c r="J766" s="99"/>
      <c r="K766" s="99"/>
      <c r="L766" s="99"/>
      <c r="M766" s="99"/>
      <c r="N766" s="99"/>
      <c r="O766" s="99"/>
      <c r="P766" s="99"/>
      <c r="Q766" s="99"/>
      <c r="R766" s="99"/>
      <c r="S766" s="99"/>
      <c r="T766" s="99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</row>
    <row r="767" spans="2:35" ht="18.75" customHeight="1">
      <c r="B767" s="14"/>
      <c r="C767" s="98"/>
      <c r="D767" s="98"/>
      <c r="E767" s="14"/>
      <c r="F767" s="99"/>
      <c r="G767" s="99"/>
      <c r="H767" s="99"/>
      <c r="I767" s="99"/>
      <c r="J767" s="99"/>
      <c r="K767" s="99"/>
      <c r="L767" s="99"/>
      <c r="M767" s="99"/>
      <c r="N767" s="99"/>
      <c r="O767" s="99"/>
      <c r="P767" s="99"/>
      <c r="Q767" s="99"/>
      <c r="R767" s="99"/>
      <c r="S767" s="99"/>
      <c r="T767" s="99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</row>
    <row r="768" spans="2:35" ht="18.75" customHeight="1">
      <c r="B768" s="14"/>
      <c r="C768" s="98"/>
      <c r="D768" s="98"/>
      <c r="E768" s="14"/>
      <c r="F768" s="99"/>
      <c r="G768" s="99"/>
      <c r="H768" s="99"/>
      <c r="I768" s="99"/>
      <c r="J768" s="99"/>
      <c r="K768" s="99"/>
      <c r="L768" s="99"/>
      <c r="M768" s="99"/>
      <c r="N768" s="99"/>
      <c r="O768" s="99"/>
      <c r="P768" s="99"/>
      <c r="Q768" s="99"/>
      <c r="R768" s="99"/>
      <c r="S768" s="99"/>
      <c r="T768" s="99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</row>
    <row r="769" spans="2:35" ht="18.75" customHeight="1">
      <c r="B769" s="14"/>
      <c r="C769" s="98"/>
      <c r="D769" s="98"/>
      <c r="E769" s="14"/>
      <c r="F769" s="99"/>
      <c r="G769" s="99"/>
      <c r="H769" s="99"/>
      <c r="I769" s="99"/>
      <c r="J769" s="99"/>
      <c r="K769" s="99"/>
      <c r="L769" s="99"/>
      <c r="M769" s="99"/>
      <c r="N769" s="99"/>
      <c r="O769" s="99"/>
      <c r="P769" s="99"/>
      <c r="Q769" s="99"/>
      <c r="R769" s="99"/>
      <c r="S769" s="99"/>
      <c r="T769" s="99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</row>
    <row r="770" spans="2:35" ht="18.75" customHeight="1">
      <c r="B770" s="14"/>
      <c r="C770" s="98"/>
      <c r="D770" s="98"/>
      <c r="E770" s="14"/>
      <c r="F770" s="99"/>
      <c r="G770" s="99"/>
      <c r="H770" s="99"/>
      <c r="I770" s="99"/>
      <c r="J770" s="99"/>
      <c r="K770" s="99"/>
      <c r="L770" s="99"/>
      <c r="M770" s="99"/>
      <c r="N770" s="99"/>
      <c r="O770" s="99"/>
      <c r="P770" s="99"/>
      <c r="Q770" s="99"/>
      <c r="R770" s="99"/>
      <c r="S770" s="99"/>
      <c r="T770" s="99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</row>
    <row r="771" spans="2:35" ht="18.75" customHeight="1">
      <c r="B771" s="14"/>
      <c r="C771" s="98"/>
      <c r="D771" s="98"/>
      <c r="E771" s="14"/>
      <c r="F771" s="99"/>
      <c r="G771" s="99"/>
      <c r="H771" s="99"/>
      <c r="I771" s="99"/>
      <c r="J771" s="99"/>
      <c r="K771" s="99"/>
      <c r="L771" s="99"/>
      <c r="M771" s="99"/>
      <c r="N771" s="99"/>
      <c r="O771" s="99"/>
      <c r="P771" s="99"/>
      <c r="Q771" s="99"/>
      <c r="R771" s="99"/>
      <c r="S771" s="99"/>
      <c r="T771" s="99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</row>
    <row r="772" spans="2:35" ht="18.75" customHeight="1">
      <c r="B772" s="14"/>
      <c r="C772" s="98"/>
      <c r="D772" s="98"/>
      <c r="E772" s="14"/>
      <c r="F772" s="99"/>
      <c r="G772" s="99"/>
      <c r="H772" s="99"/>
      <c r="I772" s="99"/>
      <c r="J772" s="99"/>
      <c r="K772" s="99"/>
      <c r="L772" s="99"/>
      <c r="M772" s="99"/>
      <c r="N772" s="99"/>
      <c r="O772" s="99"/>
      <c r="P772" s="99"/>
      <c r="Q772" s="99"/>
      <c r="R772" s="99"/>
      <c r="S772" s="99"/>
      <c r="T772" s="99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</row>
    <row r="773" spans="2:35" ht="18.75" customHeight="1">
      <c r="B773" s="14"/>
      <c r="C773" s="98"/>
      <c r="D773" s="98"/>
      <c r="E773" s="14"/>
      <c r="F773" s="99"/>
      <c r="G773" s="99"/>
      <c r="H773" s="99"/>
      <c r="I773" s="99"/>
      <c r="J773" s="99"/>
      <c r="K773" s="99"/>
      <c r="L773" s="99"/>
      <c r="M773" s="99"/>
      <c r="N773" s="99"/>
      <c r="O773" s="99"/>
      <c r="P773" s="99"/>
      <c r="Q773" s="99"/>
      <c r="R773" s="99"/>
      <c r="S773" s="99"/>
      <c r="T773" s="99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</row>
    <row r="774" spans="2:35" ht="18.75" customHeight="1">
      <c r="B774" s="14"/>
      <c r="C774" s="98"/>
      <c r="D774" s="98"/>
      <c r="E774" s="14"/>
      <c r="F774" s="99"/>
      <c r="G774" s="99"/>
      <c r="H774" s="99"/>
      <c r="I774" s="99"/>
      <c r="J774" s="99"/>
      <c r="K774" s="99"/>
      <c r="L774" s="99"/>
      <c r="M774" s="99"/>
      <c r="N774" s="99"/>
      <c r="O774" s="99"/>
      <c r="P774" s="99"/>
      <c r="Q774" s="99"/>
      <c r="R774" s="99"/>
      <c r="S774" s="99"/>
      <c r="T774" s="99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</row>
    <row r="775" spans="2:35" ht="18.75" customHeight="1">
      <c r="B775" s="14"/>
      <c r="C775" s="98"/>
      <c r="D775" s="98"/>
      <c r="E775" s="14"/>
      <c r="F775" s="99"/>
      <c r="G775" s="99"/>
      <c r="H775" s="99"/>
      <c r="I775" s="99"/>
      <c r="J775" s="99"/>
      <c r="K775" s="99"/>
      <c r="L775" s="99"/>
      <c r="M775" s="99"/>
      <c r="N775" s="99"/>
      <c r="O775" s="99"/>
      <c r="P775" s="99"/>
      <c r="Q775" s="99"/>
      <c r="R775" s="99"/>
      <c r="S775" s="99"/>
      <c r="T775" s="99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</row>
    <row r="776" spans="2:35" ht="18.75" customHeight="1">
      <c r="B776" s="14"/>
      <c r="C776" s="98"/>
      <c r="D776" s="98"/>
      <c r="E776" s="14"/>
      <c r="F776" s="99"/>
      <c r="G776" s="99"/>
      <c r="H776" s="99"/>
      <c r="I776" s="99"/>
      <c r="J776" s="99"/>
      <c r="K776" s="99"/>
      <c r="L776" s="99"/>
      <c r="M776" s="99"/>
      <c r="N776" s="99"/>
      <c r="O776" s="99"/>
      <c r="P776" s="99"/>
      <c r="Q776" s="99"/>
      <c r="R776" s="99"/>
      <c r="S776" s="99"/>
      <c r="T776" s="99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</row>
    <row r="777" spans="2:35" ht="18.75" customHeight="1">
      <c r="B777" s="14"/>
      <c r="C777" s="98"/>
      <c r="D777" s="98"/>
      <c r="E777" s="14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99"/>
      <c r="T777" s="99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</row>
    <row r="778" spans="2:35" ht="18.75" customHeight="1">
      <c r="B778" s="14"/>
      <c r="C778" s="98"/>
      <c r="D778" s="98"/>
      <c r="E778" s="14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99"/>
      <c r="T778" s="99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</row>
    <row r="779" spans="2:35" ht="18.75" customHeight="1">
      <c r="B779" s="14"/>
      <c r="C779" s="98"/>
      <c r="D779" s="98"/>
      <c r="E779" s="14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99"/>
      <c r="T779" s="99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</row>
    <row r="780" spans="2:35" ht="18.75" customHeight="1">
      <c r="B780" s="14"/>
      <c r="C780" s="98"/>
      <c r="D780" s="98"/>
      <c r="E780" s="14"/>
      <c r="F780" s="99"/>
      <c r="G780" s="99"/>
      <c r="H780" s="99"/>
      <c r="I780" s="99"/>
      <c r="J780" s="99"/>
      <c r="K780" s="99"/>
      <c r="L780" s="99"/>
      <c r="M780" s="99"/>
      <c r="N780" s="99"/>
      <c r="O780" s="99"/>
      <c r="P780" s="99"/>
      <c r="Q780" s="99"/>
      <c r="R780" s="99"/>
      <c r="S780" s="99"/>
      <c r="T780" s="99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</row>
    <row r="781" spans="2:35" ht="18.75" customHeight="1">
      <c r="B781" s="14"/>
      <c r="C781" s="98"/>
      <c r="D781" s="98"/>
      <c r="E781" s="14"/>
      <c r="F781" s="99"/>
      <c r="G781" s="99"/>
      <c r="H781" s="99"/>
      <c r="I781" s="99"/>
      <c r="J781" s="99"/>
      <c r="K781" s="99"/>
      <c r="L781" s="99"/>
      <c r="M781" s="99"/>
      <c r="N781" s="99"/>
      <c r="O781" s="99"/>
      <c r="P781" s="99"/>
      <c r="Q781" s="99"/>
      <c r="R781" s="99"/>
      <c r="S781" s="99"/>
      <c r="T781" s="99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</row>
    <row r="782" spans="2:35" ht="18.75" customHeight="1">
      <c r="B782" s="14"/>
      <c r="C782" s="98"/>
      <c r="D782" s="98"/>
      <c r="E782" s="14"/>
      <c r="F782" s="99"/>
      <c r="G782" s="99"/>
      <c r="H782" s="99"/>
      <c r="I782" s="99"/>
      <c r="J782" s="99"/>
      <c r="K782" s="99"/>
      <c r="L782" s="99"/>
      <c r="M782" s="99"/>
      <c r="N782" s="99"/>
      <c r="O782" s="99"/>
      <c r="P782" s="99"/>
      <c r="Q782" s="99"/>
      <c r="R782" s="99"/>
      <c r="S782" s="99"/>
      <c r="T782" s="99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</row>
    <row r="783" spans="2:35" ht="18.75" customHeight="1">
      <c r="B783" s="14"/>
      <c r="C783" s="98"/>
      <c r="D783" s="98"/>
      <c r="E783" s="14"/>
      <c r="F783" s="99"/>
      <c r="G783" s="99"/>
      <c r="H783" s="99"/>
      <c r="I783" s="99"/>
      <c r="J783" s="99"/>
      <c r="K783" s="99"/>
      <c r="L783" s="99"/>
      <c r="M783" s="99"/>
      <c r="N783" s="99"/>
      <c r="O783" s="99"/>
      <c r="P783" s="99"/>
      <c r="Q783" s="99"/>
      <c r="R783" s="99"/>
      <c r="S783" s="99"/>
      <c r="T783" s="99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</row>
    <row r="784" spans="2:35" ht="18.75" customHeight="1">
      <c r="B784" s="14"/>
      <c r="C784" s="98"/>
      <c r="D784" s="98"/>
      <c r="E784" s="14"/>
      <c r="F784" s="99"/>
      <c r="G784" s="99"/>
      <c r="H784" s="99"/>
      <c r="I784" s="99"/>
      <c r="J784" s="99"/>
      <c r="K784" s="99"/>
      <c r="L784" s="99"/>
      <c r="M784" s="99"/>
      <c r="N784" s="99"/>
      <c r="O784" s="99"/>
      <c r="P784" s="99"/>
      <c r="Q784" s="99"/>
      <c r="R784" s="99"/>
      <c r="S784" s="99"/>
      <c r="T784" s="99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</row>
    <row r="785" spans="2:35" ht="18.75" customHeight="1">
      <c r="B785" s="14"/>
      <c r="C785" s="98"/>
      <c r="D785" s="98"/>
      <c r="E785" s="14"/>
      <c r="F785" s="99"/>
      <c r="G785" s="99"/>
      <c r="H785" s="99"/>
      <c r="I785" s="99"/>
      <c r="J785" s="99"/>
      <c r="K785" s="99"/>
      <c r="L785" s="99"/>
      <c r="M785" s="99"/>
      <c r="N785" s="99"/>
      <c r="O785" s="99"/>
      <c r="P785" s="99"/>
      <c r="Q785" s="99"/>
      <c r="R785" s="99"/>
      <c r="S785" s="99"/>
      <c r="T785" s="99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</row>
    <row r="786" spans="2:35" ht="18.75" customHeight="1">
      <c r="B786" s="14"/>
      <c r="C786" s="98"/>
      <c r="D786" s="98"/>
      <c r="E786" s="14"/>
      <c r="F786" s="99"/>
      <c r="G786" s="99"/>
      <c r="H786" s="99"/>
      <c r="I786" s="99"/>
      <c r="J786" s="99"/>
      <c r="K786" s="99"/>
      <c r="L786" s="99"/>
      <c r="M786" s="99"/>
      <c r="N786" s="99"/>
      <c r="O786" s="99"/>
      <c r="P786" s="99"/>
      <c r="Q786" s="99"/>
      <c r="R786" s="99"/>
      <c r="S786" s="99"/>
      <c r="T786" s="99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</row>
    <row r="787" spans="2:35" ht="18.75" customHeight="1">
      <c r="B787" s="14"/>
      <c r="C787" s="98"/>
      <c r="D787" s="98"/>
      <c r="E787" s="14"/>
      <c r="F787" s="99"/>
      <c r="G787" s="99"/>
      <c r="H787" s="99"/>
      <c r="I787" s="99"/>
      <c r="J787" s="99"/>
      <c r="K787" s="99"/>
      <c r="L787" s="99"/>
      <c r="M787" s="99"/>
      <c r="N787" s="99"/>
      <c r="O787" s="99"/>
      <c r="P787" s="99"/>
      <c r="Q787" s="99"/>
      <c r="R787" s="99"/>
      <c r="S787" s="99"/>
      <c r="T787" s="99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</row>
    <row r="788" spans="2:35" ht="18.75" customHeight="1">
      <c r="B788" s="14"/>
      <c r="C788" s="98"/>
      <c r="D788" s="98"/>
      <c r="E788" s="14"/>
      <c r="F788" s="99"/>
      <c r="G788" s="99"/>
      <c r="H788" s="99"/>
      <c r="I788" s="99"/>
      <c r="J788" s="99"/>
      <c r="K788" s="99"/>
      <c r="L788" s="99"/>
      <c r="M788" s="99"/>
      <c r="N788" s="99"/>
      <c r="O788" s="99"/>
      <c r="P788" s="99"/>
      <c r="Q788" s="99"/>
      <c r="R788" s="99"/>
      <c r="S788" s="99"/>
      <c r="T788" s="99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</row>
    <row r="789" spans="2:35" ht="18.75" customHeight="1">
      <c r="B789" s="14"/>
      <c r="C789" s="98"/>
      <c r="D789" s="98"/>
      <c r="E789" s="14"/>
      <c r="F789" s="99"/>
      <c r="G789" s="99"/>
      <c r="H789" s="99"/>
      <c r="I789" s="99"/>
      <c r="J789" s="99"/>
      <c r="K789" s="99"/>
      <c r="L789" s="99"/>
      <c r="M789" s="99"/>
      <c r="N789" s="99"/>
      <c r="O789" s="99"/>
      <c r="P789" s="99"/>
      <c r="Q789" s="99"/>
      <c r="R789" s="99"/>
      <c r="S789" s="99"/>
      <c r="T789" s="99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</row>
    <row r="790" spans="2:35" ht="18.75" customHeight="1">
      <c r="B790" s="14"/>
      <c r="C790" s="98"/>
      <c r="D790" s="98"/>
      <c r="E790" s="14"/>
      <c r="F790" s="99"/>
      <c r="G790" s="99"/>
      <c r="H790" s="99"/>
      <c r="I790" s="99"/>
      <c r="J790" s="99"/>
      <c r="K790" s="99"/>
      <c r="L790" s="99"/>
      <c r="M790" s="99"/>
      <c r="N790" s="99"/>
      <c r="O790" s="99"/>
      <c r="P790" s="99"/>
      <c r="Q790" s="99"/>
      <c r="R790" s="99"/>
      <c r="S790" s="99"/>
      <c r="T790" s="99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</row>
    <row r="791" spans="2:35" ht="18.75" customHeight="1">
      <c r="B791" s="14"/>
      <c r="C791" s="98"/>
      <c r="D791" s="98"/>
      <c r="E791" s="14"/>
      <c r="F791" s="99"/>
      <c r="G791" s="99"/>
      <c r="H791" s="99"/>
      <c r="I791" s="99"/>
      <c r="J791" s="99"/>
      <c r="K791" s="99"/>
      <c r="L791" s="99"/>
      <c r="M791" s="99"/>
      <c r="N791" s="99"/>
      <c r="O791" s="99"/>
      <c r="P791" s="99"/>
      <c r="Q791" s="99"/>
      <c r="R791" s="99"/>
      <c r="S791" s="99"/>
      <c r="T791" s="99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</row>
    <row r="792" spans="2:35" ht="18.75" customHeight="1">
      <c r="B792" s="14"/>
      <c r="C792" s="98"/>
      <c r="D792" s="98"/>
      <c r="E792" s="14"/>
      <c r="F792" s="99"/>
      <c r="G792" s="99"/>
      <c r="H792" s="99"/>
      <c r="I792" s="99"/>
      <c r="J792" s="99"/>
      <c r="K792" s="99"/>
      <c r="L792" s="99"/>
      <c r="M792" s="99"/>
      <c r="N792" s="99"/>
      <c r="O792" s="99"/>
      <c r="P792" s="99"/>
      <c r="Q792" s="99"/>
      <c r="R792" s="99"/>
      <c r="S792" s="99"/>
      <c r="T792" s="99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</row>
    <row r="793" spans="2:35" ht="18.75" customHeight="1">
      <c r="B793" s="14"/>
      <c r="C793" s="98"/>
      <c r="D793" s="98"/>
      <c r="E793" s="14"/>
      <c r="F793" s="99"/>
      <c r="G793" s="99"/>
      <c r="H793" s="99"/>
      <c r="I793" s="99"/>
      <c r="J793" s="99"/>
      <c r="K793" s="99"/>
      <c r="L793" s="99"/>
      <c r="M793" s="99"/>
      <c r="N793" s="99"/>
      <c r="O793" s="99"/>
      <c r="P793" s="99"/>
      <c r="Q793" s="99"/>
      <c r="R793" s="99"/>
      <c r="S793" s="99"/>
      <c r="T793" s="99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</row>
    <row r="794" spans="2:35" ht="18.75" customHeight="1">
      <c r="B794" s="14"/>
      <c r="C794" s="98"/>
      <c r="D794" s="98"/>
      <c r="E794" s="14"/>
      <c r="F794" s="99"/>
      <c r="G794" s="99"/>
      <c r="H794" s="99"/>
      <c r="I794" s="99"/>
      <c r="J794" s="99"/>
      <c r="K794" s="99"/>
      <c r="L794" s="99"/>
      <c r="M794" s="99"/>
      <c r="N794" s="99"/>
      <c r="O794" s="99"/>
      <c r="P794" s="99"/>
      <c r="Q794" s="99"/>
      <c r="R794" s="99"/>
      <c r="S794" s="99"/>
      <c r="T794" s="99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</row>
    <row r="795" spans="2:35" ht="18.75" customHeight="1">
      <c r="B795" s="14"/>
      <c r="C795" s="98"/>
      <c r="D795" s="98"/>
      <c r="E795" s="14"/>
      <c r="F795" s="99"/>
      <c r="G795" s="99"/>
      <c r="H795" s="99"/>
      <c r="I795" s="99"/>
      <c r="J795" s="99"/>
      <c r="K795" s="99"/>
      <c r="L795" s="99"/>
      <c r="M795" s="99"/>
      <c r="N795" s="99"/>
      <c r="O795" s="99"/>
      <c r="P795" s="99"/>
      <c r="Q795" s="99"/>
      <c r="R795" s="99"/>
      <c r="S795" s="99"/>
      <c r="T795" s="99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</row>
    <row r="796" spans="2:35" ht="18.75" customHeight="1">
      <c r="B796" s="14"/>
      <c r="C796" s="98"/>
      <c r="D796" s="98"/>
      <c r="E796" s="14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99"/>
      <c r="T796" s="99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</row>
    <row r="797" spans="2:35" ht="18.75" customHeight="1">
      <c r="B797" s="14"/>
      <c r="C797" s="98"/>
      <c r="D797" s="98"/>
      <c r="E797" s="14"/>
      <c r="F797" s="99"/>
      <c r="G797" s="99"/>
      <c r="H797" s="99"/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99"/>
      <c r="T797" s="99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</row>
    <row r="798" spans="2:35" ht="18.75" customHeight="1">
      <c r="B798" s="14"/>
      <c r="C798" s="98"/>
      <c r="D798" s="98"/>
      <c r="E798" s="14"/>
      <c r="F798" s="99"/>
      <c r="G798" s="99"/>
      <c r="H798" s="99"/>
      <c r="I798" s="99"/>
      <c r="J798" s="99"/>
      <c r="K798" s="99"/>
      <c r="L798" s="99"/>
      <c r="M798" s="99"/>
      <c r="N798" s="99"/>
      <c r="O798" s="99"/>
      <c r="P798" s="99"/>
      <c r="Q798" s="99"/>
      <c r="R798" s="99"/>
      <c r="S798" s="99"/>
      <c r="T798" s="99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</row>
    <row r="799" spans="2:35" ht="18.75" customHeight="1">
      <c r="B799" s="14"/>
      <c r="C799" s="98"/>
      <c r="D799" s="98"/>
      <c r="E799" s="14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99"/>
      <c r="T799" s="99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</row>
    <row r="800" spans="2:35" ht="18.75" customHeight="1">
      <c r="B800" s="14"/>
      <c r="C800" s="98"/>
      <c r="D800" s="98"/>
      <c r="E800" s="14"/>
      <c r="F800" s="99"/>
      <c r="G800" s="99"/>
      <c r="H800" s="99"/>
      <c r="I800" s="99"/>
      <c r="J800" s="99"/>
      <c r="K800" s="99"/>
      <c r="L800" s="99"/>
      <c r="M800" s="99"/>
      <c r="N800" s="99"/>
      <c r="O800" s="99"/>
      <c r="P800" s="99"/>
      <c r="Q800" s="99"/>
      <c r="R800" s="99"/>
      <c r="S800" s="99"/>
      <c r="T800" s="99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</row>
    <row r="801" spans="2:35" ht="18.75" customHeight="1">
      <c r="B801" s="14"/>
      <c r="C801" s="98"/>
      <c r="D801" s="98"/>
      <c r="E801" s="14"/>
      <c r="F801" s="99"/>
      <c r="G801" s="99"/>
      <c r="H801" s="99"/>
      <c r="I801" s="99"/>
      <c r="J801" s="99"/>
      <c r="K801" s="99"/>
      <c r="L801" s="99"/>
      <c r="M801" s="99"/>
      <c r="N801" s="99"/>
      <c r="O801" s="99"/>
      <c r="P801" s="99"/>
      <c r="Q801" s="99"/>
      <c r="R801" s="99"/>
      <c r="S801" s="99"/>
      <c r="T801" s="99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</row>
    <row r="802" spans="2:35" ht="18.75" customHeight="1">
      <c r="B802" s="14"/>
      <c r="C802" s="98"/>
      <c r="D802" s="98"/>
      <c r="E802" s="14"/>
      <c r="F802" s="99"/>
      <c r="G802" s="99"/>
      <c r="H802" s="99"/>
      <c r="I802" s="99"/>
      <c r="J802" s="99"/>
      <c r="K802" s="99"/>
      <c r="L802" s="99"/>
      <c r="M802" s="99"/>
      <c r="N802" s="99"/>
      <c r="O802" s="99"/>
      <c r="P802" s="99"/>
      <c r="Q802" s="99"/>
      <c r="R802" s="99"/>
      <c r="S802" s="99"/>
      <c r="T802" s="99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</row>
    <row r="803" spans="2:35" ht="18.75" customHeight="1">
      <c r="B803" s="14"/>
      <c r="C803" s="98"/>
      <c r="D803" s="98"/>
      <c r="E803" s="14"/>
      <c r="F803" s="99"/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99"/>
      <c r="T803" s="99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</row>
    <row r="804" spans="2:35" ht="18.75" customHeight="1">
      <c r="B804" s="14"/>
      <c r="C804" s="98"/>
      <c r="D804" s="98"/>
      <c r="E804" s="14"/>
      <c r="F804" s="99"/>
      <c r="G804" s="99"/>
      <c r="H804" s="99"/>
      <c r="I804" s="99"/>
      <c r="J804" s="99"/>
      <c r="K804" s="99"/>
      <c r="L804" s="99"/>
      <c r="M804" s="99"/>
      <c r="N804" s="99"/>
      <c r="O804" s="99"/>
      <c r="P804" s="99"/>
      <c r="Q804" s="99"/>
      <c r="R804" s="99"/>
      <c r="S804" s="99"/>
      <c r="T804" s="99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</row>
    <row r="805" spans="2:35" ht="18.75" customHeight="1">
      <c r="B805" s="14"/>
      <c r="C805" s="98"/>
      <c r="D805" s="98"/>
      <c r="E805" s="14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99"/>
      <c r="T805" s="99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</row>
    <row r="806" spans="2:35" ht="18.75" customHeight="1">
      <c r="B806" s="14"/>
      <c r="C806" s="98"/>
      <c r="D806" s="98"/>
      <c r="E806" s="14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99"/>
      <c r="T806" s="99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</row>
    <row r="807" spans="2:35" ht="18.75" customHeight="1">
      <c r="B807" s="14"/>
      <c r="C807" s="98"/>
      <c r="D807" s="98"/>
      <c r="E807" s="14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99"/>
      <c r="T807" s="99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</row>
    <row r="808" spans="2:35" ht="18.75" customHeight="1">
      <c r="B808" s="14"/>
      <c r="C808" s="98"/>
      <c r="D808" s="98"/>
      <c r="E808" s="14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99"/>
      <c r="T808" s="99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</row>
    <row r="809" spans="2:35" ht="18.75" customHeight="1">
      <c r="B809" s="14"/>
      <c r="C809" s="98"/>
      <c r="D809" s="98"/>
      <c r="E809" s="14"/>
      <c r="F809" s="99"/>
      <c r="G809" s="99"/>
      <c r="H809" s="99"/>
      <c r="I809" s="99"/>
      <c r="J809" s="99"/>
      <c r="K809" s="99"/>
      <c r="L809" s="99"/>
      <c r="M809" s="99"/>
      <c r="N809" s="99"/>
      <c r="O809" s="99"/>
      <c r="P809" s="99"/>
      <c r="Q809" s="99"/>
      <c r="R809" s="99"/>
      <c r="S809" s="99"/>
      <c r="T809" s="99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</row>
    <row r="810" spans="2:35" ht="18.75" customHeight="1">
      <c r="B810" s="14"/>
      <c r="C810" s="98"/>
      <c r="D810" s="98"/>
      <c r="E810" s="14"/>
      <c r="F810" s="99"/>
      <c r="G810" s="99"/>
      <c r="H810" s="99"/>
      <c r="I810" s="99"/>
      <c r="J810" s="99"/>
      <c r="K810" s="99"/>
      <c r="L810" s="99"/>
      <c r="M810" s="99"/>
      <c r="N810" s="99"/>
      <c r="O810" s="99"/>
      <c r="P810" s="99"/>
      <c r="Q810" s="99"/>
      <c r="R810" s="99"/>
      <c r="S810" s="99"/>
      <c r="T810" s="99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</row>
    <row r="811" spans="2:35" ht="18.75" customHeight="1">
      <c r="B811" s="14"/>
      <c r="C811" s="98"/>
      <c r="D811" s="98"/>
      <c r="E811" s="14"/>
      <c r="F811" s="99"/>
      <c r="G811" s="99"/>
      <c r="H811" s="99"/>
      <c r="I811" s="99"/>
      <c r="J811" s="99"/>
      <c r="K811" s="99"/>
      <c r="L811" s="99"/>
      <c r="M811" s="99"/>
      <c r="N811" s="99"/>
      <c r="O811" s="99"/>
      <c r="P811" s="99"/>
      <c r="Q811" s="99"/>
      <c r="R811" s="99"/>
      <c r="S811" s="99"/>
      <c r="T811" s="99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</row>
    <row r="812" spans="2:35" ht="18.75" customHeight="1">
      <c r="B812" s="14"/>
      <c r="C812" s="98"/>
      <c r="D812" s="98"/>
      <c r="E812" s="14"/>
      <c r="F812" s="99"/>
      <c r="G812" s="99"/>
      <c r="H812" s="99"/>
      <c r="I812" s="99"/>
      <c r="J812" s="99"/>
      <c r="K812" s="99"/>
      <c r="L812" s="99"/>
      <c r="M812" s="99"/>
      <c r="N812" s="99"/>
      <c r="O812" s="99"/>
      <c r="P812" s="99"/>
      <c r="Q812" s="99"/>
      <c r="R812" s="99"/>
      <c r="S812" s="99"/>
      <c r="T812" s="99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</row>
    <row r="813" spans="2:35" ht="18.75" customHeight="1">
      <c r="B813" s="14"/>
      <c r="C813" s="98"/>
      <c r="D813" s="98"/>
      <c r="E813" s="14"/>
      <c r="F813" s="99"/>
      <c r="G813" s="99"/>
      <c r="H813" s="99"/>
      <c r="I813" s="99"/>
      <c r="J813" s="99"/>
      <c r="K813" s="99"/>
      <c r="L813" s="99"/>
      <c r="M813" s="99"/>
      <c r="N813" s="99"/>
      <c r="O813" s="99"/>
      <c r="P813" s="99"/>
      <c r="Q813" s="99"/>
      <c r="R813" s="99"/>
      <c r="S813" s="99"/>
      <c r="T813" s="99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</row>
    <row r="814" spans="2:35" ht="18.75" customHeight="1">
      <c r="B814" s="14"/>
      <c r="C814" s="98"/>
      <c r="D814" s="98"/>
      <c r="E814" s="14"/>
      <c r="F814" s="99"/>
      <c r="G814" s="99"/>
      <c r="H814" s="99"/>
      <c r="I814" s="99"/>
      <c r="J814" s="99"/>
      <c r="K814" s="99"/>
      <c r="L814" s="99"/>
      <c r="M814" s="99"/>
      <c r="N814" s="99"/>
      <c r="O814" s="99"/>
      <c r="P814" s="99"/>
      <c r="Q814" s="99"/>
      <c r="R814" s="99"/>
      <c r="S814" s="99"/>
      <c r="T814" s="99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</row>
    <row r="815" spans="2:35" ht="18.75" customHeight="1">
      <c r="B815" s="14"/>
      <c r="C815" s="98"/>
      <c r="D815" s="98"/>
      <c r="E815" s="14"/>
      <c r="F815" s="99"/>
      <c r="G815" s="99"/>
      <c r="H815" s="99"/>
      <c r="I815" s="99"/>
      <c r="J815" s="99"/>
      <c r="K815" s="99"/>
      <c r="L815" s="99"/>
      <c r="M815" s="99"/>
      <c r="N815" s="99"/>
      <c r="O815" s="99"/>
      <c r="P815" s="99"/>
      <c r="Q815" s="99"/>
      <c r="R815" s="99"/>
      <c r="S815" s="99"/>
      <c r="T815" s="99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</row>
    <row r="816" spans="2:35" ht="18.75" customHeight="1">
      <c r="B816" s="14"/>
      <c r="C816" s="98"/>
      <c r="D816" s="98"/>
      <c r="E816" s="14"/>
      <c r="F816" s="99"/>
      <c r="G816" s="99"/>
      <c r="H816" s="99"/>
      <c r="I816" s="99"/>
      <c r="J816" s="99"/>
      <c r="K816" s="99"/>
      <c r="L816" s="99"/>
      <c r="M816" s="99"/>
      <c r="N816" s="99"/>
      <c r="O816" s="99"/>
      <c r="P816" s="99"/>
      <c r="Q816" s="99"/>
      <c r="R816" s="99"/>
      <c r="S816" s="99"/>
      <c r="T816" s="99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</row>
    <row r="817" spans="2:35" ht="18.75" customHeight="1">
      <c r="B817" s="14"/>
      <c r="C817" s="98"/>
      <c r="D817" s="98"/>
      <c r="E817" s="14"/>
      <c r="F817" s="99"/>
      <c r="G817" s="99"/>
      <c r="H817" s="99"/>
      <c r="I817" s="99"/>
      <c r="J817" s="99"/>
      <c r="K817" s="99"/>
      <c r="L817" s="99"/>
      <c r="M817" s="99"/>
      <c r="N817" s="99"/>
      <c r="O817" s="99"/>
      <c r="P817" s="99"/>
      <c r="Q817" s="99"/>
      <c r="R817" s="99"/>
      <c r="S817" s="99"/>
      <c r="T817" s="99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</row>
    <row r="818" spans="2:35" ht="18.75" customHeight="1">
      <c r="B818" s="14"/>
      <c r="C818" s="98"/>
      <c r="D818" s="98"/>
      <c r="E818" s="14"/>
      <c r="F818" s="99"/>
      <c r="G818" s="99"/>
      <c r="H818" s="99"/>
      <c r="I818" s="99"/>
      <c r="J818" s="99"/>
      <c r="K818" s="99"/>
      <c r="L818" s="99"/>
      <c r="M818" s="99"/>
      <c r="N818" s="99"/>
      <c r="O818" s="99"/>
      <c r="P818" s="99"/>
      <c r="Q818" s="99"/>
      <c r="R818" s="99"/>
      <c r="S818" s="99"/>
      <c r="T818" s="99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</row>
    <row r="819" spans="2:35" ht="18.75" customHeight="1">
      <c r="B819" s="14"/>
      <c r="C819" s="98"/>
      <c r="D819" s="98"/>
      <c r="E819" s="14"/>
      <c r="F819" s="99"/>
      <c r="G819" s="99"/>
      <c r="H819" s="99"/>
      <c r="I819" s="99"/>
      <c r="J819" s="99"/>
      <c r="K819" s="99"/>
      <c r="L819" s="99"/>
      <c r="M819" s="99"/>
      <c r="N819" s="99"/>
      <c r="O819" s="99"/>
      <c r="P819" s="99"/>
      <c r="Q819" s="99"/>
      <c r="R819" s="99"/>
      <c r="S819" s="99"/>
      <c r="T819" s="99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</row>
    <row r="820" spans="2:35" ht="18.75" customHeight="1">
      <c r="B820" s="14"/>
      <c r="C820" s="98"/>
      <c r="D820" s="98"/>
      <c r="E820" s="14"/>
      <c r="F820" s="99"/>
      <c r="G820" s="99"/>
      <c r="H820" s="99"/>
      <c r="I820" s="99"/>
      <c r="J820" s="99"/>
      <c r="K820" s="99"/>
      <c r="L820" s="99"/>
      <c r="M820" s="99"/>
      <c r="N820" s="99"/>
      <c r="O820" s="99"/>
      <c r="P820" s="99"/>
      <c r="Q820" s="99"/>
      <c r="R820" s="99"/>
      <c r="S820" s="99"/>
      <c r="T820" s="99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</row>
    <row r="821" spans="2:35" ht="18.75" customHeight="1">
      <c r="B821" s="14"/>
      <c r="C821" s="98"/>
      <c r="D821" s="98"/>
      <c r="E821" s="14"/>
      <c r="F821" s="99"/>
      <c r="G821" s="99"/>
      <c r="H821" s="99"/>
      <c r="I821" s="99"/>
      <c r="J821" s="99"/>
      <c r="K821" s="99"/>
      <c r="L821" s="99"/>
      <c r="M821" s="99"/>
      <c r="N821" s="99"/>
      <c r="O821" s="99"/>
      <c r="P821" s="99"/>
      <c r="Q821" s="99"/>
      <c r="R821" s="99"/>
      <c r="S821" s="99"/>
      <c r="T821" s="99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</row>
    <row r="822" spans="2:35" ht="18.75" customHeight="1">
      <c r="B822" s="14"/>
      <c r="C822" s="98"/>
      <c r="D822" s="98"/>
      <c r="E822" s="14"/>
      <c r="F822" s="99"/>
      <c r="G822" s="99"/>
      <c r="H822" s="99"/>
      <c r="I822" s="99"/>
      <c r="J822" s="99"/>
      <c r="K822" s="99"/>
      <c r="L822" s="99"/>
      <c r="M822" s="99"/>
      <c r="N822" s="99"/>
      <c r="O822" s="99"/>
      <c r="P822" s="99"/>
      <c r="Q822" s="99"/>
      <c r="R822" s="99"/>
      <c r="S822" s="99"/>
      <c r="T822" s="99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</row>
    <row r="823" spans="2:35" ht="18.75" customHeight="1">
      <c r="B823" s="14"/>
      <c r="C823" s="98"/>
      <c r="D823" s="98"/>
      <c r="E823" s="14"/>
      <c r="F823" s="99"/>
      <c r="G823" s="99"/>
      <c r="H823" s="99"/>
      <c r="I823" s="99"/>
      <c r="J823" s="99"/>
      <c r="K823" s="99"/>
      <c r="L823" s="99"/>
      <c r="M823" s="99"/>
      <c r="N823" s="99"/>
      <c r="O823" s="99"/>
      <c r="P823" s="99"/>
      <c r="Q823" s="99"/>
      <c r="R823" s="99"/>
      <c r="S823" s="99"/>
      <c r="T823" s="99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</row>
    <row r="824" spans="2:35" ht="18.75" customHeight="1">
      <c r="B824" s="14"/>
      <c r="C824" s="98"/>
      <c r="D824" s="98"/>
      <c r="E824" s="14"/>
      <c r="F824" s="99"/>
      <c r="G824" s="99"/>
      <c r="H824" s="99"/>
      <c r="I824" s="99"/>
      <c r="J824" s="99"/>
      <c r="K824" s="99"/>
      <c r="L824" s="99"/>
      <c r="M824" s="99"/>
      <c r="N824" s="99"/>
      <c r="O824" s="99"/>
      <c r="P824" s="99"/>
      <c r="Q824" s="99"/>
      <c r="R824" s="99"/>
      <c r="S824" s="99"/>
      <c r="T824" s="99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</row>
    <row r="825" spans="2:35" ht="18.75" customHeight="1">
      <c r="B825" s="14"/>
      <c r="C825" s="98"/>
      <c r="D825" s="98"/>
      <c r="E825" s="14"/>
      <c r="F825" s="99"/>
      <c r="G825" s="99"/>
      <c r="H825" s="99"/>
      <c r="I825" s="99"/>
      <c r="J825" s="99"/>
      <c r="K825" s="99"/>
      <c r="L825" s="99"/>
      <c r="M825" s="99"/>
      <c r="N825" s="99"/>
      <c r="O825" s="99"/>
      <c r="P825" s="99"/>
      <c r="Q825" s="99"/>
      <c r="R825" s="99"/>
      <c r="S825" s="99"/>
      <c r="T825" s="99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</row>
    <row r="826" spans="2:35" ht="18.75" customHeight="1">
      <c r="B826" s="14"/>
      <c r="C826" s="98"/>
      <c r="D826" s="98"/>
      <c r="E826" s="14"/>
      <c r="F826" s="99"/>
      <c r="G826" s="99"/>
      <c r="H826" s="99"/>
      <c r="I826" s="99"/>
      <c r="J826" s="99"/>
      <c r="K826" s="99"/>
      <c r="L826" s="99"/>
      <c r="M826" s="99"/>
      <c r="N826" s="99"/>
      <c r="O826" s="99"/>
      <c r="P826" s="99"/>
      <c r="Q826" s="99"/>
      <c r="R826" s="99"/>
      <c r="S826" s="99"/>
      <c r="T826" s="99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</row>
    <row r="827" spans="2:35" ht="18.75" customHeight="1">
      <c r="B827" s="14"/>
      <c r="C827" s="98"/>
      <c r="D827" s="98"/>
      <c r="E827" s="14"/>
      <c r="F827" s="99"/>
      <c r="G827" s="99"/>
      <c r="H827" s="99"/>
      <c r="I827" s="99"/>
      <c r="J827" s="99"/>
      <c r="K827" s="99"/>
      <c r="L827" s="99"/>
      <c r="M827" s="99"/>
      <c r="N827" s="99"/>
      <c r="O827" s="99"/>
      <c r="P827" s="99"/>
      <c r="Q827" s="99"/>
      <c r="R827" s="99"/>
      <c r="S827" s="99"/>
      <c r="T827" s="99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</row>
    <row r="828" spans="2:35" ht="18.75" customHeight="1">
      <c r="B828" s="14"/>
      <c r="C828" s="98"/>
      <c r="D828" s="98"/>
      <c r="E828" s="14"/>
      <c r="F828" s="99"/>
      <c r="G828" s="99"/>
      <c r="H828" s="99"/>
      <c r="I828" s="99"/>
      <c r="J828" s="99"/>
      <c r="K828" s="99"/>
      <c r="L828" s="99"/>
      <c r="M828" s="99"/>
      <c r="N828" s="99"/>
      <c r="O828" s="99"/>
      <c r="P828" s="99"/>
      <c r="Q828" s="99"/>
      <c r="R828" s="99"/>
      <c r="S828" s="99"/>
      <c r="T828" s="99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</row>
    <row r="829" spans="2:35" ht="18.75" customHeight="1">
      <c r="B829" s="14"/>
      <c r="C829" s="98"/>
      <c r="D829" s="98"/>
      <c r="E829" s="14"/>
      <c r="F829" s="99"/>
      <c r="G829" s="99"/>
      <c r="H829" s="99"/>
      <c r="I829" s="99"/>
      <c r="J829" s="99"/>
      <c r="K829" s="99"/>
      <c r="L829" s="99"/>
      <c r="M829" s="99"/>
      <c r="N829" s="99"/>
      <c r="O829" s="99"/>
      <c r="P829" s="99"/>
      <c r="Q829" s="99"/>
      <c r="R829" s="99"/>
      <c r="S829" s="99"/>
      <c r="T829" s="99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</row>
    <row r="830" spans="2:35" ht="18.75" customHeight="1">
      <c r="B830" s="14"/>
      <c r="C830" s="98"/>
      <c r="D830" s="98"/>
      <c r="E830" s="14"/>
      <c r="F830" s="99"/>
      <c r="G830" s="99"/>
      <c r="H830" s="99"/>
      <c r="I830" s="99"/>
      <c r="J830" s="99"/>
      <c r="K830" s="99"/>
      <c r="L830" s="99"/>
      <c r="M830" s="99"/>
      <c r="N830" s="99"/>
      <c r="O830" s="99"/>
      <c r="P830" s="99"/>
      <c r="Q830" s="99"/>
      <c r="R830" s="99"/>
      <c r="S830" s="99"/>
      <c r="T830" s="99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</row>
    <row r="831" spans="2:35" ht="18.75" customHeight="1">
      <c r="B831" s="14"/>
      <c r="C831" s="98"/>
      <c r="D831" s="98"/>
      <c r="E831" s="14"/>
      <c r="F831" s="99"/>
      <c r="G831" s="99"/>
      <c r="H831" s="99"/>
      <c r="I831" s="99"/>
      <c r="J831" s="99"/>
      <c r="K831" s="99"/>
      <c r="L831" s="99"/>
      <c r="M831" s="99"/>
      <c r="N831" s="99"/>
      <c r="O831" s="99"/>
      <c r="P831" s="99"/>
      <c r="Q831" s="99"/>
      <c r="R831" s="99"/>
      <c r="S831" s="99"/>
      <c r="T831" s="99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</row>
    <row r="832" spans="2:35" ht="18.75" customHeight="1">
      <c r="B832" s="14"/>
      <c r="C832" s="98"/>
      <c r="D832" s="98"/>
      <c r="E832" s="14"/>
      <c r="F832" s="99"/>
      <c r="G832" s="99"/>
      <c r="H832" s="99"/>
      <c r="I832" s="99"/>
      <c r="J832" s="99"/>
      <c r="K832" s="99"/>
      <c r="L832" s="99"/>
      <c r="M832" s="99"/>
      <c r="N832" s="99"/>
      <c r="O832" s="99"/>
      <c r="P832" s="99"/>
      <c r="Q832" s="99"/>
      <c r="R832" s="99"/>
      <c r="S832" s="99"/>
      <c r="T832" s="99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</row>
    <row r="833" spans="2:35" ht="18.75" customHeight="1">
      <c r="B833" s="14"/>
      <c r="C833" s="98"/>
      <c r="D833" s="98"/>
      <c r="E833" s="14"/>
      <c r="F833" s="99"/>
      <c r="G833" s="99"/>
      <c r="H833" s="99"/>
      <c r="I833" s="99"/>
      <c r="J833" s="99"/>
      <c r="K833" s="99"/>
      <c r="L833" s="99"/>
      <c r="M833" s="99"/>
      <c r="N833" s="99"/>
      <c r="O833" s="99"/>
      <c r="P833" s="99"/>
      <c r="Q833" s="99"/>
      <c r="R833" s="99"/>
      <c r="S833" s="99"/>
      <c r="T833" s="99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</row>
    <row r="834" spans="2:35" ht="18.75" customHeight="1">
      <c r="B834" s="14"/>
      <c r="C834" s="98"/>
      <c r="D834" s="98"/>
      <c r="E834" s="14"/>
      <c r="F834" s="99"/>
      <c r="G834" s="99"/>
      <c r="H834" s="99"/>
      <c r="I834" s="99"/>
      <c r="J834" s="99"/>
      <c r="K834" s="99"/>
      <c r="L834" s="99"/>
      <c r="M834" s="99"/>
      <c r="N834" s="99"/>
      <c r="O834" s="99"/>
      <c r="P834" s="99"/>
      <c r="Q834" s="99"/>
      <c r="R834" s="99"/>
      <c r="S834" s="99"/>
      <c r="T834" s="99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</row>
    <row r="835" spans="2:35" ht="18.75" customHeight="1">
      <c r="B835" s="14"/>
      <c r="C835" s="98"/>
      <c r="D835" s="98"/>
      <c r="E835" s="14"/>
      <c r="F835" s="99"/>
      <c r="G835" s="99"/>
      <c r="H835" s="99"/>
      <c r="I835" s="99"/>
      <c r="J835" s="99"/>
      <c r="K835" s="99"/>
      <c r="L835" s="99"/>
      <c r="M835" s="99"/>
      <c r="N835" s="99"/>
      <c r="O835" s="99"/>
      <c r="P835" s="99"/>
      <c r="Q835" s="99"/>
      <c r="R835" s="99"/>
      <c r="S835" s="99"/>
      <c r="T835" s="99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</row>
    <row r="836" spans="2:35" ht="18.75" customHeight="1">
      <c r="B836" s="14"/>
      <c r="C836" s="98"/>
      <c r="D836" s="98"/>
      <c r="E836" s="14"/>
      <c r="F836" s="99"/>
      <c r="G836" s="99"/>
      <c r="H836" s="99"/>
      <c r="I836" s="99"/>
      <c r="J836" s="99"/>
      <c r="K836" s="99"/>
      <c r="L836" s="99"/>
      <c r="M836" s="99"/>
      <c r="N836" s="99"/>
      <c r="O836" s="99"/>
      <c r="P836" s="99"/>
      <c r="Q836" s="99"/>
      <c r="R836" s="99"/>
      <c r="S836" s="99"/>
      <c r="T836" s="99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</row>
    <row r="837" spans="2:35" ht="18.75" customHeight="1">
      <c r="B837" s="14"/>
      <c r="C837" s="98"/>
      <c r="D837" s="98"/>
      <c r="E837" s="14"/>
      <c r="F837" s="99"/>
      <c r="G837" s="99"/>
      <c r="H837" s="99"/>
      <c r="I837" s="99"/>
      <c r="J837" s="99"/>
      <c r="K837" s="99"/>
      <c r="L837" s="99"/>
      <c r="M837" s="99"/>
      <c r="N837" s="99"/>
      <c r="O837" s="99"/>
      <c r="P837" s="99"/>
      <c r="Q837" s="99"/>
      <c r="R837" s="99"/>
      <c r="S837" s="99"/>
      <c r="T837" s="99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</row>
    <row r="838" spans="2:35" ht="18.75" customHeight="1">
      <c r="B838" s="14"/>
      <c r="C838" s="98"/>
      <c r="D838" s="98"/>
      <c r="E838" s="14"/>
      <c r="F838" s="99"/>
      <c r="G838" s="99"/>
      <c r="H838" s="99"/>
      <c r="I838" s="99"/>
      <c r="J838" s="99"/>
      <c r="K838" s="99"/>
      <c r="L838" s="99"/>
      <c r="M838" s="99"/>
      <c r="N838" s="99"/>
      <c r="O838" s="99"/>
      <c r="P838" s="99"/>
      <c r="Q838" s="99"/>
      <c r="R838" s="99"/>
      <c r="S838" s="99"/>
      <c r="T838" s="99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</row>
    <row r="839" spans="2:35" ht="18.75" customHeight="1">
      <c r="B839" s="14"/>
      <c r="C839" s="98"/>
      <c r="D839" s="98"/>
      <c r="E839" s="14"/>
      <c r="F839" s="99"/>
      <c r="G839" s="99"/>
      <c r="H839" s="99"/>
      <c r="I839" s="99"/>
      <c r="J839" s="99"/>
      <c r="K839" s="99"/>
      <c r="L839" s="99"/>
      <c r="M839" s="99"/>
      <c r="N839" s="99"/>
      <c r="O839" s="99"/>
      <c r="P839" s="99"/>
      <c r="Q839" s="99"/>
      <c r="R839" s="99"/>
      <c r="S839" s="99"/>
      <c r="T839" s="99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</row>
    <row r="840" spans="2:35" ht="18.75" customHeight="1">
      <c r="B840" s="14"/>
      <c r="C840" s="98"/>
      <c r="D840" s="98"/>
      <c r="E840" s="14"/>
      <c r="F840" s="99"/>
      <c r="G840" s="99"/>
      <c r="H840" s="99"/>
      <c r="I840" s="99"/>
      <c r="J840" s="99"/>
      <c r="K840" s="99"/>
      <c r="L840" s="99"/>
      <c r="M840" s="99"/>
      <c r="N840" s="99"/>
      <c r="O840" s="99"/>
      <c r="P840" s="99"/>
      <c r="Q840" s="99"/>
      <c r="R840" s="99"/>
      <c r="S840" s="99"/>
      <c r="T840" s="99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</row>
    <row r="841" spans="2:35" ht="18.75" customHeight="1">
      <c r="B841" s="14"/>
      <c r="C841" s="98"/>
      <c r="D841" s="98"/>
      <c r="E841" s="14"/>
      <c r="F841" s="99"/>
      <c r="G841" s="99"/>
      <c r="H841" s="99"/>
      <c r="I841" s="99"/>
      <c r="J841" s="99"/>
      <c r="K841" s="99"/>
      <c r="L841" s="99"/>
      <c r="M841" s="99"/>
      <c r="N841" s="99"/>
      <c r="O841" s="99"/>
      <c r="P841" s="99"/>
      <c r="Q841" s="99"/>
      <c r="R841" s="99"/>
      <c r="S841" s="99"/>
      <c r="T841" s="99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</row>
    <row r="842" spans="2:35" ht="18.75" customHeight="1">
      <c r="B842" s="14"/>
      <c r="C842" s="98"/>
      <c r="D842" s="98"/>
      <c r="E842" s="14"/>
      <c r="F842" s="99"/>
      <c r="G842" s="99"/>
      <c r="H842" s="99"/>
      <c r="I842" s="99"/>
      <c r="J842" s="99"/>
      <c r="K842" s="99"/>
      <c r="L842" s="99"/>
      <c r="M842" s="99"/>
      <c r="N842" s="99"/>
      <c r="O842" s="99"/>
      <c r="P842" s="99"/>
      <c r="Q842" s="99"/>
      <c r="R842" s="99"/>
      <c r="S842" s="99"/>
      <c r="T842" s="99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</row>
    <row r="843" spans="2:35" ht="18.75" customHeight="1">
      <c r="B843" s="14"/>
      <c r="C843" s="98"/>
      <c r="D843" s="98"/>
      <c r="E843" s="14"/>
      <c r="F843" s="99"/>
      <c r="G843" s="99"/>
      <c r="H843" s="99"/>
      <c r="I843" s="99"/>
      <c r="J843" s="99"/>
      <c r="K843" s="99"/>
      <c r="L843" s="99"/>
      <c r="M843" s="99"/>
      <c r="N843" s="99"/>
      <c r="O843" s="99"/>
      <c r="P843" s="99"/>
      <c r="Q843" s="99"/>
      <c r="R843" s="99"/>
      <c r="S843" s="99"/>
      <c r="T843" s="99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</row>
    <row r="844" spans="2:35" ht="18.75" customHeight="1">
      <c r="B844" s="14"/>
      <c r="C844" s="98"/>
      <c r="D844" s="98"/>
      <c r="E844" s="14"/>
      <c r="F844" s="99"/>
      <c r="G844" s="99"/>
      <c r="H844" s="99"/>
      <c r="I844" s="99"/>
      <c r="J844" s="99"/>
      <c r="K844" s="99"/>
      <c r="L844" s="99"/>
      <c r="M844" s="99"/>
      <c r="N844" s="99"/>
      <c r="O844" s="99"/>
      <c r="P844" s="99"/>
      <c r="Q844" s="99"/>
      <c r="R844" s="99"/>
      <c r="S844" s="99"/>
      <c r="T844" s="99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</row>
    <row r="845" spans="2:35" ht="18.75" customHeight="1">
      <c r="B845" s="14"/>
      <c r="C845" s="98"/>
      <c r="D845" s="98"/>
      <c r="E845" s="14"/>
      <c r="F845" s="99"/>
      <c r="G845" s="99"/>
      <c r="H845" s="99"/>
      <c r="I845" s="99"/>
      <c r="J845" s="99"/>
      <c r="K845" s="99"/>
      <c r="L845" s="99"/>
      <c r="M845" s="99"/>
      <c r="N845" s="99"/>
      <c r="O845" s="99"/>
      <c r="P845" s="99"/>
      <c r="Q845" s="99"/>
      <c r="R845" s="99"/>
      <c r="S845" s="99"/>
      <c r="T845" s="99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</row>
    <row r="846" spans="2:35" ht="18.75" customHeight="1">
      <c r="B846" s="14"/>
      <c r="C846" s="98"/>
      <c r="D846" s="98"/>
      <c r="E846" s="14"/>
      <c r="F846" s="99"/>
      <c r="G846" s="99"/>
      <c r="H846" s="99"/>
      <c r="I846" s="99"/>
      <c r="J846" s="99"/>
      <c r="K846" s="99"/>
      <c r="L846" s="99"/>
      <c r="M846" s="99"/>
      <c r="N846" s="99"/>
      <c r="O846" s="99"/>
      <c r="P846" s="99"/>
      <c r="Q846" s="99"/>
      <c r="R846" s="99"/>
      <c r="S846" s="99"/>
      <c r="T846" s="99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</row>
    <row r="847" spans="2:35" ht="18.75" customHeight="1">
      <c r="B847" s="14"/>
      <c r="C847" s="98"/>
      <c r="D847" s="98"/>
      <c r="E847" s="14"/>
      <c r="F847" s="99"/>
      <c r="G847" s="99"/>
      <c r="H847" s="99"/>
      <c r="I847" s="99"/>
      <c r="J847" s="99"/>
      <c r="K847" s="99"/>
      <c r="L847" s="99"/>
      <c r="M847" s="99"/>
      <c r="N847" s="99"/>
      <c r="O847" s="99"/>
      <c r="P847" s="99"/>
      <c r="Q847" s="99"/>
      <c r="R847" s="99"/>
      <c r="S847" s="99"/>
      <c r="T847" s="99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</row>
    <row r="848" spans="2:35" ht="18.75" customHeight="1">
      <c r="B848" s="14"/>
      <c r="C848" s="98"/>
      <c r="D848" s="98"/>
      <c r="E848" s="14"/>
      <c r="F848" s="99"/>
      <c r="G848" s="99"/>
      <c r="H848" s="99"/>
      <c r="I848" s="99"/>
      <c r="J848" s="99"/>
      <c r="K848" s="99"/>
      <c r="L848" s="99"/>
      <c r="M848" s="99"/>
      <c r="N848" s="99"/>
      <c r="O848" s="99"/>
      <c r="P848" s="99"/>
      <c r="Q848" s="99"/>
      <c r="R848" s="99"/>
      <c r="S848" s="99"/>
      <c r="T848" s="99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</row>
    <row r="849" spans="2:35" ht="18.75" customHeight="1">
      <c r="B849" s="14"/>
      <c r="C849" s="98"/>
      <c r="D849" s="98"/>
      <c r="E849" s="14"/>
      <c r="F849" s="99"/>
      <c r="G849" s="99"/>
      <c r="H849" s="99"/>
      <c r="I849" s="99"/>
      <c r="J849" s="99"/>
      <c r="K849" s="99"/>
      <c r="L849" s="99"/>
      <c r="M849" s="99"/>
      <c r="N849" s="99"/>
      <c r="O849" s="99"/>
      <c r="P849" s="99"/>
      <c r="Q849" s="99"/>
      <c r="R849" s="99"/>
      <c r="S849" s="99"/>
      <c r="T849" s="99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</row>
    <row r="850" spans="2:35" ht="18.75" customHeight="1">
      <c r="B850" s="14"/>
      <c r="C850" s="98"/>
      <c r="D850" s="98"/>
      <c r="E850" s="14"/>
      <c r="F850" s="99"/>
      <c r="G850" s="99"/>
      <c r="H850" s="99"/>
      <c r="I850" s="99"/>
      <c r="J850" s="99"/>
      <c r="K850" s="99"/>
      <c r="L850" s="99"/>
      <c r="M850" s="99"/>
      <c r="N850" s="99"/>
      <c r="O850" s="99"/>
      <c r="P850" s="99"/>
      <c r="Q850" s="99"/>
      <c r="R850" s="99"/>
      <c r="S850" s="99"/>
      <c r="T850" s="99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</row>
    <row r="851" spans="2:35" ht="18.75" customHeight="1">
      <c r="B851" s="14"/>
      <c r="C851" s="98"/>
      <c r="D851" s="98"/>
      <c r="E851" s="14"/>
      <c r="F851" s="99"/>
      <c r="G851" s="99"/>
      <c r="H851" s="99"/>
      <c r="I851" s="99"/>
      <c r="J851" s="99"/>
      <c r="K851" s="99"/>
      <c r="L851" s="99"/>
      <c r="M851" s="99"/>
      <c r="N851" s="99"/>
      <c r="O851" s="99"/>
      <c r="P851" s="99"/>
      <c r="Q851" s="99"/>
      <c r="R851" s="99"/>
      <c r="S851" s="99"/>
      <c r="T851" s="99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</row>
    <row r="852" spans="2:35" ht="18.75" customHeight="1">
      <c r="B852" s="14"/>
      <c r="C852" s="98"/>
      <c r="D852" s="98"/>
      <c r="E852" s="14"/>
      <c r="F852" s="99"/>
      <c r="G852" s="99"/>
      <c r="H852" s="99"/>
      <c r="I852" s="99"/>
      <c r="J852" s="99"/>
      <c r="K852" s="99"/>
      <c r="L852" s="99"/>
      <c r="M852" s="99"/>
      <c r="N852" s="99"/>
      <c r="O852" s="99"/>
      <c r="P852" s="99"/>
      <c r="Q852" s="99"/>
      <c r="R852" s="99"/>
      <c r="S852" s="99"/>
      <c r="T852" s="99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</row>
    <row r="853" spans="2:35" ht="18.75" customHeight="1">
      <c r="B853" s="14"/>
      <c r="C853" s="98"/>
      <c r="D853" s="98"/>
      <c r="E853" s="14"/>
      <c r="F853" s="99"/>
      <c r="G853" s="99"/>
      <c r="H853" s="99"/>
      <c r="I853" s="99"/>
      <c r="J853" s="99"/>
      <c r="K853" s="99"/>
      <c r="L853" s="99"/>
      <c r="M853" s="99"/>
      <c r="N853" s="99"/>
      <c r="O853" s="99"/>
      <c r="P853" s="99"/>
      <c r="Q853" s="99"/>
      <c r="R853" s="99"/>
      <c r="S853" s="99"/>
      <c r="T853" s="99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</row>
    <row r="854" spans="2:35" ht="18.75" customHeight="1">
      <c r="B854" s="14"/>
      <c r="C854" s="98"/>
      <c r="D854" s="98"/>
      <c r="E854" s="14"/>
      <c r="F854" s="99"/>
      <c r="G854" s="99"/>
      <c r="H854" s="99"/>
      <c r="I854" s="99"/>
      <c r="J854" s="99"/>
      <c r="K854" s="99"/>
      <c r="L854" s="99"/>
      <c r="M854" s="99"/>
      <c r="N854" s="99"/>
      <c r="O854" s="99"/>
      <c r="P854" s="99"/>
      <c r="Q854" s="99"/>
      <c r="R854" s="99"/>
      <c r="S854" s="99"/>
      <c r="T854" s="99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</row>
    <row r="855" spans="2:35" ht="18.75" customHeight="1">
      <c r="B855" s="14"/>
      <c r="C855" s="98"/>
      <c r="D855" s="98"/>
      <c r="E855" s="14"/>
      <c r="F855" s="99"/>
      <c r="G855" s="99"/>
      <c r="H855" s="99"/>
      <c r="I855" s="99"/>
      <c r="J855" s="99"/>
      <c r="K855" s="99"/>
      <c r="L855" s="99"/>
      <c r="M855" s="99"/>
      <c r="N855" s="99"/>
      <c r="O855" s="99"/>
      <c r="P855" s="99"/>
      <c r="Q855" s="99"/>
      <c r="R855" s="99"/>
      <c r="S855" s="99"/>
      <c r="T855" s="99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</row>
    <row r="856" spans="2:35" ht="18.75" customHeight="1">
      <c r="B856" s="14"/>
      <c r="C856" s="98"/>
      <c r="D856" s="98"/>
      <c r="E856" s="14"/>
      <c r="F856" s="99"/>
      <c r="G856" s="99"/>
      <c r="H856" s="99"/>
      <c r="I856" s="99"/>
      <c r="J856" s="99"/>
      <c r="K856" s="99"/>
      <c r="L856" s="99"/>
      <c r="M856" s="99"/>
      <c r="N856" s="99"/>
      <c r="O856" s="99"/>
      <c r="P856" s="99"/>
      <c r="Q856" s="99"/>
      <c r="R856" s="99"/>
      <c r="S856" s="99"/>
      <c r="T856" s="99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</row>
    <row r="857" spans="2:35" ht="18.75" customHeight="1">
      <c r="B857" s="14"/>
      <c r="C857" s="98"/>
      <c r="D857" s="98"/>
      <c r="E857" s="14"/>
      <c r="F857" s="99"/>
      <c r="G857" s="99"/>
      <c r="H857" s="99"/>
      <c r="I857" s="99"/>
      <c r="J857" s="99"/>
      <c r="K857" s="99"/>
      <c r="L857" s="99"/>
      <c r="M857" s="99"/>
      <c r="N857" s="99"/>
      <c r="O857" s="99"/>
      <c r="P857" s="99"/>
      <c r="Q857" s="99"/>
      <c r="R857" s="99"/>
      <c r="S857" s="99"/>
      <c r="T857" s="99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</row>
    <row r="858" spans="2:35" ht="18.75" customHeight="1">
      <c r="B858" s="14"/>
      <c r="C858" s="98"/>
      <c r="D858" s="98"/>
      <c r="E858" s="14"/>
      <c r="F858" s="99"/>
      <c r="G858" s="99"/>
      <c r="H858" s="99"/>
      <c r="I858" s="99"/>
      <c r="J858" s="99"/>
      <c r="K858" s="99"/>
      <c r="L858" s="99"/>
      <c r="M858" s="99"/>
      <c r="N858" s="99"/>
      <c r="O858" s="99"/>
      <c r="P858" s="99"/>
      <c r="Q858" s="99"/>
      <c r="R858" s="99"/>
      <c r="S858" s="99"/>
      <c r="T858" s="99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</row>
    <row r="859" spans="2:35" ht="18.75" customHeight="1">
      <c r="B859" s="14"/>
      <c r="C859" s="98"/>
      <c r="D859" s="98"/>
      <c r="E859" s="14"/>
      <c r="F859" s="99"/>
      <c r="G859" s="99"/>
      <c r="H859" s="99"/>
      <c r="I859" s="99"/>
      <c r="J859" s="99"/>
      <c r="K859" s="99"/>
      <c r="L859" s="99"/>
      <c r="M859" s="99"/>
      <c r="N859" s="99"/>
      <c r="O859" s="99"/>
      <c r="P859" s="99"/>
      <c r="Q859" s="99"/>
      <c r="R859" s="99"/>
      <c r="S859" s="99"/>
      <c r="T859" s="99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</row>
    <row r="860" spans="2:35" ht="18.75" customHeight="1">
      <c r="B860" s="14"/>
      <c r="C860" s="98"/>
      <c r="D860" s="98"/>
      <c r="E860" s="14"/>
      <c r="F860" s="99"/>
      <c r="G860" s="99"/>
      <c r="H860" s="99"/>
      <c r="I860" s="99"/>
      <c r="J860" s="99"/>
      <c r="K860" s="99"/>
      <c r="L860" s="99"/>
      <c r="M860" s="99"/>
      <c r="N860" s="99"/>
      <c r="O860" s="99"/>
      <c r="P860" s="99"/>
      <c r="Q860" s="99"/>
      <c r="R860" s="99"/>
      <c r="S860" s="99"/>
      <c r="T860" s="99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</row>
    <row r="861" spans="2:35" ht="18.75" customHeight="1">
      <c r="B861" s="14"/>
      <c r="C861" s="98"/>
      <c r="D861" s="98"/>
      <c r="E861" s="14"/>
      <c r="F861" s="99"/>
      <c r="G861" s="99"/>
      <c r="H861" s="99"/>
      <c r="I861" s="99"/>
      <c r="J861" s="99"/>
      <c r="K861" s="99"/>
      <c r="L861" s="99"/>
      <c r="M861" s="99"/>
      <c r="N861" s="99"/>
      <c r="O861" s="99"/>
      <c r="P861" s="99"/>
      <c r="Q861" s="99"/>
      <c r="R861" s="99"/>
      <c r="S861" s="99"/>
      <c r="T861" s="99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</row>
    <row r="862" spans="2:35" ht="18.75" customHeight="1">
      <c r="B862" s="14"/>
      <c r="C862" s="98"/>
      <c r="D862" s="98"/>
      <c r="E862" s="14"/>
      <c r="F862" s="99"/>
      <c r="G862" s="99"/>
      <c r="H862" s="99"/>
      <c r="I862" s="99"/>
      <c r="J862" s="99"/>
      <c r="K862" s="99"/>
      <c r="L862" s="99"/>
      <c r="M862" s="99"/>
      <c r="N862" s="99"/>
      <c r="O862" s="99"/>
      <c r="P862" s="99"/>
      <c r="Q862" s="99"/>
      <c r="R862" s="99"/>
      <c r="S862" s="99"/>
      <c r="T862" s="99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</row>
    <row r="863" spans="2:35" ht="18.75" customHeight="1">
      <c r="B863" s="14"/>
      <c r="C863" s="98"/>
      <c r="D863" s="98"/>
      <c r="E863" s="14"/>
      <c r="F863" s="99"/>
      <c r="G863" s="99"/>
      <c r="H863" s="99"/>
      <c r="I863" s="99"/>
      <c r="J863" s="99"/>
      <c r="K863" s="99"/>
      <c r="L863" s="99"/>
      <c r="M863" s="99"/>
      <c r="N863" s="99"/>
      <c r="O863" s="99"/>
      <c r="P863" s="99"/>
      <c r="Q863" s="99"/>
      <c r="R863" s="99"/>
      <c r="S863" s="99"/>
      <c r="T863" s="99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</row>
    <row r="864" spans="2:35" ht="18.75" customHeight="1">
      <c r="B864" s="14"/>
      <c r="C864" s="98"/>
      <c r="D864" s="98"/>
      <c r="E864" s="14"/>
      <c r="F864" s="99"/>
      <c r="G864" s="99"/>
      <c r="H864" s="99"/>
      <c r="I864" s="99"/>
      <c r="J864" s="99"/>
      <c r="K864" s="99"/>
      <c r="L864" s="99"/>
      <c r="M864" s="99"/>
      <c r="N864" s="99"/>
      <c r="O864" s="99"/>
      <c r="P864" s="99"/>
      <c r="Q864" s="99"/>
      <c r="R864" s="99"/>
      <c r="S864" s="99"/>
      <c r="T864" s="99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</row>
    <row r="865" spans="2:35" ht="18.75" customHeight="1">
      <c r="B865" s="14"/>
      <c r="C865" s="98"/>
      <c r="D865" s="98"/>
      <c r="E865" s="14"/>
      <c r="F865" s="99"/>
      <c r="G865" s="99"/>
      <c r="H865" s="99"/>
      <c r="I865" s="99"/>
      <c r="J865" s="99"/>
      <c r="K865" s="99"/>
      <c r="L865" s="99"/>
      <c r="M865" s="99"/>
      <c r="N865" s="99"/>
      <c r="O865" s="99"/>
      <c r="P865" s="99"/>
      <c r="Q865" s="99"/>
      <c r="R865" s="99"/>
      <c r="S865" s="99"/>
      <c r="T865" s="99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</row>
    <row r="866" spans="2:35" ht="18.75" customHeight="1">
      <c r="B866" s="14"/>
      <c r="C866" s="98"/>
      <c r="D866" s="98"/>
      <c r="E866" s="14"/>
      <c r="F866" s="99"/>
      <c r="G866" s="99"/>
      <c r="H866" s="99"/>
      <c r="I866" s="99"/>
      <c r="J866" s="99"/>
      <c r="K866" s="99"/>
      <c r="L866" s="99"/>
      <c r="M866" s="99"/>
      <c r="N866" s="99"/>
      <c r="O866" s="99"/>
      <c r="P866" s="99"/>
      <c r="Q866" s="99"/>
      <c r="R866" s="99"/>
      <c r="S866" s="99"/>
      <c r="T866" s="99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</row>
    <row r="867" spans="2:35" ht="18.75" customHeight="1">
      <c r="B867" s="14"/>
      <c r="C867" s="98"/>
      <c r="D867" s="98"/>
      <c r="E867" s="14"/>
      <c r="F867" s="99"/>
      <c r="G867" s="99"/>
      <c r="H867" s="99"/>
      <c r="I867" s="99"/>
      <c r="J867" s="99"/>
      <c r="K867" s="99"/>
      <c r="L867" s="99"/>
      <c r="M867" s="99"/>
      <c r="N867" s="99"/>
      <c r="O867" s="99"/>
      <c r="P867" s="99"/>
      <c r="Q867" s="99"/>
      <c r="R867" s="99"/>
      <c r="S867" s="99"/>
      <c r="T867" s="99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</row>
    <row r="868" spans="2:35" ht="18.75" customHeight="1">
      <c r="B868" s="14"/>
      <c r="C868" s="98"/>
      <c r="D868" s="98"/>
      <c r="E868" s="14"/>
      <c r="F868" s="99"/>
      <c r="G868" s="99"/>
      <c r="H868" s="99"/>
      <c r="I868" s="99"/>
      <c r="J868" s="99"/>
      <c r="K868" s="99"/>
      <c r="L868" s="99"/>
      <c r="M868" s="99"/>
      <c r="N868" s="99"/>
      <c r="O868" s="99"/>
      <c r="P868" s="99"/>
      <c r="Q868" s="99"/>
      <c r="R868" s="99"/>
      <c r="S868" s="99"/>
      <c r="T868" s="99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</row>
    <row r="869" spans="2:35" ht="18.75" customHeight="1">
      <c r="B869" s="14"/>
      <c r="C869" s="98"/>
      <c r="D869" s="98"/>
      <c r="E869" s="14"/>
      <c r="F869" s="99"/>
      <c r="G869" s="99"/>
      <c r="H869" s="99"/>
      <c r="I869" s="99"/>
      <c r="J869" s="99"/>
      <c r="K869" s="99"/>
      <c r="L869" s="99"/>
      <c r="M869" s="99"/>
      <c r="N869" s="99"/>
      <c r="O869" s="99"/>
      <c r="P869" s="99"/>
      <c r="Q869" s="99"/>
      <c r="R869" s="99"/>
      <c r="S869" s="99"/>
      <c r="T869" s="99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</row>
    <row r="870" spans="2:35" ht="18.75" customHeight="1">
      <c r="B870" s="14"/>
      <c r="C870" s="98"/>
      <c r="D870" s="98"/>
      <c r="E870" s="14"/>
      <c r="F870" s="99"/>
      <c r="G870" s="99"/>
      <c r="H870" s="99"/>
      <c r="I870" s="99"/>
      <c r="J870" s="99"/>
      <c r="K870" s="99"/>
      <c r="L870" s="99"/>
      <c r="M870" s="99"/>
      <c r="N870" s="99"/>
      <c r="O870" s="99"/>
      <c r="P870" s="99"/>
      <c r="Q870" s="99"/>
      <c r="R870" s="99"/>
      <c r="S870" s="99"/>
      <c r="T870" s="99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</row>
    <row r="871" spans="2:35" ht="18.75" customHeight="1">
      <c r="B871" s="14"/>
      <c r="C871" s="98"/>
      <c r="D871" s="98"/>
      <c r="E871" s="14"/>
      <c r="F871" s="99"/>
      <c r="G871" s="99"/>
      <c r="H871" s="99"/>
      <c r="I871" s="99"/>
      <c r="J871" s="99"/>
      <c r="K871" s="99"/>
      <c r="L871" s="99"/>
      <c r="M871" s="99"/>
      <c r="N871" s="99"/>
      <c r="O871" s="99"/>
      <c r="P871" s="99"/>
      <c r="Q871" s="99"/>
      <c r="R871" s="99"/>
      <c r="S871" s="99"/>
      <c r="T871" s="99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</row>
    <row r="872" spans="2:35" ht="18.75" customHeight="1">
      <c r="B872" s="14"/>
      <c r="C872" s="98"/>
      <c r="D872" s="98"/>
      <c r="E872" s="14"/>
      <c r="F872" s="99"/>
      <c r="G872" s="99"/>
      <c r="H872" s="99"/>
      <c r="I872" s="99"/>
      <c r="J872" s="99"/>
      <c r="K872" s="99"/>
      <c r="L872" s="99"/>
      <c r="M872" s="99"/>
      <c r="N872" s="99"/>
      <c r="O872" s="99"/>
      <c r="P872" s="99"/>
      <c r="Q872" s="99"/>
      <c r="R872" s="99"/>
      <c r="S872" s="99"/>
      <c r="T872" s="99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</row>
    <row r="873" spans="2:35" ht="18.75" customHeight="1">
      <c r="B873" s="14"/>
      <c r="C873" s="98"/>
      <c r="D873" s="98"/>
      <c r="E873" s="14"/>
      <c r="F873" s="99"/>
      <c r="G873" s="99"/>
      <c r="H873" s="99"/>
      <c r="I873" s="99"/>
      <c r="J873" s="99"/>
      <c r="K873" s="99"/>
      <c r="L873" s="99"/>
      <c r="M873" s="99"/>
      <c r="N873" s="99"/>
      <c r="O873" s="99"/>
      <c r="P873" s="99"/>
      <c r="Q873" s="99"/>
      <c r="R873" s="99"/>
      <c r="S873" s="99"/>
      <c r="T873" s="99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</row>
    <row r="874" spans="2:35" ht="18.75" customHeight="1">
      <c r="B874" s="14"/>
      <c r="C874" s="98"/>
      <c r="D874" s="98"/>
      <c r="E874" s="14"/>
      <c r="F874" s="99"/>
      <c r="G874" s="99"/>
      <c r="H874" s="99"/>
      <c r="I874" s="99"/>
      <c r="J874" s="99"/>
      <c r="K874" s="99"/>
      <c r="L874" s="99"/>
      <c r="M874" s="99"/>
      <c r="N874" s="99"/>
      <c r="O874" s="99"/>
      <c r="P874" s="99"/>
      <c r="Q874" s="99"/>
      <c r="R874" s="99"/>
      <c r="S874" s="99"/>
      <c r="T874" s="99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</row>
    <row r="875" spans="2:35" ht="18.75" customHeight="1">
      <c r="B875" s="14"/>
      <c r="C875" s="98"/>
      <c r="D875" s="98"/>
      <c r="E875" s="14"/>
      <c r="F875" s="99"/>
      <c r="G875" s="99"/>
      <c r="H875" s="99"/>
      <c r="I875" s="99"/>
      <c r="J875" s="99"/>
      <c r="K875" s="99"/>
      <c r="L875" s="99"/>
      <c r="M875" s="99"/>
      <c r="N875" s="99"/>
      <c r="O875" s="99"/>
      <c r="P875" s="99"/>
      <c r="Q875" s="99"/>
      <c r="R875" s="99"/>
      <c r="S875" s="99"/>
      <c r="T875" s="99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</row>
    <row r="876" spans="2:35" ht="18.75" customHeight="1">
      <c r="B876" s="14"/>
      <c r="C876" s="98"/>
      <c r="D876" s="98"/>
      <c r="E876" s="14"/>
      <c r="F876" s="99"/>
      <c r="G876" s="99"/>
      <c r="H876" s="99"/>
      <c r="I876" s="99"/>
      <c r="J876" s="99"/>
      <c r="K876" s="99"/>
      <c r="L876" s="99"/>
      <c r="M876" s="99"/>
      <c r="N876" s="99"/>
      <c r="O876" s="99"/>
      <c r="P876" s="99"/>
      <c r="Q876" s="99"/>
      <c r="R876" s="99"/>
      <c r="S876" s="99"/>
      <c r="T876" s="99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</row>
    <row r="877" spans="2:35" ht="18.75" customHeight="1">
      <c r="B877" s="14"/>
      <c r="C877" s="98"/>
      <c r="D877" s="98"/>
      <c r="E877" s="14"/>
      <c r="F877" s="99"/>
      <c r="G877" s="99"/>
      <c r="H877" s="99"/>
      <c r="I877" s="99"/>
      <c r="J877" s="99"/>
      <c r="K877" s="99"/>
      <c r="L877" s="99"/>
      <c r="M877" s="99"/>
      <c r="N877" s="99"/>
      <c r="O877" s="99"/>
      <c r="P877" s="99"/>
      <c r="Q877" s="99"/>
      <c r="R877" s="99"/>
      <c r="S877" s="99"/>
      <c r="T877" s="99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</row>
    <row r="878" spans="2:35" ht="18.75" customHeight="1">
      <c r="B878" s="14"/>
      <c r="C878" s="98"/>
      <c r="D878" s="98"/>
      <c r="E878" s="14"/>
      <c r="F878" s="99"/>
      <c r="G878" s="99"/>
      <c r="H878" s="99"/>
      <c r="I878" s="99"/>
      <c r="J878" s="99"/>
      <c r="K878" s="99"/>
      <c r="L878" s="99"/>
      <c r="M878" s="99"/>
      <c r="N878" s="99"/>
      <c r="O878" s="99"/>
      <c r="P878" s="99"/>
      <c r="Q878" s="99"/>
      <c r="R878" s="99"/>
      <c r="S878" s="99"/>
      <c r="T878" s="99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</row>
    <row r="879" spans="2:35" ht="18.75" customHeight="1">
      <c r="B879" s="14"/>
      <c r="C879" s="98"/>
      <c r="D879" s="98"/>
      <c r="E879" s="14"/>
      <c r="F879" s="99"/>
      <c r="G879" s="99"/>
      <c r="H879" s="99"/>
      <c r="I879" s="99"/>
      <c r="J879" s="99"/>
      <c r="K879" s="99"/>
      <c r="L879" s="99"/>
      <c r="M879" s="99"/>
      <c r="N879" s="99"/>
      <c r="O879" s="99"/>
      <c r="P879" s="99"/>
      <c r="Q879" s="99"/>
      <c r="R879" s="99"/>
      <c r="S879" s="99"/>
      <c r="T879" s="99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</row>
    <row r="880" spans="2:35" ht="18.75" customHeight="1">
      <c r="B880" s="14"/>
      <c r="C880" s="98"/>
      <c r="D880" s="98"/>
      <c r="E880" s="14"/>
      <c r="F880" s="99"/>
      <c r="G880" s="99"/>
      <c r="H880" s="99"/>
      <c r="I880" s="99"/>
      <c r="J880" s="99"/>
      <c r="K880" s="99"/>
      <c r="L880" s="99"/>
      <c r="M880" s="99"/>
      <c r="N880" s="99"/>
      <c r="O880" s="99"/>
      <c r="P880" s="99"/>
      <c r="Q880" s="99"/>
      <c r="R880" s="99"/>
      <c r="S880" s="99"/>
      <c r="T880" s="99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</row>
    <row r="881" spans="2:35" ht="18.75" customHeight="1">
      <c r="B881" s="14"/>
      <c r="C881" s="98"/>
      <c r="D881" s="98"/>
      <c r="E881" s="14"/>
      <c r="F881" s="99"/>
      <c r="G881" s="99"/>
      <c r="H881" s="99"/>
      <c r="I881" s="99"/>
      <c r="J881" s="99"/>
      <c r="K881" s="99"/>
      <c r="L881" s="99"/>
      <c r="M881" s="99"/>
      <c r="N881" s="99"/>
      <c r="O881" s="99"/>
      <c r="P881" s="99"/>
      <c r="Q881" s="99"/>
      <c r="R881" s="99"/>
      <c r="S881" s="99"/>
      <c r="T881" s="99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</row>
    <row r="882" spans="2:35" ht="18.75" customHeight="1">
      <c r="B882" s="14"/>
      <c r="C882" s="98"/>
      <c r="D882" s="98"/>
      <c r="E882" s="14"/>
      <c r="F882" s="99"/>
      <c r="G882" s="99"/>
      <c r="H882" s="99"/>
      <c r="I882" s="99"/>
      <c r="J882" s="99"/>
      <c r="K882" s="99"/>
      <c r="L882" s="99"/>
      <c r="M882" s="99"/>
      <c r="N882" s="99"/>
      <c r="O882" s="99"/>
      <c r="P882" s="99"/>
      <c r="Q882" s="99"/>
      <c r="R882" s="99"/>
      <c r="S882" s="99"/>
      <c r="T882" s="99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</row>
    <row r="883" spans="2:35" ht="18.75" customHeight="1">
      <c r="B883" s="14"/>
      <c r="C883" s="98"/>
      <c r="D883" s="98"/>
      <c r="E883" s="14"/>
      <c r="F883" s="99"/>
      <c r="G883" s="99"/>
      <c r="H883" s="99"/>
      <c r="I883" s="99"/>
      <c r="J883" s="99"/>
      <c r="K883" s="99"/>
      <c r="L883" s="99"/>
      <c r="M883" s="99"/>
      <c r="N883" s="99"/>
      <c r="O883" s="99"/>
      <c r="P883" s="99"/>
      <c r="Q883" s="99"/>
      <c r="R883" s="99"/>
      <c r="S883" s="99"/>
      <c r="T883" s="99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</row>
    <row r="884" spans="2:35" ht="18.75" customHeight="1">
      <c r="B884" s="14"/>
      <c r="C884" s="98"/>
      <c r="D884" s="98"/>
      <c r="E884" s="14"/>
      <c r="F884" s="99"/>
      <c r="G884" s="99"/>
      <c r="H884" s="99"/>
      <c r="I884" s="99"/>
      <c r="J884" s="99"/>
      <c r="K884" s="99"/>
      <c r="L884" s="99"/>
      <c r="M884" s="99"/>
      <c r="N884" s="99"/>
      <c r="O884" s="99"/>
      <c r="P884" s="99"/>
      <c r="Q884" s="99"/>
      <c r="R884" s="99"/>
      <c r="S884" s="99"/>
      <c r="T884" s="99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</row>
    <row r="885" spans="2:35" ht="18.75" customHeight="1">
      <c r="B885" s="14"/>
      <c r="C885" s="98"/>
      <c r="D885" s="98"/>
      <c r="E885" s="14"/>
      <c r="F885" s="99"/>
      <c r="G885" s="99"/>
      <c r="H885" s="99"/>
      <c r="I885" s="99"/>
      <c r="J885" s="99"/>
      <c r="K885" s="99"/>
      <c r="L885" s="99"/>
      <c r="M885" s="99"/>
      <c r="N885" s="99"/>
      <c r="O885" s="99"/>
      <c r="P885" s="99"/>
      <c r="Q885" s="99"/>
      <c r="R885" s="99"/>
      <c r="S885" s="99"/>
      <c r="T885" s="99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</row>
    <row r="886" spans="2:35" ht="18.75" customHeight="1">
      <c r="B886" s="14"/>
      <c r="C886" s="98"/>
      <c r="D886" s="98"/>
      <c r="E886" s="14"/>
      <c r="F886" s="99"/>
      <c r="G886" s="99"/>
      <c r="H886" s="99"/>
      <c r="I886" s="99"/>
      <c r="J886" s="99"/>
      <c r="K886" s="99"/>
      <c r="L886" s="99"/>
      <c r="M886" s="99"/>
      <c r="N886" s="99"/>
      <c r="O886" s="99"/>
      <c r="P886" s="99"/>
      <c r="Q886" s="99"/>
      <c r="R886" s="99"/>
      <c r="S886" s="99"/>
      <c r="T886" s="99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</row>
    <row r="887" spans="2:35" ht="18.75" customHeight="1">
      <c r="B887" s="14"/>
      <c r="C887" s="98"/>
      <c r="D887" s="98"/>
      <c r="E887" s="14"/>
      <c r="F887" s="99"/>
      <c r="G887" s="99"/>
      <c r="H887" s="99"/>
      <c r="I887" s="99"/>
      <c r="J887" s="99"/>
      <c r="K887" s="99"/>
      <c r="L887" s="99"/>
      <c r="M887" s="99"/>
      <c r="N887" s="99"/>
      <c r="O887" s="99"/>
      <c r="P887" s="99"/>
      <c r="Q887" s="99"/>
      <c r="R887" s="99"/>
      <c r="S887" s="99"/>
      <c r="T887" s="99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</row>
    <row r="888" spans="2:35" ht="18.75" customHeight="1">
      <c r="B888" s="14"/>
      <c r="C888" s="98"/>
      <c r="D888" s="98"/>
      <c r="E888" s="14"/>
      <c r="F888" s="99"/>
      <c r="G888" s="99"/>
      <c r="H888" s="99"/>
      <c r="I888" s="99"/>
      <c r="J888" s="99"/>
      <c r="K888" s="99"/>
      <c r="L888" s="99"/>
      <c r="M888" s="99"/>
      <c r="N888" s="99"/>
      <c r="O888" s="99"/>
      <c r="P888" s="99"/>
      <c r="Q888" s="99"/>
      <c r="R888" s="99"/>
      <c r="S888" s="99"/>
      <c r="T888" s="99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</row>
    <row r="889" spans="2:35" ht="18.75" customHeight="1">
      <c r="B889" s="14"/>
      <c r="C889" s="98"/>
      <c r="D889" s="98"/>
      <c r="E889" s="14"/>
      <c r="F889" s="99"/>
      <c r="G889" s="99"/>
      <c r="H889" s="99"/>
      <c r="I889" s="99"/>
      <c r="J889" s="99"/>
      <c r="K889" s="99"/>
      <c r="L889" s="99"/>
      <c r="M889" s="99"/>
      <c r="N889" s="99"/>
      <c r="O889" s="99"/>
      <c r="P889" s="99"/>
      <c r="Q889" s="99"/>
      <c r="R889" s="99"/>
      <c r="S889" s="99"/>
      <c r="T889" s="99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</row>
    <row r="890" spans="2:35" ht="18.75" customHeight="1">
      <c r="B890" s="14"/>
      <c r="C890" s="98"/>
      <c r="D890" s="98"/>
      <c r="E890" s="14"/>
      <c r="F890" s="99"/>
      <c r="G890" s="99"/>
      <c r="H890" s="99"/>
      <c r="I890" s="99"/>
      <c r="J890" s="99"/>
      <c r="K890" s="99"/>
      <c r="L890" s="99"/>
      <c r="M890" s="99"/>
      <c r="N890" s="99"/>
      <c r="O890" s="99"/>
      <c r="P890" s="99"/>
      <c r="Q890" s="99"/>
      <c r="R890" s="99"/>
      <c r="S890" s="99"/>
      <c r="T890" s="99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</row>
    <row r="891" spans="2:35" ht="18.75" customHeight="1">
      <c r="B891" s="14"/>
      <c r="C891" s="98"/>
      <c r="D891" s="98"/>
      <c r="E891" s="14"/>
      <c r="F891" s="99"/>
      <c r="G891" s="99"/>
      <c r="H891" s="99"/>
      <c r="I891" s="99"/>
      <c r="J891" s="99"/>
      <c r="K891" s="99"/>
      <c r="L891" s="99"/>
      <c r="M891" s="99"/>
      <c r="N891" s="99"/>
      <c r="O891" s="99"/>
      <c r="P891" s="99"/>
      <c r="Q891" s="99"/>
      <c r="R891" s="99"/>
      <c r="S891" s="99"/>
      <c r="T891" s="99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</row>
    <row r="892" spans="2:35" ht="18.75" customHeight="1">
      <c r="B892" s="14"/>
      <c r="C892" s="98"/>
      <c r="D892" s="98"/>
      <c r="E892" s="14"/>
      <c r="F892" s="99"/>
      <c r="G892" s="99"/>
      <c r="H892" s="99"/>
      <c r="I892" s="99"/>
      <c r="J892" s="99"/>
      <c r="K892" s="99"/>
      <c r="L892" s="99"/>
      <c r="M892" s="99"/>
      <c r="N892" s="99"/>
      <c r="O892" s="99"/>
      <c r="P892" s="99"/>
      <c r="Q892" s="99"/>
      <c r="R892" s="99"/>
      <c r="S892" s="99"/>
      <c r="T892" s="99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</row>
    <row r="893" spans="2:35" ht="18.75" customHeight="1">
      <c r="B893" s="14"/>
      <c r="C893" s="98"/>
      <c r="D893" s="98"/>
      <c r="E893" s="14"/>
      <c r="F893" s="99"/>
      <c r="G893" s="99"/>
      <c r="H893" s="99"/>
      <c r="I893" s="99"/>
      <c r="J893" s="99"/>
      <c r="K893" s="99"/>
      <c r="L893" s="99"/>
      <c r="M893" s="99"/>
      <c r="N893" s="99"/>
      <c r="O893" s="99"/>
      <c r="P893" s="99"/>
      <c r="Q893" s="99"/>
      <c r="R893" s="99"/>
      <c r="S893" s="99"/>
      <c r="T893" s="99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</row>
    <row r="894" spans="2:35" ht="18.75" customHeight="1">
      <c r="B894" s="14"/>
      <c r="C894" s="98"/>
      <c r="D894" s="98"/>
      <c r="E894" s="14"/>
      <c r="F894" s="99"/>
      <c r="G894" s="99"/>
      <c r="H894" s="99"/>
      <c r="I894" s="99"/>
      <c r="J894" s="99"/>
      <c r="K894" s="99"/>
      <c r="L894" s="99"/>
      <c r="M894" s="99"/>
      <c r="N894" s="99"/>
      <c r="O894" s="99"/>
      <c r="P894" s="99"/>
      <c r="Q894" s="99"/>
      <c r="R894" s="99"/>
      <c r="S894" s="99"/>
      <c r="T894" s="99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</row>
    <row r="895" spans="2:35" ht="18.75" customHeight="1">
      <c r="B895" s="14"/>
      <c r="C895" s="98"/>
      <c r="D895" s="98"/>
      <c r="E895" s="14"/>
      <c r="F895" s="99"/>
      <c r="G895" s="99"/>
      <c r="H895" s="99"/>
      <c r="I895" s="99"/>
      <c r="J895" s="99"/>
      <c r="K895" s="99"/>
      <c r="L895" s="99"/>
      <c r="M895" s="99"/>
      <c r="N895" s="99"/>
      <c r="O895" s="99"/>
      <c r="P895" s="99"/>
      <c r="Q895" s="99"/>
      <c r="R895" s="99"/>
      <c r="S895" s="99"/>
      <c r="T895" s="99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</row>
    <row r="896" spans="2:35" ht="18.75" customHeight="1">
      <c r="B896" s="14"/>
      <c r="C896" s="98"/>
      <c r="D896" s="98"/>
      <c r="E896" s="14"/>
      <c r="F896" s="99"/>
      <c r="G896" s="99"/>
      <c r="H896" s="99"/>
      <c r="I896" s="99"/>
      <c r="J896" s="99"/>
      <c r="K896" s="99"/>
      <c r="L896" s="99"/>
      <c r="M896" s="99"/>
      <c r="N896" s="99"/>
      <c r="O896" s="99"/>
      <c r="P896" s="99"/>
      <c r="Q896" s="99"/>
      <c r="R896" s="99"/>
      <c r="S896" s="99"/>
      <c r="T896" s="99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</row>
    <row r="897" spans="2:35" ht="18.75" customHeight="1">
      <c r="B897" s="14"/>
      <c r="C897" s="98"/>
      <c r="D897" s="98"/>
      <c r="E897" s="14"/>
      <c r="F897" s="99"/>
      <c r="G897" s="99"/>
      <c r="H897" s="99"/>
      <c r="I897" s="99"/>
      <c r="J897" s="99"/>
      <c r="K897" s="99"/>
      <c r="L897" s="99"/>
      <c r="M897" s="99"/>
      <c r="N897" s="99"/>
      <c r="O897" s="99"/>
      <c r="P897" s="99"/>
      <c r="Q897" s="99"/>
      <c r="R897" s="99"/>
      <c r="S897" s="99"/>
      <c r="T897" s="99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</row>
    <row r="898" spans="2:35" ht="18.75" customHeight="1">
      <c r="B898" s="14"/>
      <c r="C898" s="98"/>
      <c r="D898" s="98"/>
      <c r="E898" s="14"/>
      <c r="F898" s="99"/>
      <c r="G898" s="99"/>
      <c r="H898" s="99"/>
      <c r="I898" s="99"/>
      <c r="J898" s="99"/>
      <c r="K898" s="99"/>
      <c r="L898" s="99"/>
      <c r="M898" s="99"/>
      <c r="N898" s="99"/>
      <c r="O898" s="99"/>
      <c r="P898" s="99"/>
      <c r="Q898" s="99"/>
      <c r="R898" s="99"/>
      <c r="S898" s="99"/>
      <c r="T898" s="99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</row>
    <row r="899" spans="2:35" ht="18.75" customHeight="1">
      <c r="B899" s="14"/>
      <c r="C899" s="98"/>
      <c r="D899" s="98"/>
      <c r="E899" s="14"/>
      <c r="F899" s="99"/>
      <c r="G899" s="99"/>
      <c r="H899" s="99"/>
      <c r="I899" s="99"/>
      <c r="J899" s="99"/>
      <c r="K899" s="99"/>
      <c r="L899" s="99"/>
      <c r="M899" s="99"/>
      <c r="N899" s="99"/>
      <c r="O899" s="99"/>
      <c r="P899" s="99"/>
      <c r="Q899" s="99"/>
      <c r="R899" s="99"/>
      <c r="S899" s="99"/>
      <c r="T899" s="99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</row>
    <row r="900" spans="2:35" ht="18.75" customHeight="1">
      <c r="B900" s="14"/>
      <c r="C900" s="98"/>
      <c r="D900" s="98"/>
      <c r="E900" s="14"/>
      <c r="F900" s="99"/>
      <c r="G900" s="99"/>
      <c r="H900" s="99"/>
      <c r="I900" s="99"/>
      <c r="J900" s="99"/>
      <c r="K900" s="99"/>
      <c r="L900" s="99"/>
      <c r="M900" s="99"/>
      <c r="N900" s="99"/>
      <c r="O900" s="99"/>
      <c r="P900" s="99"/>
      <c r="Q900" s="99"/>
      <c r="R900" s="99"/>
      <c r="S900" s="99"/>
      <c r="T900" s="99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</row>
    <row r="901" spans="2:35" ht="18.75" customHeight="1">
      <c r="B901" s="14"/>
      <c r="C901" s="98"/>
      <c r="D901" s="98"/>
      <c r="E901" s="14"/>
      <c r="F901" s="99"/>
      <c r="G901" s="99"/>
      <c r="H901" s="99"/>
      <c r="I901" s="99"/>
      <c r="J901" s="99"/>
      <c r="K901" s="99"/>
      <c r="L901" s="99"/>
      <c r="M901" s="99"/>
      <c r="N901" s="99"/>
      <c r="O901" s="99"/>
      <c r="P901" s="99"/>
      <c r="Q901" s="99"/>
      <c r="R901" s="99"/>
      <c r="S901" s="99"/>
      <c r="T901" s="99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</row>
    <row r="902" spans="2:35" ht="18.75" customHeight="1">
      <c r="B902" s="14"/>
      <c r="C902" s="98"/>
      <c r="D902" s="98"/>
      <c r="E902" s="14"/>
      <c r="F902" s="99"/>
      <c r="G902" s="99"/>
      <c r="H902" s="99"/>
      <c r="I902" s="99"/>
      <c r="J902" s="99"/>
      <c r="K902" s="99"/>
      <c r="L902" s="99"/>
      <c r="M902" s="99"/>
      <c r="N902" s="99"/>
      <c r="O902" s="99"/>
      <c r="P902" s="99"/>
      <c r="Q902" s="99"/>
      <c r="R902" s="99"/>
      <c r="S902" s="99"/>
      <c r="T902" s="99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</row>
    <row r="903" spans="2:35" ht="18.75" customHeight="1">
      <c r="B903" s="14"/>
      <c r="C903" s="98"/>
      <c r="D903" s="98"/>
      <c r="E903" s="14"/>
      <c r="F903" s="99"/>
      <c r="G903" s="99"/>
      <c r="H903" s="99"/>
      <c r="I903" s="99"/>
      <c r="J903" s="99"/>
      <c r="K903" s="99"/>
      <c r="L903" s="99"/>
      <c r="M903" s="99"/>
      <c r="N903" s="99"/>
      <c r="O903" s="99"/>
      <c r="P903" s="99"/>
      <c r="Q903" s="99"/>
      <c r="R903" s="99"/>
      <c r="S903" s="99"/>
      <c r="T903" s="99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</row>
    <row r="904" spans="2:35" ht="18.75" customHeight="1">
      <c r="B904" s="14"/>
      <c r="C904" s="98"/>
      <c r="D904" s="98"/>
      <c r="E904" s="14"/>
      <c r="F904" s="99"/>
      <c r="G904" s="99"/>
      <c r="H904" s="99"/>
      <c r="I904" s="99"/>
      <c r="J904" s="99"/>
      <c r="K904" s="99"/>
      <c r="L904" s="99"/>
      <c r="M904" s="99"/>
      <c r="N904" s="99"/>
      <c r="O904" s="99"/>
      <c r="P904" s="99"/>
      <c r="Q904" s="99"/>
      <c r="R904" s="99"/>
      <c r="S904" s="99"/>
      <c r="T904" s="99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</row>
    <row r="905" spans="2:35" ht="18.75" customHeight="1">
      <c r="B905" s="14"/>
      <c r="C905" s="98"/>
      <c r="D905" s="98"/>
      <c r="E905" s="14"/>
      <c r="F905" s="99"/>
      <c r="G905" s="99"/>
      <c r="H905" s="99"/>
      <c r="I905" s="99"/>
      <c r="J905" s="99"/>
      <c r="K905" s="99"/>
      <c r="L905" s="99"/>
      <c r="M905" s="99"/>
      <c r="N905" s="99"/>
      <c r="O905" s="99"/>
      <c r="P905" s="99"/>
      <c r="Q905" s="99"/>
      <c r="R905" s="99"/>
      <c r="S905" s="99"/>
      <c r="T905" s="99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</row>
    <row r="906" spans="2:35" ht="18.75" customHeight="1">
      <c r="B906" s="14"/>
      <c r="C906" s="98"/>
      <c r="D906" s="98"/>
      <c r="E906" s="14"/>
      <c r="F906" s="99"/>
      <c r="G906" s="99"/>
      <c r="H906" s="99"/>
      <c r="I906" s="99"/>
      <c r="J906" s="99"/>
      <c r="K906" s="99"/>
      <c r="L906" s="99"/>
      <c r="M906" s="99"/>
      <c r="N906" s="99"/>
      <c r="O906" s="99"/>
      <c r="P906" s="99"/>
      <c r="Q906" s="99"/>
      <c r="R906" s="99"/>
      <c r="S906" s="99"/>
      <c r="T906" s="99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</row>
    <row r="907" spans="2:35" ht="18.75" customHeight="1">
      <c r="B907" s="14"/>
      <c r="C907" s="98"/>
      <c r="D907" s="98"/>
      <c r="E907" s="14"/>
      <c r="F907" s="99"/>
      <c r="G907" s="99"/>
      <c r="H907" s="99"/>
      <c r="I907" s="99"/>
      <c r="J907" s="99"/>
      <c r="K907" s="99"/>
      <c r="L907" s="99"/>
      <c r="M907" s="99"/>
      <c r="N907" s="99"/>
      <c r="O907" s="99"/>
      <c r="P907" s="99"/>
      <c r="Q907" s="99"/>
      <c r="R907" s="99"/>
      <c r="S907" s="99"/>
      <c r="T907" s="99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</row>
    <row r="908" spans="2:35" ht="18.75" customHeight="1">
      <c r="B908" s="14"/>
      <c r="C908" s="98"/>
      <c r="D908" s="98"/>
      <c r="E908" s="14"/>
      <c r="F908" s="99"/>
      <c r="G908" s="99"/>
      <c r="H908" s="99"/>
      <c r="I908" s="99"/>
      <c r="J908" s="99"/>
      <c r="K908" s="99"/>
      <c r="L908" s="99"/>
      <c r="M908" s="99"/>
      <c r="N908" s="99"/>
      <c r="O908" s="99"/>
      <c r="P908" s="99"/>
      <c r="Q908" s="99"/>
      <c r="R908" s="99"/>
      <c r="S908" s="99"/>
      <c r="T908" s="99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</row>
    <row r="909" spans="2:35" ht="18.75" customHeight="1">
      <c r="B909" s="14"/>
      <c r="C909" s="98"/>
      <c r="D909" s="98"/>
      <c r="E909" s="14"/>
      <c r="F909" s="99"/>
      <c r="G909" s="99"/>
      <c r="H909" s="99"/>
      <c r="I909" s="99"/>
      <c r="J909" s="99"/>
      <c r="K909" s="99"/>
      <c r="L909" s="99"/>
      <c r="M909" s="99"/>
      <c r="N909" s="99"/>
      <c r="O909" s="99"/>
      <c r="P909" s="99"/>
      <c r="Q909" s="99"/>
      <c r="R909" s="99"/>
      <c r="S909" s="99"/>
      <c r="T909" s="99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</row>
    <row r="910" spans="2:35" ht="18.75" customHeight="1">
      <c r="B910" s="14"/>
      <c r="C910" s="98"/>
      <c r="D910" s="98"/>
      <c r="E910" s="14"/>
      <c r="F910" s="99"/>
      <c r="G910" s="99"/>
      <c r="H910" s="99"/>
      <c r="I910" s="99"/>
      <c r="J910" s="99"/>
      <c r="K910" s="99"/>
      <c r="L910" s="99"/>
      <c r="M910" s="99"/>
      <c r="N910" s="99"/>
      <c r="O910" s="99"/>
      <c r="P910" s="99"/>
      <c r="Q910" s="99"/>
      <c r="R910" s="99"/>
      <c r="S910" s="99"/>
      <c r="T910" s="99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</row>
    <row r="911" spans="2:35" ht="18.75" customHeight="1">
      <c r="B911" s="14"/>
      <c r="C911" s="98"/>
      <c r="D911" s="98"/>
      <c r="E911" s="14"/>
      <c r="F911" s="99"/>
      <c r="G911" s="99"/>
      <c r="H911" s="99"/>
      <c r="I911" s="99"/>
      <c r="J911" s="99"/>
      <c r="K911" s="99"/>
      <c r="L911" s="99"/>
      <c r="M911" s="99"/>
      <c r="N911" s="99"/>
      <c r="O911" s="99"/>
      <c r="P911" s="99"/>
      <c r="Q911" s="99"/>
      <c r="R911" s="99"/>
      <c r="S911" s="99"/>
      <c r="T911" s="99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</row>
    <row r="912" spans="2:35" ht="18.75" customHeight="1">
      <c r="B912" s="14"/>
      <c r="C912" s="98"/>
      <c r="D912" s="98"/>
      <c r="E912" s="14"/>
      <c r="F912" s="99"/>
      <c r="G912" s="99"/>
      <c r="H912" s="99"/>
      <c r="I912" s="99"/>
      <c r="J912" s="99"/>
      <c r="K912" s="99"/>
      <c r="L912" s="99"/>
      <c r="M912" s="99"/>
      <c r="N912" s="99"/>
      <c r="O912" s="99"/>
      <c r="P912" s="99"/>
      <c r="Q912" s="99"/>
      <c r="R912" s="99"/>
      <c r="S912" s="99"/>
      <c r="T912" s="99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</row>
    <row r="913" spans="2:35" ht="18.75" customHeight="1">
      <c r="B913" s="14"/>
      <c r="C913" s="98"/>
      <c r="D913" s="98"/>
      <c r="E913" s="14"/>
      <c r="F913" s="99"/>
      <c r="G913" s="99"/>
      <c r="H913" s="99"/>
      <c r="I913" s="99"/>
      <c r="J913" s="99"/>
      <c r="K913" s="99"/>
      <c r="L913" s="99"/>
      <c r="M913" s="99"/>
      <c r="N913" s="99"/>
      <c r="O913" s="99"/>
      <c r="P913" s="99"/>
      <c r="Q913" s="99"/>
      <c r="R913" s="99"/>
      <c r="S913" s="99"/>
      <c r="T913" s="99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</row>
    <row r="914" spans="2:35" ht="18.75" customHeight="1">
      <c r="B914" s="14"/>
      <c r="C914" s="98"/>
      <c r="D914" s="98"/>
      <c r="E914" s="14"/>
      <c r="F914" s="99"/>
      <c r="G914" s="99"/>
      <c r="H914" s="99"/>
      <c r="I914" s="99"/>
      <c r="J914" s="99"/>
      <c r="K914" s="99"/>
      <c r="L914" s="99"/>
      <c r="M914" s="99"/>
      <c r="N914" s="99"/>
      <c r="O914" s="99"/>
      <c r="P914" s="99"/>
      <c r="Q914" s="99"/>
      <c r="R914" s="99"/>
      <c r="S914" s="99"/>
      <c r="T914" s="99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</row>
    <row r="915" spans="2:35" ht="18.75" customHeight="1">
      <c r="B915" s="14"/>
      <c r="C915" s="98"/>
      <c r="D915" s="98"/>
      <c r="E915" s="14"/>
      <c r="F915" s="99"/>
      <c r="G915" s="99"/>
      <c r="H915" s="99"/>
      <c r="I915" s="99"/>
      <c r="J915" s="99"/>
      <c r="K915" s="99"/>
      <c r="L915" s="99"/>
      <c r="M915" s="99"/>
      <c r="N915" s="99"/>
      <c r="O915" s="99"/>
      <c r="P915" s="99"/>
      <c r="Q915" s="99"/>
      <c r="R915" s="99"/>
      <c r="S915" s="99"/>
      <c r="T915" s="99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</row>
    <row r="916" spans="2:35" ht="18.75" customHeight="1">
      <c r="B916" s="14"/>
      <c r="C916" s="98"/>
      <c r="D916" s="98"/>
      <c r="E916" s="14"/>
      <c r="F916" s="99"/>
      <c r="G916" s="99"/>
      <c r="H916" s="99"/>
      <c r="I916" s="99"/>
      <c r="J916" s="99"/>
      <c r="K916" s="99"/>
      <c r="L916" s="99"/>
      <c r="M916" s="99"/>
      <c r="N916" s="99"/>
      <c r="O916" s="99"/>
      <c r="P916" s="99"/>
      <c r="Q916" s="99"/>
      <c r="R916" s="99"/>
      <c r="S916" s="99"/>
      <c r="T916" s="99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</row>
    <row r="917" spans="2:35" ht="18.75" customHeight="1">
      <c r="B917" s="14"/>
      <c r="C917" s="98"/>
      <c r="D917" s="98"/>
      <c r="E917" s="14"/>
      <c r="F917" s="99"/>
      <c r="G917" s="99"/>
      <c r="H917" s="99"/>
      <c r="I917" s="99"/>
      <c r="J917" s="99"/>
      <c r="K917" s="99"/>
      <c r="L917" s="99"/>
      <c r="M917" s="99"/>
      <c r="N917" s="99"/>
      <c r="O917" s="99"/>
      <c r="P917" s="99"/>
      <c r="Q917" s="99"/>
      <c r="R917" s="99"/>
      <c r="S917" s="99"/>
      <c r="T917" s="99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</row>
    <row r="918" spans="2:35" ht="18.75" customHeight="1">
      <c r="B918" s="14"/>
      <c r="C918" s="98"/>
      <c r="D918" s="98"/>
      <c r="E918" s="14"/>
      <c r="F918" s="99"/>
      <c r="G918" s="99"/>
      <c r="H918" s="99"/>
      <c r="I918" s="99"/>
      <c r="J918" s="99"/>
      <c r="K918" s="99"/>
      <c r="L918" s="99"/>
      <c r="M918" s="99"/>
      <c r="N918" s="99"/>
      <c r="O918" s="99"/>
      <c r="P918" s="99"/>
      <c r="Q918" s="99"/>
      <c r="R918" s="99"/>
      <c r="S918" s="99"/>
      <c r="T918" s="99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</row>
    <row r="919" spans="2:35" ht="18.75" customHeight="1">
      <c r="B919" s="14"/>
      <c r="C919" s="98"/>
      <c r="D919" s="98"/>
      <c r="E919" s="14"/>
      <c r="F919" s="99"/>
      <c r="G919" s="99"/>
      <c r="H919" s="99"/>
      <c r="I919" s="99"/>
      <c r="J919" s="99"/>
      <c r="K919" s="99"/>
      <c r="L919" s="99"/>
      <c r="M919" s="99"/>
      <c r="N919" s="99"/>
      <c r="O919" s="99"/>
      <c r="P919" s="99"/>
      <c r="Q919" s="99"/>
      <c r="R919" s="99"/>
      <c r="S919" s="99"/>
      <c r="T919" s="99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</row>
    <row r="920" spans="2:35" ht="18.75" customHeight="1">
      <c r="B920" s="14"/>
      <c r="C920" s="98"/>
      <c r="D920" s="98"/>
      <c r="E920" s="14"/>
      <c r="F920" s="99"/>
      <c r="G920" s="99"/>
      <c r="H920" s="99"/>
      <c r="I920" s="99"/>
      <c r="J920" s="99"/>
      <c r="K920" s="99"/>
      <c r="L920" s="99"/>
      <c r="M920" s="99"/>
      <c r="N920" s="99"/>
      <c r="O920" s="99"/>
      <c r="P920" s="99"/>
      <c r="Q920" s="99"/>
      <c r="R920" s="99"/>
      <c r="S920" s="99"/>
      <c r="T920" s="99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</row>
    <row r="921" spans="2:35" ht="18.75" customHeight="1">
      <c r="B921" s="14"/>
      <c r="C921" s="98"/>
      <c r="D921" s="98"/>
      <c r="E921" s="14"/>
      <c r="F921" s="99"/>
      <c r="G921" s="99"/>
      <c r="H921" s="99"/>
      <c r="I921" s="99"/>
      <c r="J921" s="99"/>
      <c r="K921" s="99"/>
      <c r="L921" s="99"/>
      <c r="M921" s="99"/>
      <c r="N921" s="99"/>
      <c r="O921" s="99"/>
      <c r="P921" s="99"/>
      <c r="Q921" s="99"/>
      <c r="R921" s="99"/>
      <c r="S921" s="99"/>
      <c r="T921" s="99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</row>
    <row r="922" spans="2:35" ht="18.75" customHeight="1">
      <c r="B922" s="14"/>
      <c r="C922" s="98"/>
      <c r="D922" s="98"/>
      <c r="E922" s="14"/>
      <c r="F922" s="99"/>
      <c r="G922" s="99"/>
      <c r="H922" s="99"/>
      <c r="I922" s="99"/>
      <c r="J922" s="99"/>
      <c r="K922" s="99"/>
      <c r="L922" s="99"/>
      <c r="M922" s="99"/>
      <c r="N922" s="99"/>
      <c r="O922" s="99"/>
      <c r="P922" s="99"/>
      <c r="Q922" s="99"/>
      <c r="R922" s="99"/>
      <c r="S922" s="99"/>
      <c r="T922" s="99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</row>
    <row r="923" spans="2:35" ht="18.75" customHeight="1">
      <c r="B923" s="14"/>
      <c r="C923" s="98"/>
      <c r="D923" s="98"/>
      <c r="E923" s="14"/>
      <c r="F923" s="99"/>
      <c r="G923" s="99"/>
      <c r="H923" s="99"/>
      <c r="I923" s="99"/>
      <c r="J923" s="99"/>
      <c r="K923" s="99"/>
      <c r="L923" s="99"/>
      <c r="M923" s="99"/>
      <c r="N923" s="99"/>
      <c r="O923" s="99"/>
      <c r="P923" s="99"/>
      <c r="Q923" s="99"/>
      <c r="R923" s="99"/>
      <c r="S923" s="99"/>
      <c r="T923" s="99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</row>
    <row r="924" spans="2:35" ht="18.75" customHeight="1">
      <c r="B924" s="14"/>
      <c r="C924" s="98"/>
      <c r="D924" s="98"/>
      <c r="E924" s="14"/>
      <c r="F924" s="99"/>
      <c r="G924" s="99"/>
      <c r="H924" s="99"/>
      <c r="I924" s="99"/>
      <c r="J924" s="99"/>
      <c r="K924" s="99"/>
      <c r="L924" s="99"/>
      <c r="M924" s="99"/>
      <c r="N924" s="99"/>
      <c r="O924" s="99"/>
      <c r="P924" s="99"/>
      <c r="Q924" s="99"/>
      <c r="R924" s="99"/>
      <c r="S924" s="99"/>
      <c r="T924" s="99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</row>
    <row r="925" spans="2:35" ht="18.75" customHeight="1">
      <c r="B925" s="14"/>
      <c r="C925" s="98"/>
      <c r="D925" s="98"/>
      <c r="E925" s="14"/>
      <c r="F925" s="99"/>
      <c r="G925" s="99"/>
      <c r="H925" s="99"/>
      <c r="I925" s="99"/>
      <c r="J925" s="99"/>
      <c r="K925" s="99"/>
      <c r="L925" s="99"/>
      <c r="M925" s="99"/>
      <c r="N925" s="99"/>
      <c r="O925" s="99"/>
      <c r="P925" s="99"/>
      <c r="Q925" s="99"/>
      <c r="R925" s="99"/>
      <c r="S925" s="99"/>
      <c r="T925" s="99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</row>
    <row r="926" spans="2:35" ht="18.75" customHeight="1">
      <c r="B926" s="14"/>
      <c r="C926" s="98"/>
      <c r="D926" s="98"/>
      <c r="E926" s="14"/>
      <c r="F926" s="99"/>
      <c r="G926" s="99"/>
      <c r="H926" s="99"/>
      <c r="I926" s="99"/>
      <c r="J926" s="99"/>
      <c r="K926" s="99"/>
      <c r="L926" s="99"/>
      <c r="M926" s="99"/>
      <c r="N926" s="99"/>
      <c r="O926" s="99"/>
      <c r="P926" s="99"/>
      <c r="Q926" s="99"/>
      <c r="R926" s="99"/>
      <c r="S926" s="99"/>
      <c r="T926" s="99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</row>
    <row r="927" spans="2:35" ht="18.75" customHeight="1">
      <c r="B927" s="14"/>
      <c r="C927" s="98"/>
      <c r="D927" s="98"/>
      <c r="E927" s="14"/>
      <c r="F927" s="99"/>
      <c r="G927" s="99"/>
      <c r="H927" s="99"/>
      <c r="I927" s="99"/>
      <c r="J927" s="99"/>
      <c r="K927" s="99"/>
      <c r="L927" s="99"/>
      <c r="M927" s="99"/>
      <c r="N927" s="99"/>
      <c r="O927" s="99"/>
      <c r="P927" s="99"/>
      <c r="Q927" s="99"/>
      <c r="R927" s="99"/>
      <c r="S927" s="99"/>
      <c r="T927" s="99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</row>
    <row r="928" spans="2:35" ht="18.75" customHeight="1">
      <c r="B928" s="14"/>
      <c r="C928" s="98"/>
      <c r="D928" s="98"/>
      <c r="E928" s="14"/>
      <c r="F928" s="99"/>
      <c r="G928" s="99"/>
      <c r="H928" s="99"/>
      <c r="I928" s="99"/>
      <c r="J928" s="99"/>
      <c r="K928" s="99"/>
      <c r="L928" s="99"/>
      <c r="M928" s="99"/>
      <c r="N928" s="99"/>
      <c r="O928" s="99"/>
      <c r="P928" s="99"/>
      <c r="Q928" s="99"/>
      <c r="R928" s="99"/>
      <c r="S928" s="99"/>
      <c r="T928" s="99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</row>
    <row r="929" spans="2:35" ht="18.75" customHeight="1">
      <c r="B929" s="14"/>
      <c r="C929" s="98"/>
      <c r="D929" s="98"/>
      <c r="E929" s="14"/>
      <c r="F929" s="99"/>
      <c r="G929" s="99"/>
      <c r="H929" s="99"/>
      <c r="I929" s="99"/>
      <c r="J929" s="99"/>
      <c r="K929" s="99"/>
      <c r="L929" s="99"/>
      <c r="M929" s="99"/>
      <c r="N929" s="99"/>
      <c r="O929" s="99"/>
      <c r="P929" s="99"/>
      <c r="Q929" s="99"/>
      <c r="R929" s="99"/>
      <c r="S929" s="99"/>
      <c r="T929" s="99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</row>
    <row r="930" spans="2:35" ht="18.75" customHeight="1">
      <c r="B930" s="14"/>
      <c r="C930" s="98"/>
      <c r="D930" s="98"/>
      <c r="E930" s="14"/>
      <c r="F930" s="99"/>
      <c r="G930" s="99"/>
      <c r="H930" s="99"/>
      <c r="I930" s="99"/>
      <c r="J930" s="99"/>
      <c r="K930" s="99"/>
      <c r="L930" s="99"/>
      <c r="M930" s="99"/>
      <c r="N930" s="99"/>
      <c r="O930" s="99"/>
      <c r="P930" s="99"/>
      <c r="Q930" s="99"/>
      <c r="R930" s="99"/>
      <c r="S930" s="99"/>
      <c r="T930" s="99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</row>
    <row r="931" spans="2:35" ht="18.75" customHeight="1">
      <c r="B931" s="14"/>
      <c r="C931" s="98"/>
      <c r="D931" s="98"/>
      <c r="E931" s="14"/>
      <c r="F931" s="99"/>
      <c r="G931" s="99"/>
      <c r="H931" s="99"/>
      <c r="I931" s="99"/>
      <c r="J931" s="99"/>
      <c r="K931" s="99"/>
      <c r="L931" s="99"/>
      <c r="M931" s="99"/>
      <c r="N931" s="99"/>
      <c r="O931" s="99"/>
      <c r="P931" s="99"/>
      <c r="Q931" s="99"/>
      <c r="R931" s="99"/>
      <c r="S931" s="99"/>
      <c r="T931" s="99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</row>
    <row r="932" spans="2:35" ht="18.75" customHeight="1">
      <c r="B932" s="14"/>
      <c r="C932" s="98"/>
      <c r="D932" s="98"/>
      <c r="E932" s="14"/>
      <c r="F932" s="99"/>
      <c r="G932" s="99"/>
      <c r="H932" s="99"/>
      <c r="I932" s="99"/>
      <c r="J932" s="99"/>
      <c r="K932" s="99"/>
      <c r="L932" s="99"/>
      <c r="M932" s="99"/>
      <c r="N932" s="99"/>
      <c r="O932" s="99"/>
      <c r="P932" s="99"/>
      <c r="Q932" s="99"/>
      <c r="R932" s="99"/>
      <c r="S932" s="99"/>
      <c r="T932" s="99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</row>
    <row r="933" spans="2:35" ht="18.75" customHeight="1">
      <c r="B933" s="14"/>
      <c r="C933" s="98"/>
      <c r="D933" s="98"/>
      <c r="E933" s="14"/>
      <c r="F933" s="99"/>
      <c r="G933" s="99"/>
      <c r="H933" s="99"/>
      <c r="I933" s="99"/>
      <c r="J933" s="99"/>
      <c r="K933" s="99"/>
      <c r="L933" s="99"/>
      <c r="M933" s="99"/>
      <c r="N933" s="99"/>
      <c r="O933" s="99"/>
      <c r="P933" s="99"/>
      <c r="Q933" s="99"/>
      <c r="R933" s="99"/>
      <c r="S933" s="99"/>
      <c r="T933" s="99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</row>
    <row r="934" spans="2:35" ht="18.75" customHeight="1">
      <c r="B934" s="14"/>
      <c r="C934" s="98"/>
      <c r="D934" s="98"/>
      <c r="E934" s="14"/>
      <c r="F934" s="99"/>
      <c r="G934" s="99"/>
      <c r="H934" s="99"/>
      <c r="I934" s="99"/>
      <c r="J934" s="99"/>
      <c r="K934" s="99"/>
      <c r="L934" s="99"/>
      <c r="M934" s="99"/>
      <c r="N934" s="99"/>
      <c r="O934" s="99"/>
      <c r="P934" s="99"/>
      <c r="Q934" s="99"/>
      <c r="R934" s="99"/>
      <c r="S934" s="99"/>
      <c r="T934" s="99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</row>
    <row r="935" spans="2:35" ht="18.75" customHeight="1">
      <c r="B935" s="14"/>
      <c r="C935" s="98"/>
      <c r="D935" s="98"/>
      <c r="E935" s="14"/>
      <c r="F935" s="99"/>
      <c r="G935" s="99"/>
      <c r="H935" s="99"/>
      <c r="I935" s="99"/>
      <c r="J935" s="99"/>
      <c r="K935" s="99"/>
      <c r="L935" s="99"/>
      <c r="M935" s="99"/>
      <c r="N935" s="99"/>
      <c r="O935" s="99"/>
      <c r="P935" s="99"/>
      <c r="Q935" s="99"/>
      <c r="R935" s="99"/>
      <c r="S935" s="99"/>
      <c r="T935" s="99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</row>
    <row r="936" spans="2:35" ht="18.75" customHeight="1">
      <c r="B936" s="14"/>
      <c r="C936" s="98"/>
      <c r="D936" s="98"/>
      <c r="E936" s="14"/>
      <c r="F936" s="99"/>
      <c r="G936" s="99"/>
      <c r="H936" s="99"/>
      <c r="I936" s="99"/>
      <c r="J936" s="99"/>
      <c r="K936" s="99"/>
      <c r="L936" s="99"/>
      <c r="M936" s="99"/>
      <c r="N936" s="99"/>
      <c r="O936" s="99"/>
      <c r="P936" s="99"/>
      <c r="Q936" s="99"/>
      <c r="R936" s="99"/>
      <c r="S936" s="99"/>
      <c r="T936" s="99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</row>
    <row r="937" spans="2:35" ht="18.75" customHeight="1">
      <c r="B937" s="14"/>
      <c r="C937" s="98"/>
      <c r="D937" s="98"/>
      <c r="E937" s="14"/>
      <c r="F937" s="99"/>
      <c r="G937" s="99"/>
      <c r="H937" s="99"/>
      <c r="I937" s="99"/>
      <c r="J937" s="99"/>
      <c r="K937" s="99"/>
      <c r="L937" s="99"/>
      <c r="M937" s="99"/>
      <c r="N937" s="99"/>
      <c r="O937" s="99"/>
      <c r="P937" s="99"/>
      <c r="Q937" s="99"/>
      <c r="R937" s="99"/>
      <c r="S937" s="99"/>
      <c r="T937" s="99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</row>
    <row r="938" spans="2:35" ht="18.75" customHeight="1">
      <c r="B938" s="14"/>
      <c r="C938" s="98"/>
      <c r="D938" s="98"/>
      <c r="E938" s="14"/>
      <c r="F938" s="99"/>
      <c r="G938" s="99"/>
      <c r="H938" s="99"/>
      <c r="I938" s="99"/>
      <c r="J938" s="99"/>
      <c r="K938" s="99"/>
      <c r="L938" s="99"/>
      <c r="M938" s="99"/>
      <c r="N938" s="99"/>
      <c r="O938" s="99"/>
      <c r="P938" s="99"/>
      <c r="Q938" s="99"/>
      <c r="R938" s="99"/>
      <c r="S938" s="99"/>
      <c r="T938" s="99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</row>
    <row r="939" spans="2:35" ht="18.75" customHeight="1">
      <c r="B939" s="14"/>
      <c r="C939" s="98"/>
      <c r="D939" s="98"/>
      <c r="E939" s="14"/>
      <c r="F939" s="99"/>
      <c r="G939" s="99"/>
      <c r="H939" s="99"/>
      <c r="I939" s="99"/>
      <c r="J939" s="99"/>
      <c r="K939" s="99"/>
      <c r="L939" s="99"/>
      <c r="M939" s="99"/>
      <c r="N939" s="99"/>
      <c r="O939" s="99"/>
      <c r="P939" s="99"/>
      <c r="Q939" s="99"/>
      <c r="R939" s="99"/>
      <c r="S939" s="99"/>
      <c r="T939" s="99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</row>
    <row r="940" spans="2:35" ht="18.75" customHeight="1">
      <c r="B940" s="14"/>
      <c r="C940" s="98"/>
      <c r="D940" s="98"/>
      <c r="E940" s="14"/>
      <c r="F940" s="99"/>
      <c r="G940" s="99"/>
      <c r="H940" s="99"/>
      <c r="I940" s="99"/>
      <c r="J940" s="99"/>
      <c r="K940" s="99"/>
      <c r="L940" s="99"/>
      <c r="M940" s="99"/>
      <c r="N940" s="99"/>
      <c r="O940" s="99"/>
      <c r="P940" s="99"/>
      <c r="Q940" s="99"/>
      <c r="R940" s="99"/>
      <c r="S940" s="99"/>
      <c r="T940" s="99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</row>
    <row r="941" spans="2:35" ht="18.75" customHeight="1">
      <c r="B941" s="14"/>
      <c r="C941" s="98"/>
      <c r="D941" s="98"/>
      <c r="E941" s="14"/>
      <c r="F941" s="99"/>
      <c r="G941" s="99"/>
      <c r="H941" s="99"/>
      <c r="I941" s="99"/>
      <c r="J941" s="99"/>
      <c r="K941" s="99"/>
      <c r="L941" s="99"/>
      <c r="M941" s="99"/>
      <c r="N941" s="99"/>
      <c r="O941" s="99"/>
      <c r="P941" s="99"/>
      <c r="Q941" s="99"/>
      <c r="R941" s="99"/>
      <c r="S941" s="99"/>
      <c r="T941" s="99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</row>
    <row r="942" spans="2:35" ht="18.75" customHeight="1">
      <c r="B942" s="14"/>
      <c r="C942" s="98"/>
      <c r="D942" s="98"/>
      <c r="E942" s="14"/>
      <c r="F942" s="99"/>
      <c r="G942" s="99"/>
      <c r="H942" s="99"/>
      <c r="I942" s="99"/>
      <c r="J942" s="99"/>
      <c r="K942" s="99"/>
      <c r="L942" s="99"/>
      <c r="M942" s="99"/>
      <c r="N942" s="99"/>
      <c r="O942" s="99"/>
      <c r="P942" s="99"/>
      <c r="Q942" s="99"/>
      <c r="R942" s="99"/>
      <c r="S942" s="99"/>
      <c r="T942" s="99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</row>
    <row r="943" spans="2:35" ht="18.75" customHeight="1">
      <c r="B943" s="14"/>
      <c r="C943" s="98"/>
      <c r="D943" s="98"/>
      <c r="E943" s="14"/>
      <c r="F943" s="99"/>
      <c r="G943" s="99"/>
      <c r="H943" s="99"/>
      <c r="I943" s="99"/>
      <c r="J943" s="99"/>
      <c r="K943" s="99"/>
      <c r="L943" s="99"/>
      <c r="M943" s="99"/>
      <c r="N943" s="99"/>
      <c r="O943" s="99"/>
      <c r="P943" s="99"/>
      <c r="Q943" s="99"/>
      <c r="R943" s="99"/>
      <c r="S943" s="99"/>
      <c r="T943" s="99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</row>
    <row r="944" spans="2:35" ht="18.75" customHeight="1">
      <c r="B944" s="14"/>
      <c r="C944" s="98"/>
      <c r="D944" s="98"/>
      <c r="E944" s="14"/>
      <c r="F944" s="99"/>
      <c r="G944" s="99"/>
      <c r="H944" s="99"/>
      <c r="I944" s="99"/>
      <c r="J944" s="99"/>
      <c r="K944" s="99"/>
      <c r="L944" s="99"/>
      <c r="M944" s="99"/>
      <c r="N944" s="99"/>
      <c r="O944" s="99"/>
      <c r="P944" s="99"/>
      <c r="Q944" s="99"/>
      <c r="R944" s="99"/>
      <c r="S944" s="99"/>
      <c r="T944" s="99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</row>
    <row r="945" spans="2:35" ht="18.75" customHeight="1">
      <c r="B945" s="14"/>
      <c r="C945" s="98"/>
      <c r="D945" s="98"/>
      <c r="E945" s="14"/>
      <c r="F945" s="99"/>
      <c r="G945" s="99"/>
      <c r="H945" s="99"/>
      <c r="I945" s="99"/>
      <c r="J945" s="99"/>
      <c r="K945" s="99"/>
      <c r="L945" s="99"/>
      <c r="M945" s="99"/>
      <c r="N945" s="99"/>
      <c r="O945" s="99"/>
      <c r="P945" s="99"/>
      <c r="Q945" s="99"/>
      <c r="R945" s="99"/>
      <c r="S945" s="99"/>
      <c r="T945" s="99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</row>
    <row r="946" spans="2:35" ht="18.75" customHeight="1">
      <c r="B946" s="14"/>
      <c r="C946" s="98"/>
      <c r="D946" s="98"/>
      <c r="E946" s="14"/>
      <c r="F946" s="99"/>
      <c r="G946" s="99"/>
      <c r="H946" s="99"/>
      <c r="I946" s="99"/>
      <c r="J946" s="99"/>
      <c r="K946" s="99"/>
      <c r="L946" s="99"/>
      <c r="M946" s="99"/>
      <c r="N946" s="99"/>
      <c r="O946" s="99"/>
      <c r="P946" s="99"/>
      <c r="Q946" s="99"/>
      <c r="R946" s="99"/>
      <c r="S946" s="99"/>
      <c r="T946" s="99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</row>
    <row r="947" spans="2:35" ht="18.75" customHeight="1">
      <c r="B947" s="14"/>
      <c r="C947" s="98"/>
      <c r="D947" s="98"/>
      <c r="E947" s="14"/>
      <c r="F947" s="99"/>
      <c r="G947" s="99"/>
      <c r="H947" s="99"/>
      <c r="I947" s="99"/>
      <c r="J947" s="99"/>
      <c r="K947" s="99"/>
      <c r="L947" s="99"/>
      <c r="M947" s="99"/>
      <c r="N947" s="99"/>
      <c r="O947" s="99"/>
      <c r="P947" s="99"/>
      <c r="Q947" s="99"/>
      <c r="R947" s="99"/>
      <c r="S947" s="99"/>
      <c r="T947" s="99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</row>
    <row r="948" spans="2:35" ht="18.75" customHeight="1">
      <c r="B948" s="14"/>
      <c r="C948" s="98"/>
      <c r="D948" s="98"/>
      <c r="E948" s="14"/>
      <c r="F948" s="99"/>
      <c r="G948" s="99"/>
      <c r="H948" s="99"/>
      <c r="I948" s="99"/>
      <c r="J948" s="99"/>
      <c r="K948" s="99"/>
      <c r="L948" s="99"/>
      <c r="M948" s="99"/>
      <c r="N948" s="99"/>
      <c r="O948" s="99"/>
      <c r="P948" s="99"/>
      <c r="Q948" s="99"/>
      <c r="R948" s="99"/>
      <c r="S948" s="99"/>
      <c r="T948" s="99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</row>
    <row r="949" spans="2:35" ht="18.75" customHeight="1">
      <c r="B949" s="14"/>
      <c r="C949" s="98"/>
      <c r="D949" s="98"/>
      <c r="E949" s="14"/>
      <c r="F949" s="99"/>
      <c r="G949" s="99"/>
      <c r="H949" s="99"/>
      <c r="I949" s="99"/>
      <c r="J949" s="99"/>
      <c r="K949" s="99"/>
      <c r="L949" s="99"/>
      <c r="M949" s="99"/>
      <c r="N949" s="99"/>
      <c r="O949" s="99"/>
      <c r="P949" s="99"/>
      <c r="Q949" s="99"/>
      <c r="R949" s="99"/>
      <c r="S949" s="99"/>
      <c r="T949" s="99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</row>
    <row r="950" spans="2:35" ht="18.75" customHeight="1">
      <c r="B950" s="14"/>
      <c r="C950" s="98"/>
      <c r="D950" s="98"/>
      <c r="E950" s="14"/>
      <c r="F950" s="99"/>
      <c r="G950" s="99"/>
      <c r="H950" s="99"/>
      <c r="I950" s="99"/>
      <c r="J950" s="99"/>
      <c r="K950" s="99"/>
      <c r="L950" s="99"/>
      <c r="M950" s="99"/>
      <c r="N950" s="99"/>
      <c r="O950" s="99"/>
      <c r="P950" s="99"/>
      <c r="Q950" s="99"/>
      <c r="R950" s="99"/>
      <c r="S950" s="99"/>
      <c r="T950" s="99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</row>
    <row r="951" spans="2:35" ht="18.75" customHeight="1">
      <c r="B951" s="14"/>
      <c r="C951" s="98"/>
      <c r="D951" s="98"/>
      <c r="E951" s="14"/>
      <c r="F951" s="99"/>
      <c r="G951" s="99"/>
      <c r="H951" s="99"/>
      <c r="I951" s="99"/>
      <c r="J951" s="99"/>
      <c r="K951" s="99"/>
      <c r="L951" s="99"/>
      <c r="M951" s="99"/>
      <c r="N951" s="99"/>
      <c r="O951" s="99"/>
      <c r="P951" s="99"/>
      <c r="Q951" s="99"/>
      <c r="R951" s="99"/>
      <c r="S951" s="99"/>
      <c r="T951" s="99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</row>
    <row r="952" spans="2:35" ht="18.75" customHeight="1">
      <c r="B952" s="14"/>
      <c r="C952" s="98"/>
      <c r="D952" s="98"/>
      <c r="E952" s="14"/>
      <c r="F952" s="99"/>
      <c r="G952" s="99"/>
      <c r="H952" s="99"/>
      <c r="I952" s="99"/>
      <c r="J952" s="99"/>
      <c r="K952" s="99"/>
      <c r="L952" s="99"/>
      <c r="M952" s="99"/>
      <c r="N952" s="99"/>
      <c r="O952" s="99"/>
      <c r="P952" s="99"/>
      <c r="Q952" s="99"/>
      <c r="R952" s="99"/>
      <c r="S952" s="99"/>
      <c r="T952" s="99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</row>
    <row r="953" spans="2:35" ht="18.75" customHeight="1">
      <c r="B953" s="14"/>
      <c r="C953" s="98"/>
      <c r="D953" s="98"/>
      <c r="E953" s="14"/>
      <c r="F953" s="99"/>
      <c r="G953" s="99"/>
      <c r="H953" s="99"/>
      <c r="I953" s="99"/>
      <c r="J953" s="99"/>
      <c r="K953" s="99"/>
      <c r="L953" s="99"/>
      <c r="M953" s="99"/>
      <c r="N953" s="99"/>
      <c r="O953" s="99"/>
      <c r="P953" s="99"/>
      <c r="Q953" s="99"/>
      <c r="R953" s="99"/>
      <c r="S953" s="99"/>
      <c r="T953" s="99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</row>
    <row r="954" spans="2:35" ht="18.75" customHeight="1">
      <c r="B954" s="14"/>
      <c r="C954" s="98"/>
      <c r="D954" s="98"/>
      <c r="E954" s="14"/>
      <c r="F954" s="99"/>
      <c r="G954" s="99"/>
      <c r="H954" s="99"/>
      <c r="I954" s="99"/>
      <c r="J954" s="99"/>
      <c r="K954" s="99"/>
      <c r="L954" s="99"/>
      <c r="M954" s="99"/>
      <c r="N954" s="99"/>
      <c r="O954" s="99"/>
      <c r="P954" s="99"/>
      <c r="Q954" s="99"/>
      <c r="R954" s="99"/>
      <c r="S954" s="99"/>
      <c r="T954" s="99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</row>
    <row r="955" spans="2:35" ht="18.75" customHeight="1">
      <c r="B955" s="14"/>
      <c r="C955" s="98"/>
      <c r="D955" s="98"/>
      <c r="E955" s="14"/>
      <c r="F955" s="99"/>
      <c r="G955" s="99"/>
      <c r="H955" s="99"/>
      <c r="I955" s="99"/>
      <c r="J955" s="99"/>
      <c r="K955" s="99"/>
      <c r="L955" s="99"/>
      <c r="M955" s="99"/>
      <c r="N955" s="99"/>
      <c r="O955" s="99"/>
      <c r="P955" s="99"/>
      <c r="Q955" s="99"/>
      <c r="R955" s="99"/>
      <c r="S955" s="99"/>
      <c r="T955" s="99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</row>
    <row r="956" spans="2:35" ht="18.75" customHeight="1">
      <c r="B956" s="14"/>
      <c r="C956" s="98"/>
      <c r="D956" s="98"/>
      <c r="E956" s="14"/>
      <c r="F956" s="99"/>
      <c r="G956" s="99"/>
      <c r="H956" s="99"/>
      <c r="I956" s="99"/>
      <c r="J956" s="99"/>
      <c r="K956" s="99"/>
      <c r="L956" s="99"/>
      <c r="M956" s="99"/>
      <c r="N956" s="99"/>
      <c r="O956" s="99"/>
      <c r="P956" s="99"/>
      <c r="Q956" s="99"/>
      <c r="R956" s="99"/>
      <c r="S956" s="99"/>
      <c r="T956" s="99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</row>
    <row r="957" spans="2:35" ht="18.75" customHeight="1">
      <c r="B957" s="14"/>
      <c r="C957" s="98"/>
      <c r="D957" s="98"/>
      <c r="E957" s="14"/>
      <c r="F957" s="99"/>
      <c r="G957" s="99"/>
      <c r="H957" s="99"/>
      <c r="I957" s="99"/>
      <c r="J957" s="99"/>
      <c r="K957" s="99"/>
      <c r="L957" s="99"/>
      <c r="M957" s="99"/>
      <c r="N957" s="99"/>
      <c r="O957" s="99"/>
      <c r="P957" s="99"/>
      <c r="Q957" s="99"/>
      <c r="R957" s="99"/>
      <c r="S957" s="99"/>
      <c r="T957" s="99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</row>
    <row r="958" spans="2:35" ht="18.75" customHeight="1">
      <c r="B958" s="14"/>
      <c r="C958" s="98"/>
      <c r="D958" s="98"/>
      <c r="E958" s="14"/>
      <c r="F958" s="99"/>
      <c r="G958" s="99"/>
      <c r="H958" s="99"/>
      <c r="I958" s="99"/>
      <c r="J958" s="99"/>
      <c r="K958" s="99"/>
      <c r="L958" s="99"/>
      <c r="M958" s="99"/>
      <c r="N958" s="99"/>
      <c r="O958" s="99"/>
      <c r="P958" s="99"/>
      <c r="Q958" s="99"/>
      <c r="R958" s="99"/>
      <c r="S958" s="99"/>
      <c r="T958" s="99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</row>
    <row r="959" spans="2:35" ht="18.75" customHeight="1">
      <c r="B959" s="14"/>
      <c r="C959" s="98"/>
      <c r="D959" s="98"/>
      <c r="E959" s="14"/>
      <c r="F959" s="99"/>
      <c r="G959" s="99"/>
      <c r="H959" s="99"/>
      <c r="I959" s="99"/>
      <c r="J959" s="99"/>
      <c r="K959" s="99"/>
      <c r="L959" s="99"/>
      <c r="M959" s="99"/>
      <c r="N959" s="99"/>
      <c r="O959" s="99"/>
      <c r="P959" s="99"/>
      <c r="Q959" s="99"/>
      <c r="R959" s="99"/>
      <c r="S959" s="99"/>
      <c r="T959" s="99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</row>
    <row r="960" spans="2:35" ht="18.75" customHeight="1">
      <c r="B960" s="14"/>
      <c r="C960" s="98"/>
      <c r="D960" s="98"/>
      <c r="E960" s="14"/>
      <c r="F960" s="99"/>
      <c r="G960" s="99"/>
      <c r="H960" s="99"/>
      <c r="I960" s="99"/>
      <c r="J960" s="99"/>
      <c r="K960" s="99"/>
      <c r="L960" s="99"/>
      <c r="M960" s="99"/>
      <c r="N960" s="99"/>
      <c r="O960" s="99"/>
      <c r="P960" s="99"/>
      <c r="Q960" s="99"/>
      <c r="R960" s="99"/>
      <c r="S960" s="99"/>
      <c r="T960" s="99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</row>
    <row r="961" spans="2:35" ht="18.75" customHeight="1">
      <c r="B961" s="14"/>
      <c r="C961" s="98"/>
      <c r="D961" s="98"/>
      <c r="E961" s="14"/>
      <c r="F961" s="99"/>
      <c r="G961" s="99"/>
      <c r="H961" s="99"/>
      <c r="I961" s="99"/>
      <c r="J961" s="99"/>
      <c r="K961" s="99"/>
      <c r="L961" s="99"/>
      <c r="M961" s="99"/>
      <c r="N961" s="99"/>
      <c r="O961" s="99"/>
      <c r="P961" s="99"/>
      <c r="Q961" s="99"/>
      <c r="R961" s="99"/>
      <c r="S961" s="99"/>
      <c r="T961" s="99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</row>
    <row r="962" spans="2:35" ht="18.75" customHeight="1">
      <c r="B962" s="14"/>
      <c r="C962" s="98"/>
      <c r="D962" s="98"/>
      <c r="E962" s="14"/>
      <c r="F962" s="99"/>
      <c r="G962" s="99"/>
      <c r="H962" s="99"/>
      <c r="I962" s="99"/>
      <c r="J962" s="99"/>
      <c r="K962" s="99"/>
      <c r="L962" s="99"/>
      <c r="M962" s="99"/>
      <c r="N962" s="99"/>
      <c r="O962" s="99"/>
      <c r="P962" s="99"/>
      <c r="Q962" s="99"/>
      <c r="R962" s="99"/>
      <c r="S962" s="99"/>
      <c r="T962" s="99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</row>
    <row r="963" spans="2:35" ht="18.75" customHeight="1">
      <c r="B963" s="14"/>
      <c r="C963" s="98"/>
      <c r="D963" s="98"/>
      <c r="E963" s="14"/>
      <c r="F963" s="99"/>
      <c r="G963" s="99"/>
      <c r="H963" s="99"/>
      <c r="I963" s="99"/>
      <c r="J963" s="99"/>
      <c r="K963" s="99"/>
      <c r="L963" s="99"/>
      <c r="M963" s="99"/>
      <c r="N963" s="99"/>
      <c r="O963" s="99"/>
      <c r="P963" s="99"/>
      <c r="Q963" s="99"/>
      <c r="R963" s="99"/>
      <c r="S963" s="99"/>
      <c r="T963" s="99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</row>
    <row r="964" spans="2:35" ht="18.75" customHeight="1">
      <c r="B964" s="14"/>
      <c r="C964" s="98"/>
      <c r="D964" s="98"/>
      <c r="E964" s="14"/>
      <c r="F964" s="99"/>
      <c r="G964" s="99"/>
      <c r="H964" s="99"/>
      <c r="I964" s="99"/>
      <c r="J964" s="99"/>
      <c r="K964" s="99"/>
      <c r="L964" s="99"/>
      <c r="M964" s="99"/>
      <c r="N964" s="99"/>
      <c r="O964" s="99"/>
      <c r="P964" s="99"/>
      <c r="Q964" s="99"/>
      <c r="R964" s="99"/>
      <c r="S964" s="99"/>
      <c r="T964" s="99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</row>
    <row r="965" spans="2:35" ht="18.75" customHeight="1">
      <c r="B965" s="14"/>
      <c r="C965" s="98"/>
      <c r="D965" s="98"/>
      <c r="E965" s="14"/>
      <c r="F965" s="99"/>
      <c r="G965" s="99"/>
      <c r="H965" s="99"/>
      <c r="I965" s="99"/>
      <c r="J965" s="99"/>
      <c r="K965" s="99"/>
      <c r="L965" s="99"/>
      <c r="M965" s="99"/>
      <c r="N965" s="99"/>
      <c r="O965" s="99"/>
      <c r="P965" s="99"/>
      <c r="Q965" s="99"/>
      <c r="R965" s="99"/>
      <c r="S965" s="99"/>
      <c r="T965" s="99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</row>
    <row r="966" spans="2:35" ht="18.75" customHeight="1">
      <c r="B966" s="14"/>
      <c r="C966" s="98"/>
      <c r="D966" s="98"/>
      <c r="E966" s="14"/>
      <c r="F966" s="99"/>
      <c r="G966" s="99"/>
      <c r="H966" s="99"/>
      <c r="I966" s="99"/>
      <c r="J966" s="99"/>
      <c r="K966" s="99"/>
      <c r="L966" s="99"/>
      <c r="M966" s="99"/>
      <c r="N966" s="99"/>
      <c r="O966" s="99"/>
      <c r="P966" s="99"/>
      <c r="Q966" s="99"/>
      <c r="R966" s="99"/>
      <c r="S966" s="99"/>
      <c r="T966" s="99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</row>
    <row r="967" spans="2:35" ht="18.75" customHeight="1">
      <c r="B967" s="14"/>
      <c r="C967" s="98"/>
      <c r="D967" s="98"/>
      <c r="E967" s="14"/>
      <c r="F967" s="99"/>
      <c r="G967" s="99"/>
      <c r="H967" s="99"/>
      <c r="I967" s="99"/>
      <c r="J967" s="99"/>
      <c r="K967" s="99"/>
      <c r="L967" s="99"/>
      <c r="M967" s="99"/>
      <c r="N967" s="99"/>
      <c r="O967" s="99"/>
      <c r="P967" s="99"/>
      <c r="Q967" s="99"/>
      <c r="R967" s="99"/>
      <c r="S967" s="99"/>
      <c r="T967" s="99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</row>
    <row r="968" spans="2:35" ht="18.75" customHeight="1">
      <c r="B968" s="14"/>
      <c r="C968" s="98"/>
      <c r="D968" s="98"/>
      <c r="E968" s="14"/>
      <c r="F968" s="99"/>
      <c r="G968" s="99"/>
      <c r="H968" s="99"/>
      <c r="I968" s="99"/>
      <c r="J968" s="99"/>
      <c r="K968" s="99"/>
      <c r="L968" s="99"/>
      <c r="M968" s="99"/>
      <c r="N968" s="99"/>
      <c r="O968" s="99"/>
      <c r="P968" s="99"/>
      <c r="Q968" s="99"/>
      <c r="R968" s="99"/>
      <c r="S968" s="99"/>
      <c r="T968" s="99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</row>
    <row r="969" spans="2:35" ht="18.75" customHeight="1">
      <c r="B969" s="14"/>
      <c r="C969" s="98"/>
      <c r="D969" s="98"/>
      <c r="E969" s="14"/>
      <c r="F969" s="99"/>
      <c r="G969" s="99"/>
      <c r="H969" s="99"/>
      <c r="I969" s="99"/>
      <c r="J969" s="99"/>
      <c r="K969" s="99"/>
      <c r="L969" s="99"/>
      <c r="M969" s="99"/>
      <c r="N969" s="99"/>
      <c r="O969" s="99"/>
      <c r="P969" s="99"/>
      <c r="Q969" s="99"/>
      <c r="R969" s="99"/>
      <c r="S969" s="99"/>
      <c r="T969" s="99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</row>
    <row r="970" spans="2:35" ht="18.75" customHeight="1">
      <c r="B970" s="14"/>
      <c r="C970" s="98"/>
      <c r="D970" s="98"/>
      <c r="E970" s="14"/>
      <c r="F970" s="99"/>
      <c r="G970" s="99"/>
      <c r="H970" s="99"/>
      <c r="I970" s="99"/>
      <c r="J970" s="99"/>
      <c r="K970" s="99"/>
      <c r="L970" s="99"/>
      <c r="M970" s="99"/>
      <c r="N970" s="99"/>
      <c r="O970" s="99"/>
      <c r="P970" s="99"/>
      <c r="Q970" s="99"/>
      <c r="R970" s="99"/>
      <c r="S970" s="99"/>
      <c r="T970" s="99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</row>
    <row r="971" spans="2:35" ht="18.75" customHeight="1">
      <c r="B971" s="14"/>
      <c r="C971" s="98"/>
      <c r="D971" s="98"/>
      <c r="E971" s="14"/>
      <c r="F971" s="99"/>
      <c r="G971" s="99"/>
      <c r="H971" s="99"/>
      <c r="I971" s="99"/>
      <c r="J971" s="99"/>
      <c r="K971" s="99"/>
      <c r="L971" s="99"/>
      <c r="M971" s="99"/>
      <c r="N971" s="99"/>
      <c r="O971" s="99"/>
      <c r="P971" s="99"/>
      <c r="Q971" s="99"/>
      <c r="R971" s="99"/>
      <c r="S971" s="99"/>
      <c r="T971" s="99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</row>
    <row r="972" spans="2:35" ht="18.75" customHeight="1">
      <c r="B972" s="14"/>
      <c r="C972" s="98"/>
      <c r="D972" s="98"/>
      <c r="E972" s="14"/>
      <c r="F972" s="99"/>
      <c r="G972" s="99"/>
      <c r="H972" s="99"/>
      <c r="I972" s="99"/>
      <c r="J972" s="99"/>
      <c r="K972" s="99"/>
      <c r="L972" s="99"/>
      <c r="M972" s="99"/>
      <c r="N972" s="99"/>
      <c r="O972" s="99"/>
      <c r="P972" s="99"/>
      <c r="Q972" s="99"/>
      <c r="R972" s="99"/>
      <c r="S972" s="99"/>
      <c r="T972" s="99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</row>
    <row r="973" spans="2:35" ht="18.75" customHeight="1">
      <c r="B973" s="14"/>
      <c r="C973" s="98"/>
      <c r="D973" s="98"/>
      <c r="E973" s="14"/>
      <c r="F973" s="99"/>
      <c r="G973" s="99"/>
      <c r="H973" s="99"/>
      <c r="I973" s="99"/>
      <c r="J973" s="99"/>
      <c r="K973" s="99"/>
      <c r="L973" s="99"/>
      <c r="M973" s="99"/>
      <c r="N973" s="99"/>
      <c r="O973" s="99"/>
      <c r="P973" s="99"/>
      <c r="Q973" s="99"/>
      <c r="R973" s="99"/>
      <c r="S973" s="99"/>
      <c r="T973" s="99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</row>
    <row r="974" spans="2:35" ht="18.75" customHeight="1">
      <c r="B974" s="14"/>
      <c r="C974" s="98"/>
      <c r="D974" s="98"/>
      <c r="E974" s="14"/>
      <c r="F974" s="99"/>
      <c r="G974" s="99"/>
      <c r="H974" s="99"/>
      <c r="I974" s="99"/>
      <c r="J974" s="99"/>
      <c r="K974" s="99"/>
      <c r="L974" s="99"/>
      <c r="M974" s="99"/>
      <c r="N974" s="99"/>
      <c r="O974" s="99"/>
      <c r="P974" s="99"/>
      <c r="Q974" s="99"/>
      <c r="R974" s="99"/>
      <c r="S974" s="99"/>
      <c r="T974" s="99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</row>
    <row r="975" spans="2:35" ht="18.75" customHeight="1">
      <c r="B975" s="14"/>
      <c r="C975" s="98"/>
      <c r="D975" s="98"/>
      <c r="E975" s="14"/>
      <c r="F975" s="99"/>
      <c r="G975" s="99"/>
      <c r="H975" s="99"/>
      <c r="I975" s="99"/>
      <c r="J975" s="99"/>
      <c r="K975" s="99"/>
      <c r="L975" s="99"/>
      <c r="M975" s="99"/>
      <c r="N975" s="99"/>
      <c r="O975" s="99"/>
      <c r="P975" s="99"/>
      <c r="Q975" s="99"/>
      <c r="R975" s="99"/>
      <c r="S975" s="99"/>
      <c r="T975" s="99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</row>
    <row r="976" spans="2:35" ht="18.75" customHeight="1">
      <c r="B976" s="14"/>
      <c r="C976" s="98"/>
      <c r="D976" s="98"/>
      <c r="E976" s="14"/>
      <c r="F976" s="99"/>
      <c r="G976" s="99"/>
      <c r="H976" s="99"/>
      <c r="I976" s="99"/>
      <c r="J976" s="99"/>
      <c r="K976" s="99"/>
      <c r="L976" s="99"/>
      <c r="M976" s="99"/>
      <c r="N976" s="99"/>
      <c r="O976" s="99"/>
      <c r="P976" s="99"/>
      <c r="Q976" s="99"/>
      <c r="R976" s="99"/>
      <c r="S976" s="99"/>
      <c r="T976" s="99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</row>
    <row r="977" spans="2:35" ht="18.75" customHeight="1">
      <c r="B977" s="14"/>
      <c r="C977" s="98"/>
      <c r="D977" s="98"/>
      <c r="E977" s="14"/>
      <c r="F977" s="99"/>
      <c r="G977" s="99"/>
      <c r="H977" s="99"/>
      <c r="I977" s="99"/>
      <c r="J977" s="99"/>
      <c r="K977" s="99"/>
      <c r="L977" s="99"/>
      <c r="M977" s="99"/>
      <c r="N977" s="99"/>
      <c r="O977" s="99"/>
      <c r="P977" s="99"/>
      <c r="Q977" s="99"/>
      <c r="R977" s="99"/>
      <c r="S977" s="99"/>
      <c r="T977" s="99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</row>
    <row r="978" spans="2:35" ht="18.75" customHeight="1">
      <c r="B978" s="14"/>
      <c r="C978" s="98"/>
      <c r="D978" s="98"/>
      <c r="E978" s="14"/>
      <c r="F978" s="99"/>
      <c r="G978" s="99"/>
      <c r="H978" s="99"/>
      <c r="I978" s="99"/>
      <c r="J978" s="99"/>
      <c r="K978" s="99"/>
      <c r="L978" s="99"/>
      <c r="M978" s="99"/>
      <c r="N978" s="99"/>
      <c r="O978" s="99"/>
      <c r="P978" s="99"/>
      <c r="Q978" s="99"/>
      <c r="R978" s="99"/>
      <c r="S978" s="99"/>
      <c r="T978" s="99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</row>
    <row r="979" spans="2:35" ht="18.75" customHeight="1">
      <c r="B979" s="14"/>
      <c r="C979" s="98"/>
      <c r="D979" s="98"/>
      <c r="E979" s="14"/>
      <c r="F979" s="99"/>
      <c r="G979" s="99"/>
      <c r="H979" s="99"/>
      <c r="I979" s="99"/>
      <c r="J979" s="99"/>
      <c r="K979" s="99"/>
      <c r="L979" s="99"/>
      <c r="M979" s="99"/>
      <c r="N979" s="99"/>
      <c r="O979" s="99"/>
      <c r="P979" s="99"/>
      <c r="Q979" s="99"/>
      <c r="R979" s="99"/>
      <c r="S979" s="99"/>
      <c r="T979" s="99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</row>
    <row r="980" spans="2:35" ht="18.75" customHeight="1">
      <c r="B980" s="14"/>
      <c r="C980" s="98"/>
      <c r="D980" s="98"/>
      <c r="E980" s="14"/>
      <c r="F980" s="99"/>
      <c r="G980" s="99"/>
      <c r="H980" s="99"/>
      <c r="I980" s="99"/>
      <c r="J980" s="99"/>
      <c r="K980" s="99"/>
      <c r="L980" s="99"/>
      <c r="M980" s="99"/>
      <c r="N980" s="99"/>
      <c r="O980" s="99"/>
      <c r="P980" s="99"/>
      <c r="Q980" s="99"/>
      <c r="R980" s="99"/>
      <c r="S980" s="99"/>
      <c r="T980" s="99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</row>
    <row r="981" spans="2:35" ht="18.75" customHeight="1">
      <c r="B981" s="14"/>
      <c r="C981" s="98"/>
      <c r="D981" s="98"/>
      <c r="E981" s="14"/>
      <c r="F981" s="99"/>
      <c r="G981" s="99"/>
      <c r="H981" s="99"/>
      <c r="I981" s="99"/>
      <c r="J981" s="99"/>
      <c r="K981" s="99"/>
      <c r="L981" s="99"/>
      <c r="M981" s="99"/>
      <c r="N981" s="99"/>
      <c r="O981" s="99"/>
      <c r="P981" s="99"/>
      <c r="Q981" s="99"/>
      <c r="R981" s="99"/>
      <c r="S981" s="99"/>
      <c r="T981" s="99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</row>
    <row r="982" spans="2:35" ht="18.75" customHeight="1">
      <c r="B982" s="14"/>
      <c r="C982" s="98"/>
      <c r="D982" s="98"/>
      <c r="E982" s="14"/>
      <c r="F982" s="99"/>
      <c r="G982" s="99"/>
      <c r="H982" s="99"/>
      <c r="I982" s="99"/>
      <c r="J982" s="99"/>
      <c r="K982" s="99"/>
      <c r="L982" s="99"/>
      <c r="M982" s="99"/>
      <c r="N982" s="99"/>
      <c r="O982" s="99"/>
      <c r="P982" s="99"/>
      <c r="Q982" s="99"/>
      <c r="R982" s="99"/>
      <c r="S982" s="99"/>
      <c r="T982" s="99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</row>
    <row r="983" spans="2:35" ht="18.75" customHeight="1">
      <c r="B983" s="14"/>
      <c r="C983" s="98"/>
      <c r="D983" s="98"/>
      <c r="E983" s="14"/>
      <c r="F983" s="99"/>
      <c r="G983" s="99"/>
      <c r="H983" s="99"/>
      <c r="I983" s="99"/>
      <c r="J983" s="99"/>
      <c r="K983" s="99"/>
      <c r="L983" s="99"/>
      <c r="M983" s="99"/>
      <c r="N983" s="99"/>
      <c r="O983" s="99"/>
      <c r="P983" s="99"/>
      <c r="Q983" s="99"/>
      <c r="R983" s="99"/>
      <c r="S983" s="99"/>
      <c r="T983" s="99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</row>
    <row r="984" spans="2:35" ht="18.75" customHeight="1">
      <c r="B984" s="14"/>
      <c r="C984" s="98"/>
      <c r="D984" s="98"/>
      <c r="E984" s="14"/>
      <c r="F984" s="99"/>
      <c r="G984" s="99"/>
      <c r="H984" s="99"/>
      <c r="I984" s="99"/>
      <c r="J984" s="99"/>
      <c r="K984" s="99"/>
      <c r="L984" s="99"/>
      <c r="M984" s="99"/>
      <c r="N984" s="99"/>
      <c r="O984" s="99"/>
      <c r="P984" s="99"/>
      <c r="Q984" s="99"/>
      <c r="R984" s="99"/>
      <c r="S984" s="99"/>
      <c r="T984" s="99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</row>
    <row r="985" spans="2:35" ht="18.75" customHeight="1">
      <c r="B985" s="14"/>
      <c r="C985" s="98"/>
      <c r="D985" s="98"/>
      <c r="E985" s="14"/>
      <c r="F985" s="99"/>
      <c r="G985" s="99"/>
      <c r="H985" s="99"/>
      <c r="I985" s="99"/>
      <c r="J985" s="99"/>
      <c r="K985" s="99"/>
      <c r="L985" s="99"/>
      <c r="M985" s="99"/>
      <c r="N985" s="99"/>
      <c r="O985" s="99"/>
      <c r="P985" s="99"/>
      <c r="Q985" s="99"/>
      <c r="R985" s="99"/>
      <c r="S985" s="99"/>
      <c r="T985" s="99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</row>
    <row r="986" spans="2:35" ht="18.75" customHeight="1">
      <c r="B986" s="14"/>
      <c r="C986" s="98"/>
      <c r="D986" s="98"/>
      <c r="E986" s="14"/>
      <c r="F986" s="99"/>
      <c r="G986" s="99"/>
      <c r="H986" s="99"/>
      <c r="I986" s="99"/>
      <c r="J986" s="99"/>
      <c r="K986" s="99"/>
      <c r="L986" s="99"/>
      <c r="M986" s="99"/>
      <c r="N986" s="99"/>
      <c r="O986" s="99"/>
      <c r="P986" s="99"/>
      <c r="Q986" s="99"/>
      <c r="R986" s="99"/>
      <c r="S986" s="99"/>
      <c r="T986" s="99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</row>
    <row r="987" spans="2:35" ht="18.75" customHeight="1">
      <c r="B987" s="14"/>
      <c r="C987" s="98"/>
      <c r="D987" s="98"/>
      <c r="E987" s="14"/>
      <c r="F987" s="99"/>
      <c r="G987" s="99"/>
      <c r="H987" s="99"/>
      <c r="I987" s="99"/>
      <c r="J987" s="99"/>
      <c r="K987" s="99"/>
      <c r="L987" s="99"/>
      <c r="M987" s="99"/>
      <c r="N987" s="99"/>
      <c r="O987" s="99"/>
      <c r="P987" s="99"/>
      <c r="Q987" s="99"/>
      <c r="R987" s="99"/>
      <c r="S987" s="99"/>
      <c r="T987" s="99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</row>
    <row r="988" spans="2:35" ht="18.75" customHeight="1">
      <c r="B988" s="14"/>
      <c r="C988" s="98"/>
      <c r="D988" s="98"/>
      <c r="E988" s="14"/>
      <c r="F988" s="99"/>
      <c r="G988" s="99"/>
      <c r="H988" s="99"/>
      <c r="I988" s="99"/>
      <c r="J988" s="99"/>
      <c r="K988" s="99"/>
      <c r="L988" s="99"/>
      <c r="M988" s="99"/>
      <c r="N988" s="99"/>
      <c r="O988" s="99"/>
      <c r="P988" s="99"/>
      <c r="Q988" s="99"/>
      <c r="R988" s="99"/>
      <c r="S988" s="99"/>
      <c r="T988" s="99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</row>
    <row r="989" spans="2:35" ht="18.75" customHeight="1">
      <c r="B989" s="14"/>
      <c r="C989" s="98"/>
      <c r="D989" s="98"/>
      <c r="E989" s="14"/>
      <c r="F989" s="99"/>
      <c r="G989" s="99"/>
      <c r="H989" s="99"/>
      <c r="I989" s="99"/>
      <c r="J989" s="99"/>
      <c r="K989" s="99"/>
      <c r="L989" s="99"/>
      <c r="M989" s="99"/>
      <c r="N989" s="99"/>
      <c r="O989" s="99"/>
      <c r="P989" s="99"/>
      <c r="Q989" s="99"/>
      <c r="R989" s="99"/>
      <c r="S989" s="99"/>
      <c r="T989" s="99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</row>
    <row r="990" spans="2:35" ht="18.75" customHeight="1">
      <c r="B990" s="14"/>
      <c r="C990" s="98"/>
      <c r="D990" s="98"/>
      <c r="E990" s="14"/>
      <c r="F990" s="99"/>
      <c r="G990" s="99"/>
      <c r="H990" s="99"/>
      <c r="I990" s="99"/>
      <c r="J990" s="99"/>
      <c r="K990" s="99"/>
      <c r="L990" s="99"/>
      <c r="M990" s="99"/>
      <c r="N990" s="99"/>
      <c r="O990" s="99"/>
      <c r="P990" s="99"/>
      <c r="Q990" s="99"/>
      <c r="R990" s="99"/>
      <c r="S990" s="99"/>
      <c r="T990" s="99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</row>
    <row r="991" spans="2:35" ht="18.75" customHeight="1">
      <c r="B991" s="14"/>
      <c r="C991" s="98"/>
      <c r="D991" s="98"/>
      <c r="E991" s="14"/>
      <c r="F991" s="99"/>
      <c r="G991" s="99"/>
      <c r="H991" s="99"/>
      <c r="I991" s="99"/>
      <c r="J991" s="99"/>
      <c r="K991" s="99"/>
      <c r="L991" s="99"/>
      <c r="M991" s="99"/>
      <c r="N991" s="99"/>
      <c r="O991" s="99"/>
      <c r="P991" s="99"/>
      <c r="Q991" s="99"/>
      <c r="R991" s="99"/>
      <c r="S991" s="99"/>
      <c r="T991" s="99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</row>
    <row r="992" spans="2:35" ht="18.75" customHeight="1">
      <c r="B992" s="14"/>
      <c r="C992" s="98"/>
      <c r="D992" s="98"/>
      <c r="E992" s="14"/>
      <c r="F992" s="99"/>
      <c r="G992" s="99"/>
      <c r="H992" s="99"/>
      <c r="I992" s="99"/>
      <c r="J992" s="99"/>
      <c r="K992" s="99"/>
      <c r="L992" s="99"/>
      <c r="M992" s="99"/>
      <c r="N992" s="99"/>
      <c r="O992" s="99"/>
      <c r="P992" s="99"/>
      <c r="Q992" s="99"/>
      <c r="R992" s="99"/>
      <c r="S992" s="99"/>
      <c r="T992" s="99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</row>
    <row r="993" spans="2:35" ht="18.75" customHeight="1">
      <c r="B993" s="14"/>
      <c r="C993" s="98"/>
      <c r="D993" s="98"/>
      <c r="E993" s="14"/>
      <c r="F993" s="99"/>
      <c r="G993" s="99"/>
      <c r="H993" s="99"/>
      <c r="I993" s="99"/>
      <c r="J993" s="99"/>
      <c r="K993" s="99"/>
      <c r="L993" s="99"/>
      <c r="M993" s="99"/>
      <c r="N993" s="99"/>
      <c r="O993" s="99"/>
      <c r="P993" s="99"/>
      <c r="Q993" s="99"/>
      <c r="R993" s="99"/>
      <c r="S993" s="99"/>
      <c r="T993" s="99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</row>
    <row r="994" spans="2:35" ht="18.75" customHeight="1">
      <c r="B994" s="14"/>
      <c r="C994" s="98"/>
      <c r="D994" s="98"/>
      <c r="E994" s="14"/>
      <c r="F994" s="99"/>
      <c r="G994" s="99"/>
      <c r="H994" s="99"/>
      <c r="I994" s="99"/>
      <c r="J994" s="99"/>
      <c r="K994" s="99"/>
      <c r="L994" s="99"/>
      <c r="M994" s="99"/>
      <c r="N994" s="99"/>
      <c r="O994" s="99"/>
      <c r="P994" s="99"/>
      <c r="Q994" s="99"/>
      <c r="R994" s="99"/>
      <c r="S994" s="99"/>
      <c r="T994" s="99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</row>
    <row r="995" spans="2:35" ht="18.75" customHeight="1">
      <c r="B995" s="14"/>
      <c r="C995" s="98"/>
      <c r="D995" s="98"/>
      <c r="E995" s="14"/>
      <c r="F995" s="99"/>
      <c r="G995" s="99"/>
      <c r="H995" s="99"/>
      <c r="I995" s="99"/>
      <c r="J995" s="99"/>
      <c r="K995" s="99"/>
      <c r="L995" s="99"/>
      <c r="M995" s="99"/>
      <c r="N995" s="99"/>
      <c r="O995" s="99"/>
      <c r="P995" s="99"/>
      <c r="Q995" s="99"/>
      <c r="R995" s="99"/>
      <c r="S995" s="99"/>
      <c r="T995" s="99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</row>
    <row r="996" spans="2:35" ht="18.75" customHeight="1">
      <c r="B996" s="14"/>
      <c r="C996" s="98"/>
      <c r="D996" s="98"/>
      <c r="E996" s="14"/>
      <c r="F996" s="99"/>
      <c r="G996" s="99"/>
      <c r="H996" s="99"/>
      <c r="I996" s="99"/>
      <c r="J996" s="99"/>
      <c r="K996" s="99"/>
      <c r="L996" s="99"/>
      <c r="M996" s="99"/>
      <c r="N996" s="99"/>
      <c r="O996" s="99"/>
      <c r="P996" s="99"/>
      <c r="Q996" s="99"/>
      <c r="R996" s="99"/>
      <c r="S996" s="99"/>
      <c r="T996" s="99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</row>
    <row r="997" spans="2:35" ht="18.75" customHeight="1">
      <c r="B997" s="14"/>
      <c r="C997" s="98"/>
      <c r="D997" s="98"/>
      <c r="E997" s="14"/>
      <c r="F997" s="99"/>
      <c r="G997" s="99"/>
      <c r="H997" s="99"/>
      <c r="I997" s="99"/>
      <c r="J997" s="99"/>
      <c r="K997" s="99"/>
      <c r="L997" s="99"/>
      <c r="M997" s="99"/>
      <c r="N997" s="99"/>
      <c r="O997" s="99"/>
      <c r="P997" s="99"/>
      <c r="Q997" s="99"/>
      <c r="R997" s="99"/>
      <c r="S997" s="99"/>
      <c r="T997" s="99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</row>
    <row r="998" spans="2:35" ht="18.75" customHeight="1">
      <c r="B998" s="14"/>
      <c r="C998" s="98"/>
      <c r="D998" s="98"/>
      <c r="E998" s="14"/>
      <c r="F998" s="99"/>
      <c r="G998" s="99"/>
      <c r="H998" s="99"/>
      <c r="I998" s="99"/>
      <c r="J998" s="99"/>
      <c r="K998" s="99"/>
      <c r="L998" s="99"/>
      <c r="M998" s="99"/>
      <c r="N998" s="99"/>
      <c r="O998" s="99"/>
      <c r="P998" s="99"/>
      <c r="Q998" s="99"/>
      <c r="R998" s="99"/>
      <c r="S998" s="99"/>
      <c r="T998" s="99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</row>
    <row r="999" spans="2:35" ht="18.75" customHeight="1">
      <c r="B999" s="14"/>
      <c r="C999" s="98"/>
      <c r="D999" s="98"/>
      <c r="E999" s="14"/>
      <c r="F999" s="99"/>
      <c r="G999" s="99"/>
      <c r="H999" s="99"/>
      <c r="I999" s="99"/>
      <c r="J999" s="99"/>
      <c r="K999" s="99"/>
      <c r="L999" s="99"/>
      <c r="M999" s="99"/>
      <c r="N999" s="99"/>
      <c r="O999" s="99"/>
      <c r="P999" s="99"/>
      <c r="Q999" s="99"/>
      <c r="R999" s="99"/>
      <c r="S999" s="99"/>
      <c r="T999" s="99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</row>
    <row r="1000" spans="2:35" ht="18.75" customHeight="1">
      <c r="B1000" s="14"/>
      <c r="C1000" s="98"/>
      <c r="D1000" s="98"/>
      <c r="E1000" s="14"/>
      <c r="F1000" s="99"/>
      <c r="G1000" s="99"/>
      <c r="H1000" s="99"/>
      <c r="I1000" s="99"/>
      <c r="J1000" s="99"/>
      <c r="K1000" s="99"/>
      <c r="L1000" s="99"/>
      <c r="M1000" s="99"/>
      <c r="N1000" s="99"/>
      <c r="O1000" s="99"/>
      <c r="P1000" s="99"/>
      <c r="Q1000" s="99"/>
      <c r="R1000" s="99"/>
      <c r="S1000" s="99"/>
      <c r="T1000" s="99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</row>
    <row r="1001" spans="2:35" ht="18.75" customHeight="1">
      <c r="B1001" s="14"/>
      <c r="C1001" s="98"/>
      <c r="D1001" s="98"/>
      <c r="E1001" s="14"/>
      <c r="F1001" s="99"/>
      <c r="G1001" s="99"/>
      <c r="H1001" s="99"/>
      <c r="I1001" s="99"/>
      <c r="J1001" s="99"/>
      <c r="K1001" s="99"/>
      <c r="L1001" s="99"/>
      <c r="M1001" s="99"/>
      <c r="N1001" s="99"/>
      <c r="O1001" s="99"/>
      <c r="P1001" s="99"/>
      <c r="Q1001" s="99"/>
      <c r="R1001" s="99"/>
      <c r="S1001" s="99"/>
      <c r="T1001" s="99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</row>
    <row r="1002" spans="2:35" ht="18.75" customHeight="1">
      <c r="B1002" s="14"/>
      <c r="C1002" s="98"/>
      <c r="D1002" s="98"/>
      <c r="E1002" s="14"/>
      <c r="F1002" s="99"/>
      <c r="G1002" s="99"/>
      <c r="H1002" s="99"/>
      <c r="I1002" s="99"/>
      <c r="J1002" s="99"/>
      <c r="K1002" s="99"/>
      <c r="L1002" s="99"/>
      <c r="M1002" s="99"/>
      <c r="N1002" s="99"/>
      <c r="O1002" s="99"/>
      <c r="P1002" s="99"/>
      <c r="Q1002" s="99"/>
      <c r="R1002" s="99"/>
      <c r="S1002" s="99"/>
      <c r="T1002" s="99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</row>
    <row r="1003" spans="2:35" ht="18.75" customHeight="1">
      <c r="B1003" s="14"/>
      <c r="C1003" s="98"/>
      <c r="D1003" s="98"/>
      <c r="E1003" s="14"/>
      <c r="F1003" s="99"/>
      <c r="G1003" s="99"/>
      <c r="H1003" s="99"/>
      <c r="I1003" s="99"/>
      <c r="J1003" s="99"/>
      <c r="K1003" s="99"/>
      <c r="L1003" s="99"/>
      <c r="M1003" s="99"/>
      <c r="N1003" s="99"/>
      <c r="O1003" s="99"/>
      <c r="P1003" s="99"/>
      <c r="Q1003" s="99"/>
      <c r="R1003" s="99"/>
      <c r="S1003" s="99"/>
      <c r="T1003" s="99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</row>
    <row r="1004" spans="2:35" ht="18.75" customHeight="1">
      <c r="B1004" s="14"/>
      <c r="C1004" s="98"/>
      <c r="D1004" s="98"/>
      <c r="E1004" s="14"/>
      <c r="F1004" s="99"/>
      <c r="G1004" s="99"/>
      <c r="H1004" s="99"/>
      <c r="I1004" s="99"/>
      <c r="J1004" s="99"/>
      <c r="K1004" s="99"/>
      <c r="L1004" s="99"/>
      <c r="M1004" s="99"/>
      <c r="N1004" s="99"/>
      <c r="O1004" s="99"/>
      <c r="P1004" s="99"/>
      <c r="Q1004" s="99"/>
      <c r="R1004" s="99"/>
      <c r="S1004" s="99"/>
      <c r="T1004" s="99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</row>
    <row r="1005" spans="2:35" ht="18.75" customHeight="1">
      <c r="B1005" s="14"/>
      <c r="C1005" s="98"/>
      <c r="D1005" s="98"/>
      <c r="E1005" s="14"/>
      <c r="F1005" s="99"/>
      <c r="G1005" s="99"/>
      <c r="H1005" s="99"/>
      <c r="I1005" s="99"/>
      <c r="J1005" s="99"/>
      <c r="K1005" s="99"/>
      <c r="L1005" s="99"/>
      <c r="M1005" s="99"/>
      <c r="N1005" s="99"/>
      <c r="O1005" s="99"/>
      <c r="P1005" s="99"/>
      <c r="Q1005" s="99"/>
      <c r="R1005" s="99"/>
      <c r="S1005" s="99"/>
      <c r="T1005" s="99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</row>
    <row r="1006" spans="2:35" ht="18.75" customHeight="1">
      <c r="B1006" s="14"/>
      <c r="C1006" s="98"/>
      <c r="D1006" s="98"/>
      <c r="E1006" s="14"/>
      <c r="F1006" s="99"/>
      <c r="G1006" s="99"/>
      <c r="H1006" s="99"/>
      <c r="I1006" s="99"/>
      <c r="J1006" s="99"/>
      <c r="K1006" s="99"/>
      <c r="L1006" s="99"/>
      <c r="M1006" s="99"/>
      <c r="N1006" s="99"/>
      <c r="O1006" s="99"/>
      <c r="P1006" s="99"/>
      <c r="Q1006" s="99"/>
      <c r="R1006" s="99"/>
      <c r="S1006" s="99"/>
      <c r="T1006" s="99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</row>
    <row r="1007" spans="2:35" ht="18.75" customHeight="1">
      <c r="B1007" s="14"/>
      <c r="C1007" s="98"/>
      <c r="D1007" s="98"/>
      <c r="E1007" s="14"/>
      <c r="F1007" s="99"/>
      <c r="G1007" s="99"/>
      <c r="H1007" s="99"/>
      <c r="I1007" s="99"/>
      <c r="J1007" s="99"/>
      <c r="K1007" s="99"/>
      <c r="L1007" s="99"/>
      <c r="M1007" s="99"/>
      <c r="N1007" s="99"/>
      <c r="O1007" s="99"/>
      <c r="P1007" s="99"/>
      <c r="Q1007" s="99"/>
      <c r="R1007" s="99"/>
      <c r="S1007" s="99"/>
      <c r="T1007" s="99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</row>
    <row r="1008" spans="2:35" ht="18.75" customHeight="1">
      <c r="B1008" s="14"/>
      <c r="C1008" s="98"/>
      <c r="D1008" s="98"/>
      <c r="E1008" s="14"/>
      <c r="F1008" s="99"/>
      <c r="G1008" s="99"/>
      <c r="H1008" s="99"/>
      <c r="I1008" s="99"/>
      <c r="J1008" s="99"/>
      <c r="K1008" s="99"/>
      <c r="L1008" s="99"/>
      <c r="M1008" s="99"/>
      <c r="N1008" s="99"/>
      <c r="O1008" s="99"/>
      <c r="P1008" s="99"/>
      <c r="Q1008" s="99"/>
      <c r="R1008" s="99"/>
      <c r="S1008" s="99"/>
      <c r="T1008" s="99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</row>
    <row r="1009" spans="2:35" ht="18.75" customHeight="1">
      <c r="B1009" s="14"/>
      <c r="C1009" s="98"/>
      <c r="D1009" s="98"/>
      <c r="E1009" s="14"/>
      <c r="F1009" s="99"/>
      <c r="G1009" s="99"/>
      <c r="H1009" s="99"/>
      <c r="I1009" s="99"/>
      <c r="J1009" s="99"/>
      <c r="K1009" s="99"/>
      <c r="L1009" s="99"/>
      <c r="M1009" s="99"/>
      <c r="N1009" s="99"/>
      <c r="O1009" s="99"/>
      <c r="P1009" s="99"/>
      <c r="Q1009" s="99"/>
      <c r="R1009" s="99"/>
      <c r="S1009" s="99"/>
      <c r="T1009" s="99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</row>
    <row r="1010" spans="2:35" ht="18.75" customHeight="1">
      <c r="B1010" s="14"/>
      <c r="C1010" s="98"/>
      <c r="D1010" s="98"/>
      <c r="E1010" s="14"/>
      <c r="F1010" s="99"/>
      <c r="G1010" s="99"/>
      <c r="H1010" s="99"/>
      <c r="I1010" s="99"/>
      <c r="J1010" s="99"/>
      <c r="K1010" s="99"/>
      <c r="L1010" s="99"/>
      <c r="M1010" s="99"/>
      <c r="N1010" s="99"/>
      <c r="O1010" s="99"/>
      <c r="P1010" s="99"/>
      <c r="Q1010" s="99"/>
      <c r="R1010" s="99"/>
      <c r="S1010" s="99"/>
      <c r="T1010" s="99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</row>
  </sheetData>
  <mergeCells count="40">
    <mergeCell ref="AF24:AG24"/>
    <mergeCell ref="B1:T1"/>
    <mergeCell ref="V1:AH1"/>
    <mergeCell ref="B2:D2"/>
    <mergeCell ref="E2:K2"/>
    <mergeCell ref="L2:T2"/>
    <mergeCell ref="B3:B4"/>
    <mergeCell ref="C3:C4"/>
    <mergeCell ref="D3:D4"/>
    <mergeCell ref="E3:E4"/>
    <mergeCell ref="F3:F4"/>
    <mergeCell ref="G3:G4"/>
    <mergeCell ref="S3:S4"/>
    <mergeCell ref="T3:T4"/>
    <mergeCell ref="AF22:AG22"/>
    <mergeCell ref="AF23:AG23"/>
    <mergeCell ref="AA30:AB30"/>
    <mergeCell ref="AD30:AD31"/>
    <mergeCell ref="AF30:AG30"/>
    <mergeCell ref="AA31:AB31"/>
    <mergeCell ref="AF31:AG31"/>
    <mergeCell ref="AF25:AG25"/>
    <mergeCell ref="AF26:AG26"/>
    <mergeCell ref="AF27:AG27"/>
    <mergeCell ref="AF28:AG28"/>
    <mergeCell ref="AF29:AG29"/>
    <mergeCell ref="AA32:AB32"/>
    <mergeCell ref="AF32:AG32"/>
    <mergeCell ref="AA33:AB33"/>
    <mergeCell ref="AF33:AG33"/>
    <mergeCell ref="V36:Y36"/>
    <mergeCell ref="AF36:AH36"/>
    <mergeCell ref="K54:T54"/>
    <mergeCell ref="AD111:AD113"/>
    <mergeCell ref="B48:G48"/>
    <mergeCell ref="B49:G49"/>
    <mergeCell ref="B50:G50"/>
    <mergeCell ref="B51:G51"/>
    <mergeCell ref="B52:G52"/>
    <mergeCell ref="B54:G54"/>
  </mergeCells>
  <conditionalFormatting sqref="H5:I47 P5:P47">
    <cfRule type="cellIs" dxfId="11" priority="5" operator="lessThan">
      <formula>45</formula>
    </cfRule>
  </conditionalFormatting>
  <conditionalFormatting sqref="H5:M47 O5:Q47">
    <cfRule type="cellIs" dxfId="10" priority="6" operator="equal">
      <formula>"AB"</formula>
    </cfRule>
  </conditionalFormatting>
  <conditionalFormatting sqref="I5:I28 L5:M28 J5:K47 O5:O47">
    <cfRule type="cellIs" dxfId="9" priority="4" operator="lessThan">
      <formula>35</formula>
    </cfRule>
  </conditionalFormatting>
  <conditionalFormatting sqref="L5:M47">
    <cfRule type="cellIs" dxfId="8" priority="3" operator="lessThan">
      <formula>18</formula>
    </cfRule>
  </conditionalFormatting>
  <conditionalFormatting sqref="Q5:R47 W2:Y2 AB2:AD2 AG2:AH2 S3:T3 H3:L4 O3:R4 M4:O4 AH22">
    <cfRule type="cellIs" dxfId="7" priority="7" operator="equal">
      <formula>"AB"</formula>
    </cfRule>
  </conditionalFormatting>
  <pageMargins left="0.42" right="0.27" top="0.34" bottom="0.23" header="0" footer="0"/>
  <pageSetup paperSize="5" scale="55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G1010"/>
  <sheetViews>
    <sheetView topLeftCell="F1" zoomScale="70" zoomScaleNormal="70" workbookViewId="0">
      <selection activeCell="AA13" sqref="AA13"/>
    </sheetView>
  </sheetViews>
  <sheetFormatPr defaultColWidth="14.44140625" defaultRowHeight="15" customHeight="1"/>
  <cols>
    <col min="1" max="1" width="2" style="1" customWidth="1"/>
    <col min="2" max="2" width="7.6640625" style="1" customWidth="1"/>
    <col min="3" max="4" width="8.109375" style="95" customWidth="1"/>
    <col min="5" max="5" width="37.33203125" style="1" customWidth="1"/>
    <col min="6" max="15" width="8.6640625" style="1" customWidth="1"/>
    <col min="16" max="16" width="9.109375" style="1" hidden="1" customWidth="1"/>
    <col min="17" max="17" width="11.33203125" style="1" customWidth="1"/>
    <col min="18" max="18" width="7.109375" style="1" customWidth="1"/>
    <col min="19" max="19" width="9.33203125" style="1" customWidth="1"/>
    <col min="20" max="20" width="4.109375" style="1" customWidth="1"/>
    <col min="21" max="21" width="17.44140625" style="1" bestFit="1" customWidth="1"/>
    <col min="22" max="24" width="15.33203125" style="1" customWidth="1"/>
    <col min="25" max="25" width="5.109375" style="1" customWidth="1"/>
    <col min="26" max="26" width="17.44140625" style="1" bestFit="1" customWidth="1"/>
    <col min="27" max="28" width="15.33203125" style="1" customWidth="1"/>
    <col min="29" max="29" width="6.44140625" style="1" customWidth="1"/>
    <col min="30" max="30" width="17.44140625" style="1" customWidth="1"/>
    <col min="31" max="32" width="15.33203125" style="1" customWidth="1"/>
    <col min="33" max="33" width="8.33203125" style="1" customWidth="1"/>
    <col min="34" max="247" width="14.44140625" style="1"/>
    <col min="248" max="248" width="4.88671875" style="1" customWidth="1"/>
    <col min="249" max="249" width="7.6640625" style="1" customWidth="1"/>
    <col min="250" max="251" width="5.6640625" style="1" customWidth="1"/>
    <col min="252" max="252" width="34.5546875" style="1" customWidth="1"/>
    <col min="253" max="253" width="6.44140625" style="1" customWidth="1"/>
    <col min="254" max="254" width="5.44140625" style="1" customWidth="1"/>
    <col min="255" max="263" width="7.33203125" style="1" customWidth="1"/>
    <col min="264" max="264" width="10" style="1" customWidth="1"/>
    <col min="265" max="265" width="9.5546875" style="1" customWidth="1"/>
    <col min="266" max="266" width="7.5546875" style="1" customWidth="1"/>
    <col min="267" max="267" width="7.33203125" style="1" customWidth="1"/>
    <col min="268" max="268" width="4.6640625" style="1" customWidth="1"/>
    <col min="269" max="269" width="8.44140625" style="1" customWidth="1"/>
    <col min="270" max="270" width="18.5546875" style="1" customWidth="1"/>
    <col min="271" max="272" width="8.109375" style="1" customWidth="1"/>
    <col min="273" max="273" width="1.88671875" style="1" customWidth="1"/>
    <col min="274" max="274" width="18.5546875" style="1" customWidth="1"/>
    <col min="275" max="275" width="10" style="1" customWidth="1"/>
    <col min="276" max="276" width="1.88671875" style="1" customWidth="1"/>
    <col min="277" max="277" width="22.88671875" style="1" customWidth="1"/>
    <col min="278" max="281" width="9.33203125" style="1" customWidth="1"/>
    <col min="282" max="282" width="2.44140625" style="1" customWidth="1"/>
    <col min="283" max="283" width="11.44140625" style="1" customWidth="1"/>
    <col min="284" max="284" width="9.44140625" style="1" customWidth="1"/>
    <col min="285" max="285" width="10.33203125" style="1" customWidth="1"/>
    <col min="286" max="286" width="9.109375" style="1" customWidth="1"/>
    <col min="287" max="503" width="14.44140625" style="1"/>
    <col min="504" max="504" width="4.88671875" style="1" customWidth="1"/>
    <col min="505" max="505" width="7.6640625" style="1" customWidth="1"/>
    <col min="506" max="507" width="5.6640625" style="1" customWidth="1"/>
    <col min="508" max="508" width="34.5546875" style="1" customWidth="1"/>
    <col min="509" max="509" width="6.44140625" style="1" customWidth="1"/>
    <col min="510" max="510" width="5.44140625" style="1" customWidth="1"/>
    <col min="511" max="519" width="7.33203125" style="1" customWidth="1"/>
    <col min="520" max="520" width="10" style="1" customWidth="1"/>
    <col min="521" max="521" width="9.5546875" style="1" customWidth="1"/>
    <col min="522" max="522" width="7.5546875" style="1" customWidth="1"/>
    <col min="523" max="523" width="7.33203125" style="1" customWidth="1"/>
    <col min="524" max="524" width="4.6640625" style="1" customWidth="1"/>
    <col min="525" max="525" width="8.44140625" style="1" customWidth="1"/>
    <col min="526" max="526" width="18.5546875" style="1" customWidth="1"/>
    <col min="527" max="528" width="8.109375" style="1" customWidth="1"/>
    <col min="529" max="529" width="1.88671875" style="1" customWidth="1"/>
    <col min="530" max="530" width="18.5546875" style="1" customWidth="1"/>
    <col min="531" max="531" width="10" style="1" customWidth="1"/>
    <col min="532" max="532" width="1.88671875" style="1" customWidth="1"/>
    <col min="533" max="533" width="22.88671875" style="1" customWidth="1"/>
    <col min="534" max="537" width="9.33203125" style="1" customWidth="1"/>
    <col min="538" max="538" width="2.44140625" style="1" customWidth="1"/>
    <col min="539" max="539" width="11.44140625" style="1" customWidth="1"/>
    <col min="540" max="540" width="9.44140625" style="1" customWidth="1"/>
    <col min="541" max="541" width="10.33203125" style="1" customWidth="1"/>
    <col min="542" max="542" width="9.109375" style="1" customWidth="1"/>
    <col min="543" max="759" width="14.44140625" style="1"/>
    <col min="760" max="760" width="4.88671875" style="1" customWidth="1"/>
    <col min="761" max="761" width="7.6640625" style="1" customWidth="1"/>
    <col min="762" max="763" width="5.6640625" style="1" customWidth="1"/>
    <col min="764" max="764" width="34.5546875" style="1" customWidth="1"/>
    <col min="765" max="765" width="6.44140625" style="1" customWidth="1"/>
    <col min="766" max="766" width="5.44140625" style="1" customWidth="1"/>
    <col min="767" max="775" width="7.33203125" style="1" customWidth="1"/>
    <col min="776" max="776" width="10" style="1" customWidth="1"/>
    <col min="777" max="777" width="9.5546875" style="1" customWidth="1"/>
    <col min="778" max="778" width="7.5546875" style="1" customWidth="1"/>
    <col min="779" max="779" width="7.33203125" style="1" customWidth="1"/>
    <col min="780" max="780" width="4.6640625" style="1" customWidth="1"/>
    <col min="781" max="781" width="8.44140625" style="1" customWidth="1"/>
    <col min="782" max="782" width="18.5546875" style="1" customWidth="1"/>
    <col min="783" max="784" width="8.109375" style="1" customWidth="1"/>
    <col min="785" max="785" width="1.88671875" style="1" customWidth="1"/>
    <col min="786" max="786" width="18.5546875" style="1" customWidth="1"/>
    <col min="787" max="787" width="10" style="1" customWidth="1"/>
    <col min="788" max="788" width="1.88671875" style="1" customWidth="1"/>
    <col min="789" max="789" width="22.88671875" style="1" customWidth="1"/>
    <col min="790" max="793" width="9.33203125" style="1" customWidth="1"/>
    <col min="794" max="794" width="2.44140625" style="1" customWidth="1"/>
    <col min="795" max="795" width="11.44140625" style="1" customWidth="1"/>
    <col min="796" max="796" width="9.44140625" style="1" customWidth="1"/>
    <col min="797" max="797" width="10.33203125" style="1" customWidth="1"/>
    <col min="798" max="798" width="9.109375" style="1" customWidth="1"/>
    <col min="799" max="1015" width="14.44140625" style="1"/>
    <col min="1016" max="1016" width="4.88671875" style="1" customWidth="1"/>
    <col min="1017" max="1017" width="7.6640625" style="1" customWidth="1"/>
    <col min="1018" max="1019" width="5.6640625" style="1" customWidth="1"/>
    <col min="1020" max="1020" width="34.5546875" style="1" customWidth="1"/>
    <col min="1021" max="1021" width="6.44140625" style="1" customWidth="1"/>
    <col min="1022" max="1022" width="5.44140625" style="1" customWidth="1"/>
    <col min="1023" max="1031" width="7.33203125" style="1" customWidth="1"/>
    <col min="1032" max="1032" width="10" style="1" customWidth="1"/>
    <col min="1033" max="1033" width="9.5546875" style="1" customWidth="1"/>
    <col min="1034" max="1034" width="7.5546875" style="1" customWidth="1"/>
    <col min="1035" max="1035" width="7.33203125" style="1" customWidth="1"/>
    <col min="1036" max="1036" width="4.6640625" style="1" customWidth="1"/>
    <col min="1037" max="1037" width="8.44140625" style="1" customWidth="1"/>
    <col min="1038" max="1038" width="18.5546875" style="1" customWidth="1"/>
    <col min="1039" max="1040" width="8.109375" style="1" customWidth="1"/>
    <col min="1041" max="1041" width="1.88671875" style="1" customWidth="1"/>
    <col min="1042" max="1042" width="18.5546875" style="1" customWidth="1"/>
    <col min="1043" max="1043" width="10" style="1" customWidth="1"/>
    <col min="1044" max="1044" width="1.88671875" style="1" customWidth="1"/>
    <col min="1045" max="1045" width="22.88671875" style="1" customWidth="1"/>
    <col min="1046" max="1049" width="9.33203125" style="1" customWidth="1"/>
    <col min="1050" max="1050" width="2.44140625" style="1" customWidth="1"/>
    <col min="1051" max="1051" width="11.44140625" style="1" customWidth="1"/>
    <col min="1052" max="1052" width="9.44140625" style="1" customWidth="1"/>
    <col min="1053" max="1053" width="10.33203125" style="1" customWidth="1"/>
    <col min="1054" max="1054" width="9.109375" style="1" customWidth="1"/>
    <col min="1055" max="1271" width="14.44140625" style="1"/>
    <col min="1272" max="1272" width="4.88671875" style="1" customWidth="1"/>
    <col min="1273" max="1273" width="7.6640625" style="1" customWidth="1"/>
    <col min="1274" max="1275" width="5.6640625" style="1" customWidth="1"/>
    <col min="1276" max="1276" width="34.5546875" style="1" customWidth="1"/>
    <col min="1277" max="1277" width="6.44140625" style="1" customWidth="1"/>
    <col min="1278" max="1278" width="5.44140625" style="1" customWidth="1"/>
    <col min="1279" max="1287" width="7.33203125" style="1" customWidth="1"/>
    <col min="1288" max="1288" width="10" style="1" customWidth="1"/>
    <col min="1289" max="1289" width="9.5546875" style="1" customWidth="1"/>
    <col min="1290" max="1290" width="7.5546875" style="1" customWidth="1"/>
    <col min="1291" max="1291" width="7.33203125" style="1" customWidth="1"/>
    <col min="1292" max="1292" width="4.6640625" style="1" customWidth="1"/>
    <col min="1293" max="1293" width="8.44140625" style="1" customWidth="1"/>
    <col min="1294" max="1294" width="18.5546875" style="1" customWidth="1"/>
    <col min="1295" max="1296" width="8.109375" style="1" customWidth="1"/>
    <col min="1297" max="1297" width="1.88671875" style="1" customWidth="1"/>
    <col min="1298" max="1298" width="18.5546875" style="1" customWidth="1"/>
    <col min="1299" max="1299" width="10" style="1" customWidth="1"/>
    <col min="1300" max="1300" width="1.88671875" style="1" customWidth="1"/>
    <col min="1301" max="1301" width="22.88671875" style="1" customWidth="1"/>
    <col min="1302" max="1305" width="9.33203125" style="1" customWidth="1"/>
    <col min="1306" max="1306" width="2.44140625" style="1" customWidth="1"/>
    <col min="1307" max="1307" width="11.44140625" style="1" customWidth="1"/>
    <col min="1308" max="1308" width="9.44140625" style="1" customWidth="1"/>
    <col min="1309" max="1309" width="10.33203125" style="1" customWidth="1"/>
    <col min="1310" max="1310" width="9.109375" style="1" customWidth="1"/>
    <col min="1311" max="1527" width="14.44140625" style="1"/>
    <col min="1528" max="1528" width="4.88671875" style="1" customWidth="1"/>
    <col min="1529" max="1529" width="7.6640625" style="1" customWidth="1"/>
    <col min="1530" max="1531" width="5.6640625" style="1" customWidth="1"/>
    <col min="1532" max="1532" width="34.5546875" style="1" customWidth="1"/>
    <col min="1533" max="1533" width="6.44140625" style="1" customWidth="1"/>
    <col min="1534" max="1534" width="5.44140625" style="1" customWidth="1"/>
    <col min="1535" max="1543" width="7.33203125" style="1" customWidth="1"/>
    <col min="1544" max="1544" width="10" style="1" customWidth="1"/>
    <col min="1545" max="1545" width="9.5546875" style="1" customWidth="1"/>
    <col min="1546" max="1546" width="7.5546875" style="1" customWidth="1"/>
    <col min="1547" max="1547" width="7.33203125" style="1" customWidth="1"/>
    <col min="1548" max="1548" width="4.6640625" style="1" customWidth="1"/>
    <col min="1549" max="1549" width="8.44140625" style="1" customWidth="1"/>
    <col min="1550" max="1550" width="18.5546875" style="1" customWidth="1"/>
    <col min="1551" max="1552" width="8.109375" style="1" customWidth="1"/>
    <col min="1553" max="1553" width="1.88671875" style="1" customWidth="1"/>
    <col min="1554" max="1554" width="18.5546875" style="1" customWidth="1"/>
    <col min="1555" max="1555" width="10" style="1" customWidth="1"/>
    <col min="1556" max="1556" width="1.88671875" style="1" customWidth="1"/>
    <col min="1557" max="1557" width="22.88671875" style="1" customWidth="1"/>
    <col min="1558" max="1561" width="9.33203125" style="1" customWidth="1"/>
    <col min="1562" max="1562" width="2.44140625" style="1" customWidth="1"/>
    <col min="1563" max="1563" width="11.44140625" style="1" customWidth="1"/>
    <col min="1564" max="1564" width="9.44140625" style="1" customWidth="1"/>
    <col min="1565" max="1565" width="10.33203125" style="1" customWidth="1"/>
    <col min="1566" max="1566" width="9.109375" style="1" customWidth="1"/>
    <col min="1567" max="1783" width="14.44140625" style="1"/>
    <col min="1784" max="1784" width="4.88671875" style="1" customWidth="1"/>
    <col min="1785" max="1785" width="7.6640625" style="1" customWidth="1"/>
    <col min="1786" max="1787" width="5.6640625" style="1" customWidth="1"/>
    <col min="1788" max="1788" width="34.5546875" style="1" customWidth="1"/>
    <col min="1789" max="1789" width="6.44140625" style="1" customWidth="1"/>
    <col min="1790" max="1790" width="5.44140625" style="1" customWidth="1"/>
    <col min="1791" max="1799" width="7.33203125" style="1" customWidth="1"/>
    <col min="1800" max="1800" width="10" style="1" customWidth="1"/>
    <col min="1801" max="1801" width="9.5546875" style="1" customWidth="1"/>
    <col min="1802" max="1802" width="7.5546875" style="1" customWidth="1"/>
    <col min="1803" max="1803" width="7.33203125" style="1" customWidth="1"/>
    <col min="1804" max="1804" width="4.6640625" style="1" customWidth="1"/>
    <col min="1805" max="1805" width="8.44140625" style="1" customWidth="1"/>
    <col min="1806" max="1806" width="18.5546875" style="1" customWidth="1"/>
    <col min="1807" max="1808" width="8.109375" style="1" customWidth="1"/>
    <col min="1809" max="1809" width="1.88671875" style="1" customWidth="1"/>
    <col min="1810" max="1810" width="18.5546875" style="1" customWidth="1"/>
    <col min="1811" max="1811" width="10" style="1" customWidth="1"/>
    <col min="1812" max="1812" width="1.88671875" style="1" customWidth="1"/>
    <col min="1813" max="1813" width="22.88671875" style="1" customWidth="1"/>
    <col min="1814" max="1817" width="9.33203125" style="1" customWidth="1"/>
    <col min="1818" max="1818" width="2.44140625" style="1" customWidth="1"/>
    <col min="1819" max="1819" width="11.44140625" style="1" customWidth="1"/>
    <col min="1820" max="1820" width="9.44140625" style="1" customWidth="1"/>
    <col min="1821" max="1821" width="10.33203125" style="1" customWidth="1"/>
    <col min="1822" max="1822" width="9.109375" style="1" customWidth="1"/>
    <col min="1823" max="2039" width="14.44140625" style="1"/>
    <col min="2040" max="2040" width="4.88671875" style="1" customWidth="1"/>
    <col min="2041" max="2041" width="7.6640625" style="1" customWidth="1"/>
    <col min="2042" max="2043" width="5.6640625" style="1" customWidth="1"/>
    <col min="2044" max="2044" width="34.5546875" style="1" customWidth="1"/>
    <col min="2045" max="2045" width="6.44140625" style="1" customWidth="1"/>
    <col min="2046" max="2046" width="5.44140625" style="1" customWidth="1"/>
    <col min="2047" max="2055" width="7.33203125" style="1" customWidth="1"/>
    <col min="2056" max="2056" width="10" style="1" customWidth="1"/>
    <col min="2057" max="2057" width="9.5546875" style="1" customWidth="1"/>
    <col min="2058" max="2058" width="7.5546875" style="1" customWidth="1"/>
    <col min="2059" max="2059" width="7.33203125" style="1" customWidth="1"/>
    <col min="2060" max="2060" width="4.6640625" style="1" customWidth="1"/>
    <col min="2061" max="2061" width="8.44140625" style="1" customWidth="1"/>
    <col min="2062" max="2062" width="18.5546875" style="1" customWidth="1"/>
    <col min="2063" max="2064" width="8.109375" style="1" customWidth="1"/>
    <col min="2065" max="2065" width="1.88671875" style="1" customWidth="1"/>
    <col min="2066" max="2066" width="18.5546875" style="1" customWidth="1"/>
    <col min="2067" max="2067" width="10" style="1" customWidth="1"/>
    <col min="2068" max="2068" width="1.88671875" style="1" customWidth="1"/>
    <col min="2069" max="2069" width="22.88671875" style="1" customWidth="1"/>
    <col min="2070" max="2073" width="9.33203125" style="1" customWidth="1"/>
    <col min="2074" max="2074" width="2.44140625" style="1" customWidth="1"/>
    <col min="2075" max="2075" width="11.44140625" style="1" customWidth="1"/>
    <col min="2076" max="2076" width="9.44140625" style="1" customWidth="1"/>
    <col min="2077" max="2077" width="10.33203125" style="1" customWidth="1"/>
    <col min="2078" max="2078" width="9.109375" style="1" customWidth="1"/>
    <col min="2079" max="2295" width="14.44140625" style="1"/>
    <col min="2296" max="2296" width="4.88671875" style="1" customWidth="1"/>
    <col min="2297" max="2297" width="7.6640625" style="1" customWidth="1"/>
    <col min="2298" max="2299" width="5.6640625" style="1" customWidth="1"/>
    <col min="2300" max="2300" width="34.5546875" style="1" customWidth="1"/>
    <col min="2301" max="2301" width="6.44140625" style="1" customWidth="1"/>
    <col min="2302" max="2302" width="5.44140625" style="1" customWidth="1"/>
    <col min="2303" max="2311" width="7.33203125" style="1" customWidth="1"/>
    <col min="2312" max="2312" width="10" style="1" customWidth="1"/>
    <col min="2313" max="2313" width="9.5546875" style="1" customWidth="1"/>
    <col min="2314" max="2314" width="7.5546875" style="1" customWidth="1"/>
    <col min="2315" max="2315" width="7.33203125" style="1" customWidth="1"/>
    <col min="2316" max="2316" width="4.6640625" style="1" customWidth="1"/>
    <col min="2317" max="2317" width="8.44140625" style="1" customWidth="1"/>
    <col min="2318" max="2318" width="18.5546875" style="1" customWidth="1"/>
    <col min="2319" max="2320" width="8.109375" style="1" customWidth="1"/>
    <col min="2321" max="2321" width="1.88671875" style="1" customWidth="1"/>
    <col min="2322" max="2322" width="18.5546875" style="1" customWidth="1"/>
    <col min="2323" max="2323" width="10" style="1" customWidth="1"/>
    <col min="2324" max="2324" width="1.88671875" style="1" customWidth="1"/>
    <col min="2325" max="2325" width="22.88671875" style="1" customWidth="1"/>
    <col min="2326" max="2329" width="9.33203125" style="1" customWidth="1"/>
    <col min="2330" max="2330" width="2.44140625" style="1" customWidth="1"/>
    <col min="2331" max="2331" width="11.44140625" style="1" customWidth="1"/>
    <col min="2332" max="2332" width="9.44140625" style="1" customWidth="1"/>
    <col min="2333" max="2333" width="10.33203125" style="1" customWidth="1"/>
    <col min="2334" max="2334" width="9.109375" style="1" customWidth="1"/>
    <col min="2335" max="2551" width="14.44140625" style="1"/>
    <col min="2552" max="2552" width="4.88671875" style="1" customWidth="1"/>
    <col min="2553" max="2553" width="7.6640625" style="1" customWidth="1"/>
    <col min="2554" max="2555" width="5.6640625" style="1" customWidth="1"/>
    <col min="2556" max="2556" width="34.5546875" style="1" customWidth="1"/>
    <col min="2557" max="2557" width="6.44140625" style="1" customWidth="1"/>
    <col min="2558" max="2558" width="5.44140625" style="1" customWidth="1"/>
    <col min="2559" max="2567" width="7.33203125" style="1" customWidth="1"/>
    <col min="2568" max="2568" width="10" style="1" customWidth="1"/>
    <col min="2569" max="2569" width="9.5546875" style="1" customWidth="1"/>
    <col min="2570" max="2570" width="7.5546875" style="1" customWidth="1"/>
    <col min="2571" max="2571" width="7.33203125" style="1" customWidth="1"/>
    <col min="2572" max="2572" width="4.6640625" style="1" customWidth="1"/>
    <col min="2573" max="2573" width="8.44140625" style="1" customWidth="1"/>
    <col min="2574" max="2574" width="18.5546875" style="1" customWidth="1"/>
    <col min="2575" max="2576" width="8.109375" style="1" customWidth="1"/>
    <col min="2577" max="2577" width="1.88671875" style="1" customWidth="1"/>
    <col min="2578" max="2578" width="18.5546875" style="1" customWidth="1"/>
    <col min="2579" max="2579" width="10" style="1" customWidth="1"/>
    <col min="2580" max="2580" width="1.88671875" style="1" customWidth="1"/>
    <col min="2581" max="2581" width="22.88671875" style="1" customWidth="1"/>
    <col min="2582" max="2585" width="9.33203125" style="1" customWidth="1"/>
    <col min="2586" max="2586" width="2.44140625" style="1" customWidth="1"/>
    <col min="2587" max="2587" width="11.44140625" style="1" customWidth="1"/>
    <col min="2588" max="2588" width="9.44140625" style="1" customWidth="1"/>
    <col min="2589" max="2589" width="10.33203125" style="1" customWidth="1"/>
    <col min="2590" max="2590" width="9.109375" style="1" customWidth="1"/>
    <col min="2591" max="2807" width="14.44140625" style="1"/>
    <col min="2808" max="2808" width="4.88671875" style="1" customWidth="1"/>
    <col min="2809" max="2809" width="7.6640625" style="1" customWidth="1"/>
    <col min="2810" max="2811" width="5.6640625" style="1" customWidth="1"/>
    <col min="2812" max="2812" width="34.5546875" style="1" customWidth="1"/>
    <col min="2813" max="2813" width="6.44140625" style="1" customWidth="1"/>
    <col min="2814" max="2814" width="5.44140625" style="1" customWidth="1"/>
    <col min="2815" max="2823" width="7.33203125" style="1" customWidth="1"/>
    <col min="2824" max="2824" width="10" style="1" customWidth="1"/>
    <col min="2825" max="2825" width="9.5546875" style="1" customWidth="1"/>
    <col min="2826" max="2826" width="7.5546875" style="1" customWidth="1"/>
    <col min="2827" max="2827" width="7.33203125" style="1" customWidth="1"/>
    <col min="2828" max="2828" width="4.6640625" style="1" customWidth="1"/>
    <col min="2829" max="2829" width="8.44140625" style="1" customWidth="1"/>
    <col min="2830" max="2830" width="18.5546875" style="1" customWidth="1"/>
    <col min="2831" max="2832" width="8.109375" style="1" customWidth="1"/>
    <col min="2833" max="2833" width="1.88671875" style="1" customWidth="1"/>
    <col min="2834" max="2834" width="18.5546875" style="1" customWidth="1"/>
    <col min="2835" max="2835" width="10" style="1" customWidth="1"/>
    <col min="2836" max="2836" width="1.88671875" style="1" customWidth="1"/>
    <col min="2837" max="2837" width="22.88671875" style="1" customWidth="1"/>
    <col min="2838" max="2841" width="9.33203125" style="1" customWidth="1"/>
    <col min="2842" max="2842" width="2.44140625" style="1" customWidth="1"/>
    <col min="2843" max="2843" width="11.44140625" style="1" customWidth="1"/>
    <col min="2844" max="2844" width="9.44140625" style="1" customWidth="1"/>
    <col min="2845" max="2845" width="10.33203125" style="1" customWidth="1"/>
    <col min="2846" max="2846" width="9.109375" style="1" customWidth="1"/>
    <col min="2847" max="3063" width="14.44140625" style="1"/>
    <col min="3064" max="3064" width="4.88671875" style="1" customWidth="1"/>
    <col min="3065" max="3065" width="7.6640625" style="1" customWidth="1"/>
    <col min="3066" max="3067" width="5.6640625" style="1" customWidth="1"/>
    <col min="3068" max="3068" width="34.5546875" style="1" customWidth="1"/>
    <col min="3069" max="3069" width="6.44140625" style="1" customWidth="1"/>
    <col min="3070" max="3070" width="5.44140625" style="1" customWidth="1"/>
    <col min="3071" max="3079" width="7.33203125" style="1" customWidth="1"/>
    <col min="3080" max="3080" width="10" style="1" customWidth="1"/>
    <col min="3081" max="3081" width="9.5546875" style="1" customWidth="1"/>
    <col min="3082" max="3082" width="7.5546875" style="1" customWidth="1"/>
    <col min="3083" max="3083" width="7.33203125" style="1" customWidth="1"/>
    <col min="3084" max="3084" width="4.6640625" style="1" customWidth="1"/>
    <col min="3085" max="3085" width="8.44140625" style="1" customWidth="1"/>
    <col min="3086" max="3086" width="18.5546875" style="1" customWidth="1"/>
    <col min="3087" max="3088" width="8.109375" style="1" customWidth="1"/>
    <col min="3089" max="3089" width="1.88671875" style="1" customWidth="1"/>
    <col min="3090" max="3090" width="18.5546875" style="1" customWidth="1"/>
    <col min="3091" max="3091" width="10" style="1" customWidth="1"/>
    <col min="3092" max="3092" width="1.88671875" style="1" customWidth="1"/>
    <col min="3093" max="3093" width="22.88671875" style="1" customWidth="1"/>
    <col min="3094" max="3097" width="9.33203125" style="1" customWidth="1"/>
    <col min="3098" max="3098" width="2.44140625" style="1" customWidth="1"/>
    <col min="3099" max="3099" width="11.44140625" style="1" customWidth="1"/>
    <col min="3100" max="3100" width="9.44140625" style="1" customWidth="1"/>
    <col min="3101" max="3101" width="10.33203125" style="1" customWidth="1"/>
    <col min="3102" max="3102" width="9.109375" style="1" customWidth="1"/>
    <col min="3103" max="3319" width="14.44140625" style="1"/>
    <col min="3320" max="3320" width="4.88671875" style="1" customWidth="1"/>
    <col min="3321" max="3321" width="7.6640625" style="1" customWidth="1"/>
    <col min="3322" max="3323" width="5.6640625" style="1" customWidth="1"/>
    <col min="3324" max="3324" width="34.5546875" style="1" customWidth="1"/>
    <col min="3325" max="3325" width="6.44140625" style="1" customWidth="1"/>
    <col min="3326" max="3326" width="5.44140625" style="1" customWidth="1"/>
    <col min="3327" max="3335" width="7.33203125" style="1" customWidth="1"/>
    <col min="3336" max="3336" width="10" style="1" customWidth="1"/>
    <col min="3337" max="3337" width="9.5546875" style="1" customWidth="1"/>
    <col min="3338" max="3338" width="7.5546875" style="1" customWidth="1"/>
    <col min="3339" max="3339" width="7.33203125" style="1" customWidth="1"/>
    <col min="3340" max="3340" width="4.6640625" style="1" customWidth="1"/>
    <col min="3341" max="3341" width="8.44140625" style="1" customWidth="1"/>
    <col min="3342" max="3342" width="18.5546875" style="1" customWidth="1"/>
    <col min="3343" max="3344" width="8.109375" style="1" customWidth="1"/>
    <col min="3345" max="3345" width="1.88671875" style="1" customWidth="1"/>
    <col min="3346" max="3346" width="18.5546875" style="1" customWidth="1"/>
    <col min="3347" max="3347" width="10" style="1" customWidth="1"/>
    <col min="3348" max="3348" width="1.88671875" style="1" customWidth="1"/>
    <col min="3349" max="3349" width="22.88671875" style="1" customWidth="1"/>
    <col min="3350" max="3353" width="9.33203125" style="1" customWidth="1"/>
    <col min="3354" max="3354" width="2.44140625" style="1" customWidth="1"/>
    <col min="3355" max="3355" width="11.44140625" style="1" customWidth="1"/>
    <col min="3356" max="3356" width="9.44140625" style="1" customWidth="1"/>
    <col min="3357" max="3357" width="10.33203125" style="1" customWidth="1"/>
    <col min="3358" max="3358" width="9.109375" style="1" customWidth="1"/>
    <col min="3359" max="3575" width="14.44140625" style="1"/>
    <col min="3576" max="3576" width="4.88671875" style="1" customWidth="1"/>
    <col min="3577" max="3577" width="7.6640625" style="1" customWidth="1"/>
    <col min="3578" max="3579" width="5.6640625" style="1" customWidth="1"/>
    <col min="3580" max="3580" width="34.5546875" style="1" customWidth="1"/>
    <col min="3581" max="3581" width="6.44140625" style="1" customWidth="1"/>
    <col min="3582" max="3582" width="5.44140625" style="1" customWidth="1"/>
    <col min="3583" max="3591" width="7.33203125" style="1" customWidth="1"/>
    <col min="3592" max="3592" width="10" style="1" customWidth="1"/>
    <col min="3593" max="3593" width="9.5546875" style="1" customWidth="1"/>
    <col min="3594" max="3594" width="7.5546875" style="1" customWidth="1"/>
    <col min="3595" max="3595" width="7.33203125" style="1" customWidth="1"/>
    <col min="3596" max="3596" width="4.6640625" style="1" customWidth="1"/>
    <col min="3597" max="3597" width="8.44140625" style="1" customWidth="1"/>
    <col min="3598" max="3598" width="18.5546875" style="1" customWidth="1"/>
    <col min="3599" max="3600" width="8.109375" style="1" customWidth="1"/>
    <col min="3601" max="3601" width="1.88671875" style="1" customWidth="1"/>
    <col min="3602" max="3602" width="18.5546875" style="1" customWidth="1"/>
    <col min="3603" max="3603" width="10" style="1" customWidth="1"/>
    <col min="3604" max="3604" width="1.88671875" style="1" customWidth="1"/>
    <col min="3605" max="3605" width="22.88671875" style="1" customWidth="1"/>
    <col min="3606" max="3609" width="9.33203125" style="1" customWidth="1"/>
    <col min="3610" max="3610" width="2.44140625" style="1" customWidth="1"/>
    <col min="3611" max="3611" width="11.44140625" style="1" customWidth="1"/>
    <col min="3612" max="3612" width="9.44140625" style="1" customWidth="1"/>
    <col min="3613" max="3613" width="10.33203125" style="1" customWidth="1"/>
    <col min="3614" max="3614" width="9.109375" style="1" customWidth="1"/>
    <col min="3615" max="3831" width="14.44140625" style="1"/>
    <col min="3832" max="3832" width="4.88671875" style="1" customWidth="1"/>
    <col min="3833" max="3833" width="7.6640625" style="1" customWidth="1"/>
    <col min="3834" max="3835" width="5.6640625" style="1" customWidth="1"/>
    <col min="3836" max="3836" width="34.5546875" style="1" customWidth="1"/>
    <col min="3837" max="3837" width="6.44140625" style="1" customWidth="1"/>
    <col min="3838" max="3838" width="5.44140625" style="1" customWidth="1"/>
    <col min="3839" max="3847" width="7.33203125" style="1" customWidth="1"/>
    <col min="3848" max="3848" width="10" style="1" customWidth="1"/>
    <col min="3849" max="3849" width="9.5546875" style="1" customWidth="1"/>
    <col min="3850" max="3850" width="7.5546875" style="1" customWidth="1"/>
    <col min="3851" max="3851" width="7.33203125" style="1" customWidth="1"/>
    <col min="3852" max="3852" width="4.6640625" style="1" customWidth="1"/>
    <col min="3853" max="3853" width="8.44140625" style="1" customWidth="1"/>
    <col min="3854" max="3854" width="18.5546875" style="1" customWidth="1"/>
    <col min="3855" max="3856" width="8.109375" style="1" customWidth="1"/>
    <col min="3857" max="3857" width="1.88671875" style="1" customWidth="1"/>
    <col min="3858" max="3858" width="18.5546875" style="1" customWidth="1"/>
    <col min="3859" max="3859" width="10" style="1" customWidth="1"/>
    <col min="3860" max="3860" width="1.88671875" style="1" customWidth="1"/>
    <col min="3861" max="3861" width="22.88671875" style="1" customWidth="1"/>
    <col min="3862" max="3865" width="9.33203125" style="1" customWidth="1"/>
    <col min="3866" max="3866" width="2.44140625" style="1" customWidth="1"/>
    <col min="3867" max="3867" width="11.44140625" style="1" customWidth="1"/>
    <col min="3868" max="3868" width="9.44140625" style="1" customWidth="1"/>
    <col min="3869" max="3869" width="10.33203125" style="1" customWidth="1"/>
    <col min="3870" max="3870" width="9.109375" style="1" customWidth="1"/>
    <col min="3871" max="4087" width="14.44140625" style="1"/>
    <col min="4088" max="4088" width="4.88671875" style="1" customWidth="1"/>
    <col min="4089" max="4089" width="7.6640625" style="1" customWidth="1"/>
    <col min="4090" max="4091" width="5.6640625" style="1" customWidth="1"/>
    <col min="4092" max="4092" width="34.5546875" style="1" customWidth="1"/>
    <col min="4093" max="4093" width="6.44140625" style="1" customWidth="1"/>
    <col min="4094" max="4094" width="5.44140625" style="1" customWidth="1"/>
    <col min="4095" max="4103" width="7.33203125" style="1" customWidth="1"/>
    <col min="4104" max="4104" width="10" style="1" customWidth="1"/>
    <col min="4105" max="4105" width="9.5546875" style="1" customWidth="1"/>
    <col min="4106" max="4106" width="7.5546875" style="1" customWidth="1"/>
    <col min="4107" max="4107" width="7.33203125" style="1" customWidth="1"/>
    <col min="4108" max="4108" width="4.6640625" style="1" customWidth="1"/>
    <col min="4109" max="4109" width="8.44140625" style="1" customWidth="1"/>
    <col min="4110" max="4110" width="18.5546875" style="1" customWidth="1"/>
    <col min="4111" max="4112" width="8.109375" style="1" customWidth="1"/>
    <col min="4113" max="4113" width="1.88671875" style="1" customWidth="1"/>
    <col min="4114" max="4114" width="18.5546875" style="1" customWidth="1"/>
    <col min="4115" max="4115" width="10" style="1" customWidth="1"/>
    <col min="4116" max="4116" width="1.88671875" style="1" customWidth="1"/>
    <col min="4117" max="4117" width="22.88671875" style="1" customWidth="1"/>
    <col min="4118" max="4121" width="9.33203125" style="1" customWidth="1"/>
    <col min="4122" max="4122" width="2.44140625" style="1" customWidth="1"/>
    <col min="4123" max="4123" width="11.44140625" style="1" customWidth="1"/>
    <col min="4124" max="4124" width="9.44140625" style="1" customWidth="1"/>
    <col min="4125" max="4125" width="10.33203125" style="1" customWidth="1"/>
    <col min="4126" max="4126" width="9.109375" style="1" customWidth="1"/>
    <col min="4127" max="4343" width="14.44140625" style="1"/>
    <col min="4344" max="4344" width="4.88671875" style="1" customWidth="1"/>
    <col min="4345" max="4345" width="7.6640625" style="1" customWidth="1"/>
    <col min="4346" max="4347" width="5.6640625" style="1" customWidth="1"/>
    <col min="4348" max="4348" width="34.5546875" style="1" customWidth="1"/>
    <col min="4349" max="4349" width="6.44140625" style="1" customWidth="1"/>
    <col min="4350" max="4350" width="5.44140625" style="1" customWidth="1"/>
    <col min="4351" max="4359" width="7.33203125" style="1" customWidth="1"/>
    <col min="4360" max="4360" width="10" style="1" customWidth="1"/>
    <col min="4361" max="4361" width="9.5546875" style="1" customWidth="1"/>
    <col min="4362" max="4362" width="7.5546875" style="1" customWidth="1"/>
    <col min="4363" max="4363" width="7.33203125" style="1" customWidth="1"/>
    <col min="4364" max="4364" width="4.6640625" style="1" customWidth="1"/>
    <col min="4365" max="4365" width="8.44140625" style="1" customWidth="1"/>
    <col min="4366" max="4366" width="18.5546875" style="1" customWidth="1"/>
    <col min="4367" max="4368" width="8.109375" style="1" customWidth="1"/>
    <col min="4369" max="4369" width="1.88671875" style="1" customWidth="1"/>
    <col min="4370" max="4370" width="18.5546875" style="1" customWidth="1"/>
    <col min="4371" max="4371" width="10" style="1" customWidth="1"/>
    <col min="4372" max="4372" width="1.88671875" style="1" customWidth="1"/>
    <col min="4373" max="4373" width="22.88671875" style="1" customWidth="1"/>
    <col min="4374" max="4377" width="9.33203125" style="1" customWidth="1"/>
    <col min="4378" max="4378" width="2.44140625" style="1" customWidth="1"/>
    <col min="4379" max="4379" width="11.44140625" style="1" customWidth="1"/>
    <col min="4380" max="4380" width="9.44140625" style="1" customWidth="1"/>
    <col min="4381" max="4381" width="10.33203125" style="1" customWidth="1"/>
    <col min="4382" max="4382" width="9.109375" style="1" customWidth="1"/>
    <col min="4383" max="4599" width="14.44140625" style="1"/>
    <col min="4600" max="4600" width="4.88671875" style="1" customWidth="1"/>
    <col min="4601" max="4601" width="7.6640625" style="1" customWidth="1"/>
    <col min="4602" max="4603" width="5.6640625" style="1" customWidth="1"/>
    <col min="4604" max="4604" width="34.5546875" style="1" customWidth="1"/>
    <col min="4605" max="4605" width="6.44140625" style="1" customWidth="1"/>
    <col min="4606" max="4606" width="5.44140625" style="1" customWidth="1"/>
    <col min="4607" max="4615" width="7.33203125" style="1" customWidth="1"/>
    <col min="4616" max="4616" width="10" style="1" customWidth="1"/>
    <col min="4617" max="4617" width="9.5546875" style="1" customWidth="1"/>
    <col min="4618" max="4618" width="7.5546875" style="1" customWidth="1"/>
    <col min="4619" max="4619" width="7.33203125" style="1" customWidth="1"/>
    <col min="4620" max="4620" width="4.6640625" style="1" customWidth="1"/>
    <col min="4621" max="4621" width="8.44140625" style="1" customWidth="1"/>
    <col min="4622" max="4622" width="18.5546875" style="1" customWidth="1"/>
    <col min="4623" max="4624" width="8.109375" style="1" customWidth="1"/>
    <col min="4625" max="4625" width="1.88671875" style="1" customWidth="1"/>
    <col min="4626" max="4626" width="18.5546875" style="1" customWidth="1"/>
    <col min="4627" max="4627" width="10" style="1" customWidth="1"/>
    <col min="4628" max="4628" width="1.88671875" style="1" customWidth="1"/>
    <col min="4629" max="4629" width="22.88671875" style="1" customWidth="1"/>
    <col min="4630" max="4633" width="9.33203125" style="1" customWidth="1"/>
    <col min="4634" max="4634" width="2.44140625" style="1" customWidth="1"/>
    <col min="4635" max="4635" width="11.44140625" style="1" customWidth="1"/>
    <col min="4636" max="4636" width="9.44140625" style="1" customWidth="1"/>
    <col min="4637" max="4637" width="10.33203125" style="1" customWidth="1"/>
    <col min="4638" max="4638" width="9.109375" style="1" customWidth="1"/>
    <col min="4639" max="4855" width="14.44140625" style="1"/>
    <col min="4856" max="4856" width="4.88671875" style="1" customWidth="1"/>
    <col min="4857" max="4857" width="7.6640625" style="1" customWidth="1"/>
    <col min="4858" max="4859" width="5.6640625" style="1" customWidth="1"/>
    <col min="4860" max="4860" width="34.5546875" style="1" customWidth="1"/>
    <col min="4861" max="4861" width="6.44140625" style="1" customWidth="1"/>
    <col min="4862" max="4862" width="5.44140625" style="1" customWidth="1"/>
    <col min="4863" max="4871" width="7.33203125" style="1" customWidth="1"/>
    <col min="4872" max="4872" width="10" style="1" customWidth="1"/>
    <col min="4873" max="4873" width="9.5546875" style="1" customWidth="1"/>
    <col min="4874" max="4874" width="7.5546875" style="1" customWidth="1"/>
    <col min="4875" max="4875" width="7.33203125" style="1" customWidth="1"/>
    <col min="4876" max="4876" width="4.6640625" style="1" customWidth="1"/>
    <col min="4877" max="4877" width="8.44140625" style="1" customWidth="1"/>
    <col min="4878" max="4878" width="18.5546875" style="1" customWidth="1"/>
    <col min="4879" max="4880" width="8.109375" style="1" customWidth="1"/>
    <col min="4881" max="4881" width="1.88671875" style="1" customWidth="1"/>
    <col min="4882" max="4882" width="18.5546875" style="1" customWidth="1"/>
    <col min="4883" max="4883" width="10" style="1" customWidth="1"/>
    <col min="4884" max="4884" width="1.88671875" style="1" customWidth="1"/>
    <col min="4885" max="4885" width="22.88671875" style="1" customWidth="1"/>
    <col min="4886" max="4889" width="9.33203125" style="1" customWidth="1"/>
    <col min="4890" max="4890" width="2.44140625" style="1" customWidth="1"/>
    <col min="4891" max="4891" width="11.44140625" style="1" customWidth="1"/>
    <col min="4892" max="4892" width="9.44140625" style="1" customWidth="1"/>
    <col min="4893" max="4893" width="10.33203125" style="1" customWidth="1"/>
    <col min="4894" max="4894" width="9.109375" style="1" customWidth="1"/>
    <col min="4895" max="5111" width="14.44140625" style="1"/>
    <col min="5112" max="5112" width="4.88671875" style="1" customWidth="1"/>
    <col min="5113" max="5113" width="7.6640625" style="1" customWidth="1"/>
    <col min="5114" max="5115" width="5.6640625" style="1" customWidth="1"/>
    <col min="5116" max="5116" width="34.5546875" style="1" customWidth="1"/>
    <col min="5117" max="5117" width="6.44140625" style="1" customWidth="1"/>
    <col min="5118" max="5118" width="5.44140625" style="1" customWidth="1"/>
    <col min="5119" max="5127" width="7.33203125" style="1" customWidth="1"/>
    <col min="5128" max="5128" width="10" style="1" customWidth="1"/>
    <col min="5129" max="5129" width="9.5546875" style="1" customWidth="1"/>
    <col min="5130" max="5130" width="7.5546875" style="1" customWidth="1"/>
    <col min="5131" max="5131" width="7.33203125" style="1" customWidth="1"/>
    <col min="5132" max="5132" width="4.6640625" style="1" customWidth="1"/>
    <col min="5133" max="5133" width="8.44140625" style="1" customWidth="1"/>
    <col min="5134" max="5134" width="18.5546875" style="1" customWidth="1"/>
    <col min="5135" max="5136" width="8.109375" style="1" customWidth="1"/>
    <col min="5137" max="5137" width="1.88671875" style="1" customWidth="1"/>
    <col min="5138" max="5138" width="18.5546875" style="1" customWidth="1"/>
    <col min="5139" max="5139" width="10" style="1" customWidth="1"/>
    <col min="5140" max="5140" width="1.88671875" style="1" customWidth="1"/>
    <col min="5141" max="5141" width="22.88671875" style="1" customWidth="1"/>
    <col min="5142" max="5145" width="9.33203125" style="1" customWidth="1"/>
    <col min="5146" max="5146" width="2.44140625" style="1" customWidth="1"/>
    <col min="5147" max="5147" width="11.44140625" style="1" customWidth="1"/>
    <col min="5148" max="5148" width="9.44140625" style="1" customWidth="1"/>
    <col min="5149" max="5149" width="10.33203125" style="1" customWidth="1"/>
    <col min="5150" max="5150" width="9.109375" style="1" customWidth="1"/>
    <col min="5151" max="5367" width="14.44140625" style="1"/>
    <col min="5368" max="5368" width="4.88671875" style="1" customWidth="1"/>
    <col min="5369" max="5369" width="7.6640625" style="1" customWidth="1"/>
    <col min="5370" max="5371" width="5.6640625" style="1" customWidth="1"/>
    <col min="5372" max="5372" width="34.5546875" style="1" customWidth="1"/>
    <col min="5373" max="5373" width="6.44140625" style="1" customWidth="1"/>
    <col min="5374" max="5374" width="5.44140625" style="1" customWidth="1"/>
    <col min="5375" max="5383" width="7.33203125" style="1" customWidth="1"/>
    <col min="5384" max="5384" width="10" style="1" customWidth="1"/>
    <col min="5385" max="5385" width="9.5546875" style="1" customWidth="1"/>
    <col min="5386" max="5386" width="7.5546875" style="1" customWidth="1"/>
    <col min="5387" max="5387" width="7.33203125" style="1" customWidth="1"/>
    <col min="5388" max="5388" width="4.6640625" style="1" customWidth="1"/>
    <col min="5389" max="5389" width="8.44140625" style="1" customWidth="1"/>
    <col min="5390" max="5390" width="18.5546875" style="1" customWidth="1"/>
    <col min="5391" max="5392" width="8.109375" style="1" customWidth="1"/>
    <col min="5393" max="5393" width="1.88671875" style="1" customWidth="1"/>
    <col min="5394" max="5394" width="18.5546875" style="1" customWidth="1"/>
    <col min="5395" max="5395" width="10" style="1" customWidth="1"/>
    <col min="5396" max="5396" width="1.88671875" style="1" customWidth="1"/>
    <col min="5397" max="5397" width="22.88671875" style="1" customWidth="1"/>
    <col min="5398" max="5401" width="9.33203125" style="1" customWidth="1"/>
    <col min="5402" max="5402" width="2.44140625" style="1" customWidth="1"/>
    <col min="5403" max="5403" width="11.44140625" style="1" customWidth="1"/>
    <col min="5404" max="5404" width="9.44140625" style="1" customWidth="1"/>
    <col min="5405" max="5405" width="10.33203125" style="1" customWidth="1"/>
    <col min="5406" max="5406" width="9.109375" style="1" customWidth="1"/>
    <col min="5407" max="5623" width="14.44140625" style="1"/>
    <col min="5624" max="5624" width="4.88671875" style="1" customWidth="1"/>
    <col min="5625" max="5625" width="7.6640625" style="1" customWidth="1"/>
    <col min="5626" max="5627" width="5.6640625" style="1" customWidth="1"/>
    <col min="5628" max="5628" width="34.5546875" style="1" customWidth="1"/>
    <col min="5629" max="5629" width="6.44140625" style="1" customWidth="1"/>
    <col min="5630" max="5630" width="5.44140625" style="1" customWidth="1"/>
    <col min="5631" max="5639" width="7.33203125" style="1" customWidth="1"/>
    <col min="5640" max="5640" width="10" style="1" customWidth="1"/>
    <col min="5641" max="5641" width="9.5546875" style="1" customWidth="1"/>
    <col min="5642" max="5642" width="7.5546875" style="1" customWidth="1"/>
    <col min="5643" max="5643" width="7.33203125" style="1" customWidth="1"/>
    <col min="5644" max="5644" width="4.6640625" style="1" customWidth="1"/>
    <col min="5645" max="5645" width="8.44140625" style="1" customWidth="1"/>
    <col min="5646" max="5646" width="18.5546875" style="1" customWidth="1"/>
    <col min="5647" max="5648" width="8.109375" style="1" customWidth="1"/>
    <col min="5649" max="5649" width="1.88671875" style="1" customWidth="1"/>
    <col min="5650" max="5650" width="18.5546875" style="1" customWidth="1"/>
    <col min="5651" max="5651" width="10" style="1" customWidth="1"/>
    <col min="5652" max="5652" width="1.88671875" style="1" customWidth="1"/>
    <col min="5653" max="5653" width="22.88671875" style="1" customWidth="1"/>
    <col min="5654" max="5657" width="9.33203125" style="1" customWidth="1"/>
    <col min="5658" max="5658" width="2.44140625" style="1" customWidth="1"/>
    <col min="5659" max="5659" width="11.44140625" style="1" customWidth="1"/>
    <col min="5660" max="5660" width="9.44140625" style="1" customWidth="1"/>
    <col min="5661" max="5661" width="10.33203125" style="1" customWidth="1"/>
    <col min="5662" max="5662" width="9.109375" style="1" customWidth="1"/>
    <col min="5663" max="5879" width="14.44140625" style="1"/>
    <col min="5880" max="5880" width="4.88671875" style="1" customWidth="1"/>
    <col min="5881" max="5881" width="7.6640625" style="1" customWidth="1"/>
    <col min="5882" max="5883" width="5.6640625" style="1" customWidth="1"/>
    <col min="5884" max="5884" width="34.5546875" style="1" customWidth="1"/>
    <col min="5885" max="5885" width="6.44140625" style="1" customWidth="1"/>
    <col min="5886" max="5886" width="5.44140625" style="1" customWidth="1"/>
    <col min="5887" max="5895" width="7.33203125" style="1" customWidth="1"/>
    <col min="5896" max="5896" width="10" style="1" customWidth="1"/>
    <col min="5897" max="5897" width="9.5546875" style="1" customWidth="1"/>
    <col min="5898" max="5898" width="7.5546875" style="1" customWidth="1"/>
    <col min="5899" max="5899" width="7.33203125" style="1" customWidth="1"/>
    <col min="5900" max="5900" width="4.6640625" style="1" customWidth="1"/>
    <col min="5901" max="5901" width="8.44140625" style="1" customWidth="1"/>
    <col min="5902" max="5902" width="18.5546875" style="1" customWidth="1"/>
    <col min="5903" max="5904" width="8.109375" style="1" customWidth="1"/>
    <col min="5905" max="5905" width="1.88671875" style="1" customWidth="1"/>
    <col min="5906" max="5906" width="18.5546875" style="1" customWidth="1"/>
    <col min="5907" max="5907" width="10" style="1" customWidth="1"/>
    <col min="5908" max="5908" width="1.88671875" style="1" customWidth="1"/>
    <col min="5909" max="5909" width="22.88671875" style="1" customWidth="1"/>
    <col min="5910" max="5913" width="9.33203125" style="1" customWidth="1"/>
    <col min="5914" max="5914" width="2.44140625" style="1" customWidth="1"/>
    <col min="5915" max="5915" width="11.44140625" style="1" customWidth="1"/>
    <col min="5916" max="5916" width="9.44140625" style="1" customWidth="1"/>
    <col min="5917" max="5917" width="10.33203125" style="1" customWidth="1"/>
    <col min="5918" max="5918" width="9.109375" style="1" customWidth="1"/>
    <col min="5919" max="6135" width="14.44140625" style="1"/>
    <col min="6136" max="6136" width="4.88671875" style="1" customWidth="1"/>
    <col min="6137" max="6137" width="7.6640625" style="1" customWidth="1"/>
    <col min="6138" max="6139" width="5.6640625" style="1" customWidth="1"/>
    <col min="6140" max="6140" width="34.5546875" style="1" customWidth="1"/>
    <col min="6141" max="6141" width="6.44140625" style="1" customWidth="1"/>
    <col min="6142" max="6142" width="5.44140625" style="1" customWidth="1"/>
    <col min="6143" max="6151" width="7.33203125" style="1" customWidth="1"/>
    <col min="6152" max="6152" width="10" style="1" customWidth="1"/>
    <col min="6153" max="6153" width="9.5546875" style="1" customWidth="1"/>
    <col min="6154" max="6154" width="7.5546875" style="1" customWidth="1"/>
    <col min="6155" max="6155" width="7.33203125" style="1" customWidth="1"/>
    <col min="6156" max="6156" width="4.6640625" style="1" customWidth="1"/>
    <col min="6157" max="6157" width="8.44140625" style="1" customWidth="1"/>
    <col min="6158" max="6158" width="18.5546875" style="1" customWidth="1"/>
    <col min="6159" max="6160" width="8.109375" style="1" customWidth="1"/>
    <col min="6161" max="6161" width="1.88671875" style="1" customWidth="1"/>
    <col min="6162" max="6162" width="18.5546875" style="1" customWidth="1"/>
    <col min="6163" max="6163" width="10" style="1" customWidth="1"/>
    <col min="6164" max="6164" width="1.88671875" style="1" customWidth="1"/>
    <col min="6165" max="6165" width="22.88671875" style="1" customWidth="1"/>
    <col min="6166" max="6169" width="9.33203125" style="1" customWidth="1"/>
    <col min="6170" max="6170" width="2.44140625" style="1" customWidth="1"/>
    <col min="6171" max="6171" width="11.44140625" style="1" customWidth="1"/>
    <col min="6172" max="6172" width="9.44140625" style="1" customWidth="1"/>
    <col min="6173" max="6173" width="10.33203125" style="1" customWidth="1"/>
    <col min="6174" max="6174" width="9.109375" style="1" customWidth="1"/>
    <col min="6175" max="6391" width="14.44140625" style="1"/>
    <col min="6392" max="6392" width="4.88671875" style="1" customWidth="1"/>
    <col min="6393" max="6393" width="7.6640625" style="1" customWidth="1"/>
    <col min="6394" max="6395" width="5.6640625" style="1" customWidth="1"/>
    <col min="6396" max="6396" width="34.5546875" style="1" customWidth="1"/>
    <col min="6397" max="6397" width="6.44140625" style="1" customWidth="1"/>
    <col min="6398" max="6398" width="5.44140625" style="1" customWidth="1"/>
    <col min="6399" max="6407" width="7.33203125" style="1" customWidth="1"/>
    <col min="6408" max="6408" width="10" style="1" customWidth="1"/>
    <col min="6409" max="6409" width="9.5546875" style="1" customWidth="1"/>
    <col min="6410" max="6410" width="7.5546875" style="1" customWidth="1"/>
    <col min="6411" max="6411" width="7.33203125" style="1" customWidth="1"/>
    <col min="6412" max="6412" width="4.6640625" style="1" customWidth="1"/>
    <col min="6413" max="6413" width="8.44140625" style="1" customWidth="1"/>
    <col min="6414" max="6414" width="18.5546875" style="1" customWidth="1"/>
    <col min="6415" max="6416" width="8.109375" style="1" customWidth="1"/>
    <col min="6417" max="6417" width="1.88671875" style="1" customWidth="1"/>
    <col min="6418" max="6418" width="18.5546875" style="1" customWidth="1"/>
    <col min="6419" max="6419" width="10" style="1" customWidth="1"/>
    <col min="6420" max="6420" width="1.88671875" style="1" customWidth="1"/>
    <col min="6421" max="6421" width="22.88671875" style="1" customWidth="1"/>
    <col min="6422" max="6425" width="9.33203125" style="1" customWidth="1"/>
    <col min="6426" max="6426" width="2.44140625" style="1" customWidth="1"/>
    <col min="6427" max="6427" width="11.44140625" style="1" customWidth="1"/>
    <col min="6428" max="6428" width="9.44140625" style="1" customWidth="1"/>
    <col min="6429" max="6429" width="10.33203125" style="1" customWidth="1"/>
    <col min="6430" max="6430" width="9.109375" style="1" customWidth="1"/>
    <col min="6431" max="6647" width="14.44140625" style="1"/>
    <col min="6648" max="6648" width="4.88671875" style="1" customWidth="1"/>
    <col min="6649" max="6649" width="7.6640625" style="1" customWidth="1"/>
    <col min="6650" max="6651" width="5.6640625" style="1" customWidth="1"/>
    <col min="6652" max="6652" width="34.5546875" style="1" customWidth="1"/>
    <col min="6653" max="6653" width="6.44140625" style="1" customWidth="1"/>
    <col min="6654" max="6654" width="5.44140625" style="1" customWidth="1"/>
    <col min="6655" max="6663" width="7.33203125" style="1" customWidth="1"/>
    <col min="6664" max="6664" width="10" style="1" customWidth="1"/>
    <col min="6665" max="6665" width="9.5546875" style="1" customWidth="1"/>
    <col min="6666" max="6666" width="7.5546875" style="1" customWidth="1"/>
    <col min="6667" max="6667" width="7.33203125" style="1" customWidth="1"/>
    <col min="6668" max="6668" width="4.6640625" style="1" customWidth="1"/>
    <col min="6669" max="6669" width="8.44140625" style="1" customWidth="1"/>
    <col min="6670" max="6670" width="18.5546875" style="1" customWidth="1"/>
    <col min="6671" max="6672" width="8.109375" style="1" customWidth="1"/>
    <col min="6673" max="6673" width="1.88671875" style="1" customWidth="1"/>
    <col min="6674" max="6674" width="18.5546875" style="1" customWidth="1"/>
    <col min="6675" max="6675" width="10" style="1" customWidth="1"/>
    <col min="6676" max="6676" width="1.88671875" style="1" customWidth="1"/>
    <col min="6677" max="6677" width="22.88671875" style="1" customWidth="1"/>
    <col min="6678" max="6681" width="9.33203125" style="1" customWidth="1"/>
    <col min="6682" max="6682" width="2.44140625" style="1" customWidth="1"/>
    <col min="6683" max="6683" width="11.44140625" style="1" customWidth="1"/>
    <col min="6684" max="6684" width="9.44140625" style="1" customWidth="1"/>
    <col min="6685" max="6685" width="10.33203125" style="1" customWidth="1"/>
    <col min="6686" max="6686" width="9.109375" style="1" customWidth="1"/>
    <col min="6687" max="6903" width="14.44140625" style="1"/>
    <col min="6904" max="6904" width="4.88671875" style="1" customWidth="1"/>
    <col min="6905" max="6905" width="7.6640625" style="1" customWidth="1"/>
    <col min="6906" max="6907" width="5.6640625" style="1" customWidth="1"/>
    <col min="6908" max="6908" width="34.5546875" style="1" customWidth="1"/>
    <col min="6909" max="6909" width="6.44140625" style="1" customWidth="1"/>
    <col min="6910" max="6910" width="5.44140625" style="1" customWidth="1"/>
    <col min="6911" max="6919" width="7.33203125" style="1" customWidth="1"/>
    <col min="6920" max="6920" width="10" style="1" customWidth="1"/>
    <col min="6921" max="6921" width="9.5546875" style="1" customWidth="1"/>
    <col min="6922" max="6922" width="7.5546875" style="1" customWidth="1"/>
    <col min="6923" max="6923" width="7.33203125" style="1" customWidth="1"/>
    <col min="6924" max="6924" width="4.6640625" style="1" customWidth="1"/>
    <col min="6925" max="6925" width="8.44140625" style="1" customWidth="1"/>
    <col min="6926" max="6926" width="18.5546875" style="1" customWidth="1"/>
    <col min="6927" max="6928" width="8.109375" style="1" customWidth="1"/>
    <col min="6929" max="6929" width="1.88671875" style="1" customWidth="1"/>
    <col min="6930" max="6930" width="18.5546875" style="1" customWidth="1"/>
    <col min="6931" max="6931" width="10" style="1" customWidth="1"/>
    <col min="6932" max="6932" width="1.88671875" style="1" customWidth="1"/>
    <col min="6933" max="6933" width="22.88671875" style="1" customWidth="1"/>
    <col min="6934" max="6937" width="9.33203125" style="1" customWidth="1"/>
    <col min="6938" max="6938" width="2.44140625" style="1" customWidth="1"/>
    <col min="6939" max="6939" width="11.44140625" style="1" customWidth="1"/>
    <col min="6940" max="6940" width="9.44140625" style="1" customWidth="1"/>
    <col min="6941" max="6941" width="10.33203125" style="1" customWidth="1"/>
    <col min="6942" max="6942" width="9.109375" style="1" customWidth="1"/>
    <col min="6943" max="7159" width="14.44140625" style="1"/>
    <col min="7160" max="7160" width="4.88671875" style="1" customWidth="1"/>
    <col min="7161" max="7161" width="7.6640625" style="1" customWidth="1"/>
    <col min="7162" max="7163" width="5.6640625" style="1" customWidth="1"/>
    <col min="7164" max="7164" width="34.5546875" style="1" customWidth="1"/>
    <col min="7165" max="7165" width="6.44140625" style="1" customWidth="1"/>
    <col min="7166" max="7166" width="5.44140625" style="1" customWidth="1"/>
    <col min="7167" max="7175" width="7.33203125" style="1" customWidth="1"/>
    <col min="7176" max="7176" width="10" style="1" customWidth="1"/>
    <col min="7177" max="7177" width="9.5546875" style="1" customWidth="1"/>
    <col min="7178" max="7178" width="7.5546875" style="1" customWidth="1"/>
    <col min="7179" max="7179" width="7.33203125" style="1" customWidth="1"/>
    <col min="7180" max="7180" width="4.6640625" style="1" customWidth="1"/>
    <col min="7181" max="7181" width="8.44140625" style="1" customWidth="1"/>
    <col min="7182" max="7182" width="18.5546875" style="1" customWidth="1"/>
    <col min="7183" max="7184" width="8.109375" style="1" customWidth="1"/>
    <col min="7185" max="7185" width="1.88671875" style="1" customWidth="1"/>
    <col min="7186" max="7186" width="18.5546875" style="1" customWidth="1"/>
    <col min="7187" max="7187" width="10" style="1" customWidth="1"/>
    <col min="7188" max="7188" width="1.88671875" style="1" customWidth="1"/>
    <col min="7189" max="7189" width="22.88671875" style="1" customWidth="1"/>
    <col min="7190" max="7193" width="9.33203125" style="1" customWidth="1"/>
    <col min="7194" max="7194" width="2.44140625" style="1" customWidth="1"/>
    <col min="7195" max="7195" width="11.44140625" style="1" customWidth="1"/>
    <col min="7196" max="7196" width="9.44140625" style="1" customWidth="1"/>
    <col min="7197" max="7197" width="10.33203125" style="1" customWidth="1"/>
    <col min="7198" max="7198" width="9.109375" style="1" customWidth="1"/>
    <col min="7199" max="7415" width="14.44140625" style="1"/>
    <col min="7416" max="7416" width="4.88671875" style="1" customWidth="1"/>
    <col min="7417" max="7417" width="7.6640625" style="1" customWidth="1"/>
    <col min="7418" max="7419" width="5.6640625" style="1" customWidth="1"/>
    <col min="7420" max="7420" width="34.5546875" style="1" customWidth="1"/>
    <col min="7421" max="7421" width="6.44140625" style="1" customWidth="1"/>
    <col min="7422" max="7422" width="5.44140625" style="1" customWidth="1"/>
    <col min="7423" max="7431" width="7.33203125" style="1" customWidth="1"/>
    <col min="7432" max="7432" width="10" style="1" customWidth="1"/>
    <col min="7433" max="7433" width="9.5546875" style="1" customWidth="1"/>
    <col min="7434" max="7434" width="7.5546875" style="1" customWidth="1"/>
    <col min="7435" max="7435" width="7.33203125" style="1" customWidth="1"/>
    <col min="7436" max="7436" width="4.6640625" style="1" customWidth="1"/>
    <col min="7437" max="7437" width="8.44140625" style="1" customWidth="1"/>
    <col min="7438" max="7438" width="18.5546875" style="1" customWidth="1"/>
    <col min="7439" max="7440" width="8.109375" style="1" customWidth="1"/>
    <col min="7441" max="7441" width="1.88671875" style="1" customWidth="1"/>
    <col min="7442" max="7442" width="18.5546875" style="1" customWidth="1"/>
    <col min="7443" max="7443" width="10" style="1" customWidth="1"/>
    <col min="7444" max="7444" width="1.88671875" style="1" customWidth="1"/>
    <col min="7445" max="7445" width="22.88671875" style="1" customWidth="1"/>
    <col min="7446" max="7449" width="9.33203125" style="1" customWidth="1"/>
    <col min="7450" max="7450" width="2.44140625" style="1" customWidth="1"/>
    <col min="7451" max="7451" width="11.44140625" style="1" customWidth="1"/>
    <col min="7452" max="7452" width="9.44140625" style="1" customWidth="1"/>
    <col min="7453" max="7453" width="10.33203125" style="1" customWidth="1"/>
    <col min="7454" max="7454" width="9.109375" style="1" customWidth="1"/>
    <col min="7455" max="7671" width="14.44140625" style="1"/>
    <col min="7672" max="7672" width="4.88671875" style="1" customWidth="1"/>
    <col min="7673" max="7673" width="7.6640625" style="1" customWidth="1"/>
    <col min="7674" max="7675" width="5.6640625" style="1" customWidth="1"/>
    <col min="7676" max="7676" width="34.5546875" style="1" customWidth="1"/>
    <col min="7677" max="7677" width="6.44140625" style="1" customWidth="1"/>
    <col min="7678" max="7678" width="5.44140625" style="1" customWidth="1"/>
    <col min="7679" max="7687" width="7.33203125" style="1" customWidth="1"/>
    <col min="7688" max="7688" width="10" style="1" customWidth="1"/>
    <col min="7689" max="7689" width="9.5546875" style="1" customWidth="1"/>
    <col min="7690" max="7690" width="7.5546875" style="1" customWidth="1"/>
    <col min="7691" max="7691" width="7.33203125" style="1" customWidth="1"/>
    <col min="7692" max="7692" width="4.6640625" style="1" customWidth="1"/>
    <col min="7693" max="7693" width="8.44140625" style="1" customWidth="1"/>
    <col min="7694" max="7694" width="18.5546875" style="1" customWidth="1"/>
    <col min="7695" max="7696" width="8.109375" style="1" customWidth="1"/>
    <col min="7697" max="7697" width="1.88671875" style="1" customWidth="1"/>
    <col min="7698" max="7698" width="18.5546875" style="1" customWidth="1"/>
    <col min="7699" max="7699" width="10" style="1" customWidth="1"/>
    <col min="7700" max="7700" width="1.88671875" style="1" customWidth="1"/>
    <col min="7701" max="7701" width="22.88671875" style="1" customWidth="1"/>
    <col min="7702" max="7705" width="9.33203125" style="1" customWidth="1"/>
    <col min="7706" max="7706" width="2.44140625" style="1" customWidth="1"/>
    <col min="7707" max="7707" width="11.44140625" style="1" customWidth="1"/>
    <col min="7708" max="7708" width="9.44140625" style="1" customWidth="1"/>
    <col min="7709" max="7709" width="10.33203125" style="1" customWidth="1"/>
    <col min="7710" max="7710" width="9.109375" style="1" customWidth="1"/>
    <col min="7711" max="7927" width="14.44140625" style="1"/>
    <col min="7928" max="7928" width="4.88671875" style="1" customWidth="1"/>
    <col min="7929" max="7929" width="7.6640625" style="1" customWidth="1"/>
    <col min="7930" max="7931" width="5.6640625" style="1" customWidth="1"/>
    <col min="7932" max="7932" width="34.5546875" style="1" customWidth="1"/>
    <col min="7933" max="7933" width="6.44140625" style="1" customWidth="1"/>
    <col min="7934" max="7934" width="5.44140625" style="1" customWidth="1"/>
    <col min="7935" max="7943" width="7.33203125" style="1" customWidth="1"/>
    <col min="7944" max="7944" width="10" style="1" customWidth="1"/>
    <col min="7945" max="7945" width="9.5546875" style="1" customWidth="1"/>
    <col min="7946" max="7946" width="7.5546875" style="1" customWidth="1"/>
    <col min="7947" max="7947" width="7.33203125" style="1" customWidth="1"/>
    <col min="7948" max="7948" width="4.6640625" style="1" customWidth="1"/>
    <col min="7949" max="7949" width="8.44140625" style="1" customWidth="1"/>
    <col min="7950" max="7950" width="18.5546875" style="1" customWidth="1"/>
    <col min="7951" max="7952" width="8.109375" style="1" customWidth="1"/>
    <col min="7953" max="7953" width="1.88671875" style="1" customWidth="1"/>
    <col min="7954" max="7954" width="18.5546875" style="1" customWidth="1"/>
    <col min="7955" max="7955" width="10" style="1" customWidth="1"/>
    <col min="7956" max="7956" width="1.88671875" style="1" customWidth="1"/>
    <col min="7957" max="7957" width="22.88671875" style="1" customWidth="1"/>
    <col min="7958" max="7961" width="9.33203125" style="1" customWidth="1"/>
    <col min="7962" max="7962" width="2.44140625" style="1" customWidth="1"/>
    <col min="7963" max="7963" width="11.44140625" style="1" customWidth="1"/>
    <col min="7964" max="7964" width="9.44140625" style="1" customWidth="1"/>
    <col min="7965" max="7965" width="10.33203125" style="1" customWidth="1"/>
    <col min="7966" max="7966" width="9.109375" style="1" customWidth="1"/>
    <col min="7967" max="8183" width="14.44140625" style="1"/>
    <col min="8184" max="8184" width="4.88671875" style="1" customWidth="1"/>
    <col min="8185" max="8185" width="7.6640625" style="1" customWidth="1"/>
    <col min="8186" max="8187" width="5.6640625" style="1" customWidth="1"/>
    <col min="8188" max="8188" width="34.5546875" style="1" customWidth="1"/>
    <col min="8189" max="8189" width="6.44140625" style="1" customWidth="1"/>
    <col min="8190" max="8190" width="5.44140625" style="1" customWidth="1"/>
    <col min="8191" max="8199" width="7.33203125" style="1" customWidth="1"/>
    <col min="8200" max="8200" width="10" style="1" customWidth="1"/>
    <col min="8201" max="8201" width="9.5546875" style="1" customWidth="1"/>
    <col min="8202" max="8202" width="7.5546875" style="1" customWidth="1"/>
    <col min="8203" max="8203" width="7.33203125" style="1" customWidth="1"/>
    <col min="8204" max="8204" width="4.6640625" style="1" customWidth="1"/>
    <col min="8205" max="8205" width="8.44140625" style="1" customWidth="1"/>
    <col min="8206" max="8206" width="18.5546875" style="1" customWidth="1"/>
    <col min="8207" max="8208" width="8.109375" style="1" customWidth="1"/>
    <col min="8209" max="8209" width="1.88671875" style="1" customWidth="1"/>
    <col min="8210" max="8210" width="18.5546875" style="1" customWidth="1"/>
    <col min="8211" max="8211" width="10" style="1" customWidth="1"/>
    <col min="8212" max="8212" width="1.88671875" style="1" customWidth="1"/>
    <col min="8213" max="8213" width="22.88671875" style="1" customWidth="1"/>
    <col min="8214" max="8217" width="9.33203125" style="1" customWidth="1"/>
    <col min="8218" max="8218" width="2.44140625" style="1" customWidth="1"/>
    <col min="8219" max="8219" width="11.44140625" style="1" customWidth="1"/>
    <col min="8220" max="8220" width="9.44140625" style="1" customWidth="1"/>
    <col min="8221" max="8221" width="10.33203125" style="1" customWidth="1"/>
    <col min="8222" max="8222" width="9.109375" style="1" customWidth="1"/>
    <col min="8223" max="8439" width="14.44140625" style="1"/>
    <col min="8440" max="8440" width="4.88671875" style="1" customWidth="1"/>
    <col min="8441" max="8441" width="7.6640625" style="1" customWidth="1"/>
    <col min="8442" max="8443" width="5.6640625" style="1" customWidth="1"/>
    <col min="8444" max="8444" width="34.5546875" style="1" customWidth="1"/>
    <col min="8445" max="8445" width="6.44140625" style="1" customWidth="1"/>
    <col min="8446" max="8446" width="5.44140625" style="1" customWidth="1"/>
    <col min="8447" max="8455" width="7.33203125" style="1" customWidth="1"/>
    <col min="8456" max="8456" width="10" style="1" customWidth="1"/>
    <col min="8457" max="8457" width="9.5546875" style="1" customWidth="1"/>
    <col min="8458" max="8458" width="7.5546875" style="1" customWidth="1"/>
    <col min="8459" max="8459" width="7.33203125" style="1" customWidth="1"/>
    <col min="8460" max="8460" width="4.6640625" style="1" customWidth="1"/>
    <col min="8461" max="8461" width="8.44140625" style="1" customWidth="1"/>
    <col min="8462" max="8462" width="18.5546875" style="1" customWidth="1"/>
    <col min="8463" max="8464" width="8.109375" style="1" customWidth="1"/>
    <col min="8465" max="8465" width="1.88671875" style="1" customWidth="1"/>
    <col min="8466" max="8466" width="18.5546875" style="1" customWidth="1"/>
    <col min="8467" max="8467" width="10" style="1" customWidth="1"/>
    <col min="8468" max="8468" width="1.88671875" style="1" customWidth="1"/>
    <col min="8469" max="8469" width="22.88671875" style="1" customWidth="1"/>
    <col min="8470" max="8473" width="9.33203125" style="1" customWidth="1"/>
    <col min="8474" max="8474" width="2.44140625" style="1" customWidth="1"/>
    <col min="8475" max="8475" width="11.44140625" style="1" customWidth="1"/>
    <col min="8476" max="8476" width="9.44140625" style="1" customWidth="1"/>
    <col min="8477" max="8477" width="10.33203125" style="1" customWidth="1"/>
    <col min="8478" max="8478" width="9.109375" style="1" customWidth="1"/>
    <col min="8479" max="8695" width="14.44140625" style="1"/>
    <col min="8696" max="8696" width="4.88671875" style="1" customWidth="1"/>
    <col min="8697" max="8697" width="7.6640625" style="1" customWidth="1"/>
    <col min="8698" max="8699" width="5.6640625" style="1" customWidth="1"/>
    <col min="8700" max="8700" width="34.5546875" style="1" customWidth="1"/>
    <col min="8701" max="8701" width="6.44140625" style="1" customWidth="1"/>
    <col min="8702" max="8702" width="5.44140625" style="1" customWidth="1"/>
    <col min="8703" max="8711" width="7.33203125" style="1" customWidth="1"/>
    <col min="8712" max="8712" width="10" style="1" customWidth="1"/>
    <col min="8713" max="8713" width="9.5546875" style="1" customWidth="1"/>
    <col min="8714" max="8714" width="7.5546875" style="1" customWidth="1"/>
    <col min="8715" max="8715" width="7.33203125" style="1" customWidth="1"/>
    <col min="8716" max="8716" width="4.6640625" style="1" customWidth="1"/>
    <col min="8717" max="8717" width="8.44140625" style="1" customWidth="1"/>
    <col min="8718" max="8718" width="18.5546875" style="1" customWidth="1"/>
    <col min="8719" max="8720" width="8.109375" style="1" customWidth="1"/>
    <col min="8721" max="8721" width="1.88671875" style="1" customWidth="1"/>
    <col min="8722" max="8722" width="18.5546875" style="1" customWidth="1"/>
    <col min="8723" max="8723" width="10" style="1" customWidth="1"/>
    <col min="8724" max="8724" width="1.88671875" style="1" customWidth="1"/>
    <col min="8725" max="8725" width="22.88671875" style="1" customWidth="1"/>
    <col min="8726" max="8729" width="9.33203125" style="1" customWidth="1"/>
    <col min="8730" max="8730" width="2.44140625" style="1" customWidth="1"/>
    <col min="8731" max="8731" width="11.44140625" style="1" customWidth="1"/>
    <col min="8732" max="8732" width="9.44140625" style="1" customWidth="1"/>
    <col min="8733" max="8733" width="10.33203125" style="1" customWidth="1"/>
    <col min="8734" max="8734" width="9.109375" style="1" customWidth="1"/>
    <col min="8735" max="8951" width="14.44140625" style="1"/>
    <col min="8952" max="8952" width="4.88671875" style="1" customWidth="1"/>
    <col min="8953" max="8953" width="7.6640625" style="1" customWidth="1"/>
    <col min="8954" max="8955" width="5.6640625" style="1" customWidth="1"/>
    <col min="8956" max="8956" width="34.5546875" style="1" customWidth="1"/>
    <col min="8957" max="8957" width="6.44140625" style="1" customWidth="1"/>
    <col min="8958" max="8958" width="5.44140625" style="1" customWidth="1"/>
    <col min="8959" max="8967" width="7.33203125" style="1" customWidth="1"/>
    <col min="8968" max="8968" width="10" style="1" customWidth="1"/>
    <col min="8969" max="8969" width="9.5546875" style="1" customWidth="1"/>
    <col min="8970" max="8970" width="7.5546875" style="1" customWidth="1"/>
    <col min="8971" max="8971" width="7.33203125" style="1" customWidth="1"/>
    <col min="8972" max="8972" width="4.6640625" style="1" customWidth="1"/>
    <col min="8973" max="8973" width="8.44140625" style="1" customWidth="1"/>
    <col min="8974" max="8974" width="18.5546875" style="1" customWidth="1"/>
    <col min="8975" max="8976" width="8.109375" style="1" customWidth="1"/>
    <col min="8977" max="8977" width="1.88671875" style="1" customWidth="1"/>
    <col min="8978" max="8978" width="18.5546875" style="1" customWidth="1"/>
    <col min="8979" max="8979" width="10" style="1" customWidth="1"/>
    <col min="8980" max="8980" width="1.88671875" style="1" customWidth="1"/>
    <col min="8981" max="8981" width="22.88671875" style="1" customWidth="1"/>
    <col min="8982" max="8985" width="9.33203125" style="1" customWidth="1"/>
    <col min="8986" max="8986" width="2.44140625" style="1" customWidth="1"/>
    <col min="8987" max="8987" width="11.44140625" style="1" customWidth="1"/>
    <col min="8988" max="8988" width="9.44140625" style="1" customWidth="1"/>
    <col min="8989" max="8989" width="10.33203125" style="1" customWidth="1"/>
    <col min="8990" max="8990" width="9.109375" style="1" customWidth="1"/>
    <col min="8991" max="9207" width="14.44140625" style="1"/>
    <col min="9208" max="9208" width="4.88671875" style="1" customWidth="1"/>
    <col min="9209" max="9209" width="7.6640625" style="1" customWidth="1"/>
    <col min="9210" max="9211" width="5.6640625" style="1" customWidth="1"/>
    <col min="9212" max="9212" width="34.5546875" style="1" customWidth="1"/>
    <col min="9213" max="9213" width="6.44140625" style="1" customWidth="1"/>
    <col min="9214" max="9214" width="5.44140625" style="1" customWidth="1"/>
    <col min="9215" max="9223" width="7.33203125" style="1" customWidth="1"/>
    <col min="9224" max="9224" width="10" style="1" customWidth="1"/>
    <col min="9225" max="9225" width="9.5546875" style="1" customWidth="1"/>
    <col min="9226" max="9226" width="7.5546875" style="1" customWidth="1"/>
    <col min="9227" max="9227" width="7.33203125" style="1" customWidth="1"/>
    <col min="9228" max="9228" width="4.6640625" style="1" customWidth="1"/>
    <col min="9229" max="9229" width="8.44140625" style="1" customWidth="1"/>
    <col min="9230" max="9230" width="18.5546875" style="1" customWidth="1"/>
    <col min="9231" max="9232" width="8.109375" style="1" customWidth="1"/>
    <col min="9233" max="9233" width="1.88671875" style="1" customWidth="1"/>
    <col min="9234" max="9234" width="18.5546875" style="1" customWidth="1"/>
    <col min="9235" max="9235" width="10" style="1" customWidth="1"/>
    <col min="9236" max="9236" width="1.88671875" style="1" customWidth="1"/>
    <col min="9237" max="9237" width="22.88671875" style="1" customWidth="1"/>
    <col min="9238" max="9241" width="9.33203125" style="1" customWidth="1"/>
    <col min="9242" max="9242" width="2.44140625" style="1" customWidth="1"/>
    <col min="9243" max="9243" width="11.44140625" style="1" customWidth="1"/>
    <col min="9244" max="9244" width="9.44140625" style="1" customWidth="1"/>
    <col min="9245" max="9245" width="10.33203125" style="1" customWidth="1"/>
    <col min="9246" max="9246" width="9.109375" style="1" customWidth="1"/>
    <col min="9247" max="9463" width="14.44140625" style="1"/>
    <col min="9464" max="9464" width="4.88671875" style="1" customWidth="1"/>
    <col min="9465" max="9465" width="7.6640625" style="1" customWidth="1"/>
    <col min="9466" max="9467" width="5.6640625" style="1" customWidth="1"/>
    <col min="9468" max="9468" width="34.5546875" style="1" customWidth="1"/>
    <col min="9469" max="9469" width="6.44140625" style="1" customWidth="1"/>
    <col min="9470" max="9470" width="5.44140625" style="1" customWidth="1"/>
    <col min="9471" max="9479" width="7.33203125" style="1" customWidth="1"/>
    <col min="9480" max="9480" width="10" style="1" customWidth="1"/>
    <col min="9481" max="9481" width="9.5546875" style="1" customWidth="1"/>
    <col min="9482" max="9482" width="7.5546875" style="1" customWidth="1"/>
    <col min="9483" max="9483" width="7.33203125" style="1" customWidth="1"/>
    <col min="9484" max="9484" width="4.6640625" style="1" customWidth="1"/>
    <col min="9485" max="9485" width="8.44140625" style="1" customWidth="1"/>
    <col min="9486" max="9486" width="18.5546875" style="1" customWidth="1"/>
    <col min="9487" max="9488" width="8.109375" style="1" customWidth="1"/>
    <col min="9489" max="9489" width="1.88671875" style="1" customWidth="1"/>
    <col min="9490" max="9490" width="18.5546875" style="1" customWidth="1"/>
    <col min="9491" max="9491" width="10" style="1" customWidth="1"/>
    <col min="9492" max="9492" width="1.88671875" style="1" customWidth="1"/>
    <col min="9493" max="9493" width="22.88671875" style="1" customWidth="1"/>
    <col min="9494" max="9497" width="9.33203125" style="1" customWidth="1"/>
    <col min="9498" max="9498" width="2.44140625" style="1" customWidth="1"/>
    <col min="9499" max="9499" width="11.44140625" style="1" customWidth="1"/>
    <col min="9500" max="9500" width="9.44140625" style="1" customWidth="1"/>
    <col min="9501" max="9501" width="10.33203125" style="1" customWidth="1"/>
    <col min="9502" max="9502" width="9.109375" style="1" customWidth="1"/>
    <col min="9503" max="9719" width="14.44140625" style="1"/>
    <col min="9720" max="9720" width="4.88671875" style="1" customWidth="1"/>
    <col min="9721" max="9721" width="7.6640625" style="1" customWidth="1"/>
    <col min="9722" max="9723" width="5.6640625" style="1" customWidth="1"/>
    <col min="9724" max="9724" width="34.5546875" style="1" customWidth="1"/>
    <col min="9725" max="9725" width="6.44140625" style="1" customWidth="1"/>
    <col min="9726" max="9726" width="5.44140625" style="1" customWidth="1"/>
    <col min="9727" max="9735" width="7.33203125" style="1" customWidth="1"/>
    <col min="9736" max="9736" width="10" style="1" customWidth="1"/>
    <col min="9737" max="9737" width="9.5546875" style="1" customWidth="1"/>
    <col min="9738" max="9738" width="7.5546875" style="1" customWidth="1"/>
    <col min="9739" max="9739" width="7.33203125" style="1" customWidth="1"/>
    <col min="9740" max="9740" width="4.6640625" style="1" customWidth="1"/>
    <col min="9741" max="9741" width="8.44140625" style="1" customWidth="1"/>
    <col min="9742" max="9742" width="18.5546875" style="1" customWidth="1"/>
    <col min="9743" max="9744" width="8.109375" style="1" customWidth="1"/>
    <col min="9745" max="9745" width="1.88671875" style="1" customWidth="1"/>
    <col min="9746" max="9746" width="18.5546875" style="1" customWidth="1"/>
    <col min="9747" max="9747" width="10" style="1" customWidth="1"/>
    <col min="9748" max="9748" width="1.88671875" style="1" customWidth="1"/>
    <col min="9749" max="9749" width="22.88671875" style="1" customWidth="1"/>
    <col min="9750" max="9753" width="9.33203125" style="1" customWidth="1"/>
    <col min="9754" max="9754" width="2.44140625" style="1" customWidth="1"/>
    <col min="9755" max="9755" width="11.44140625" style="1" customWidth="1"/>
    <col min="9756" max="9756" width="9.44140625" style="1" customWidth="1"/>
    <col min="9757" max="9757" width="10.33203125" style="1" customWidth="1"/>
    <col min="9758" max="9758" width="9.109375" style="1" customWidth="1"/>
    <col min="9759" max="9975" width="14.44140625" style="1"/>
    <col min="9976" max="9976" width="4.88671875" style="1" customWidth="1"/>
    <col min="9977" max="9977" width="7.6640625" style="1" customWidth="1"/>
    <col min="9978" max="9979" width="5.6640625" style="1" customWidth="1"/>
    <col min="9980" max="9980" width="34.5546875" style="1" customWidth="1"/>
    <col min="9981" max="9981" width="6.44140625" style="1" customWidth="1"/>
    <col min="9982" max="9982" width="5.44140625" style="1" customWidth="1"/>
    <col min="9983" max="9991" width="7.33203125" style="1" customWidth="1"/>
    <col min="9992" max="9992" width="10" style="1" customWidth="1"/>
    <col min="9993" max="9993" width="9.5546875" style="1" customWidth="1"/>
    <col min="9994" max="9994" width="7.5546875" style="1" customWidth="1"/>
    <col min="9995" max="9995" width="7.33203125" style="1" customWidth="1"/>
    <col min="9996" max="9996" width="4.6640625" style="1" customWidth="1"/>
    <col min="9997" max="9997" width="8.44140625" style="1" customWidth="1"/>
    <col min="9998" max="9998" width="18.5546875" style="1" customWidth="1"/>
    <col min="9999" max="10000" width="8.109375" style="1" customWidth="1"/>
    <col min="10001" max="10001" width="1.88671875" style="1" customWidth="1"/>
    <col min="10002" max="10002" width="18.5546875" style="1" customWidth="1"/>
    <col min="10003" max="10003" width="10" style="1" customWidth="1"/>
    <col min="10004" max="10004" width="1.88671875" style="1" customWidth="1"/>
    <col min="10005" max="10005" width="22.88671875" style="1" customWidth="1"/>
    <col min="10006" max="10009" width="9.33203125" style="1" customWidth="1"/>
    <col min="10010" max="10010" width="2.44140625" style="1" customWidth="1"/>
    <col min="10011" max="10011" width="11.44140625" style="1" customWidth="1"/>
    <col min="10012" max="10012" width="9.44140625" style="1" customWidth="1"/>
    <col min="10013" max="10013" width="10.33203125" style="1" customWidth="1"/>
    <col min="10014" max="10014" width="9.109375" style="1" customWidth="1"/>
    <col min="10015" max="10231" width="14.44140625" style="1"/>
    <col min="10232" max="10232" width="4.88671875" style="1" customWidth="1"/>
    <col min="10233" max="10233" width="7.6640625" style="1" customWidth="1"/>
    <col min="10234" max="10235" width="5.6640625" style="1" customWidth="1"/>
    <col min="10236" max="10236" width="34.5546875" style="1" customWidth="1"/>
    <col min="10237" max="10237" width="6.44140625" style="1" customWidth="1"/>
    <col min="10238" max="10238" width="5.44140625" style="1" customWidth="1"/>
    <col min="10239" max="10247" width="7.33203125" style="1" customWidth="1"/>
    <col min="10248" max="10248" width="10" style="1" customWidth="1"/>
    <col min="10249" max="10249" width="9.5546875" style="1" customWidth="1"/>
    <col min="10250" max="10250" width="7.5546875" style="1" customWidth="1"/>
    <col min="10251" max="10251" width="7.33203125" style="1" customWidth="1"/>
    <col min="10252" max="10252" width="4.6640625" style="1" customWidth="1"/>
    <col min="10253" max="10253" width="8.44140625" style="1" customWidth="1"/>
    <col min="10254" max="10254" width="18.5546875" style="1" customWidth="1"/>
    <col min="10255" max="10256" width="8.109375" style="1" customWidth="1"/>
    <col min="10257" max="10257" width="1.88671875" style="1" customWidth="1"/>
    <col min="10258" max="10258" width="18.5546875" style="1" customWidth="1"/>
    <col min="10259" max="10259" width="10" style="1" customWidth="1"/>
    <col min="10260" max="10260" width="1.88671875" style="1" customWidth="1"/>
    <col min="10261" max="10261" width="22.88671875" style="1" customWidth="1"/>
    <col min="10262" max="10265" width="9.33203125" style="1" customWidth="1"/>
    <col min="10266" max="10266" width="2.44140625" style="1" customWidth="1"/>
    <col min="10267" max="10267" width="11.44140625" style="1" customWidth="1"/>
    <col min="10268" max="10268" width="9.44140625" style="1" customWidth="1"/>
    <col min="10269" max="10269" width="10.33203125" style="1" customWidth="1"/>
    <col min="10270" max="10270" width="9.109375" style="1" customWidth="1"/>
    <col min="10271" max="10487" width="14.44140625" style="1"/>
    <col min="10488" max="10488" width="4.88671875" style="1" customWidth="1"/>
    <col min="10489" max="10489" width="7.6640625" style="1" customWidth="1"/>
    <col min="10490" max="10491" width="5.6640625" style="1" customWidth="1"/>
    <col min="10492" max="10492" width="34.5546875" style="1" customWidth="1"/>
    <col min="10493" max="10493" width="6.44140625" style="1" customWidth="1"/>
    <col min="10494" max="10494" width="5.44140625" style="1" customWidth="1"/>
    <col min="10495" max="10503" width="7.33203125" style="1" customWidth="1"/>
    <col min="10504" max="10504" width="10" style="1" customWidth="1"/>
    <col min="10505" max="10505" width="9.5546875" style="1" customWidth="1"/>
    <col min="10506" max="10506" width="7.5546875" style="1" customWidth="1"/>
    <col min="10507" max="10507" width="7.33203125" style="1" customWidth="1"/>
    <col min="10508" max="10508" width="4.6640625" style="1" customWidth="1"/>
    <col min="10509" max="10509" width="8.44140625" style="1" customWidth="1"/>
    <col min="10510" max="10510" width="18.5546875" style="1" customWidth="1"/>
    <col min="10511" max="10512" width="8.109375" style="1" customWidth="1"/>
    <col min="10513" max="10513" width="1.88671875" style="1" customWidth="1"/>
    <col min="10514" max="10514" width="18.5546875" style="1" customWidth="1"/>
    <col min="10515" max="10515" width="10" style="1" customWidth="1"/>
    <col min="10516" max="10516" width="1.88671875" style="1" customWidth="1"/>
    <col min="10517" max="10517" width="22.88671875" style="1" customWidth="1"/>
    <col min="10518" max="10521" width="9.33203125" style="1" customWidth="1"/>
    <col min="10522" max="10522" width="2.44140625" style="1" customWidth="1"/>
    <col min="10523" max="10523" width="11.44140625" style="1" customWidth="1"/>
    <col min="10524" max="10524" width="9.44140625" style="1" customWidth="1"/>
    <col min="10525" max="10525" width="10.33203125" style="1" customWidth="1"/>
    <col min="10526" max="10526" width="9.109375" style="1" customWidth="1"/>
    <col min="10527" max="10743" width="14.44140625" style="1"/>
    <col min="10744" max="10744" width="4.88671875" style="1" customWidth="1"/>
    <col min="10745" max="10745" width="7.6640625" style="1" customWidth="1"/>
    <col min="10746" max="10747" width="5.6640625" style="1" customWidth="1"/>
    <col min="10748" max="10748" width="34.5546875" style="1" customWidth="1"/>
    <col min="10749" max="10749" width="6.44140625" style="1" customWidth="1"/>
    <col min="10750" max="10750" width="5.44140625" style="1" customWidth="1"/>
    <col min="10751" max="10759" width="7.33203125" style="1" customWidth="1"/>
    <col min="10760" max="10760" width="10" style="1" customWidth="1"/>
    <col min="10761" max="10761" width="9.5546875" style="1" customWidth="1"/>
    <col min="10762" max="10762" width="7.5546875" style="1" customWidth="1"/>
    <col min="10763" max="10763" width="7.33203125" style="1" customWidth="1"/>
    <col min="10764" max="10764" width="4.6640625" style="1" customWidth="1"/>
    <col min="10765" max="10765" width="8.44140625" style="1" customWidth="1"/>
    <col min="10766" max="10766" width="18.5546875" style="1" customWidth="1"/>
    <col min="10767" max="10768" width="8.109375" style="1" customWidth="1"/>
    <col min="10769" max="10769" width="1.88671875" style="1" customWidth="1"/>
    <col min="10770" max="10770" width="18.5546875" style="1" customWidth="1"/>
    <col min="10771" max="10771" width="10" style="1" customWidth="1"/>
    <col min="10772" max="10772" width="1.88671875" style="1" customWidth="1"/>
    <col min="10773" max="10773" width="22.88671875" style="1" customWidth="1"/>
    <col min="10774" max="10777" width="9.33203125" style="1" customWidth="1"/>
    <col min="10778" max="10778" width="2.44140625" style="1" customWidth="1"/>
    <col min="10779" max="10779" width="11.44140625" style="1" customWidth="1"/>
    <col min="10780" max="10780" width="9.44140625" style="1" customWidth="1"/>
    <col min="10781" max="10781" width="10.33203125" style="1" customWidth="1"/>
    <col min="10782" max="10782" width="9.109375" style="1" customWidth="1"/>
    <col min="10783" max="10999" width="14.44140625" style="1"/>
    <col min="11000" max="11000" width="4.88671875" style="1" customWidth="1"/>
    <col min="11001" max="11001" width="7.6640625" style="1" customWidth="1"/>
    <col min="11002" max="11003" width="5.6640625" style="1" customWidth="1"/>
    <col min="11004" max="11004" width="34.5546875" style="1" customWidth="1"/>
    <col min="11005" max="11005" width="6.44140625" style="1" customWidth="1"/>
    <col min="11006" max="11006" width="5.44140625" style="1" customWidth="1"/>
    <col min="11007" max="11015" width="7.33203125" style="1" customWidth="1"/>
    <col min="11016" max="11016" width="10" style="1" customWidth="1"/>
    <col min="11017" max="11017" width="9.5546875" style="1" customWidth="1"/>
    <col min="11018" max="11018" width="7.5546875" style="1" customWidth="1"/>
    <col min="11019" max="11019" width="7.33203125" style="1" customWidth="1"/>
    <col min="11020" max="11020" width="4.6640625" style="1" customWidth="1"/>
    <col min="11021" max="11021" width="8.44140625" style="1" customWidth="1"/>
    <col min="11022" max="11022" width="18.5546875" style="1" customWidth="1"/>
    <col min="11023" max="11024" width="8.109375" style="1" customWidth="1"/>
    <col min="11025" max="11025" width="1.88671875" style="1" customWidth="1"/>
    <col min="11026" max="11026" width="18.5546875" style="1" customWidth="1"/>
    <col min="11027" max="11027" width="10" style="1" customWidth="1"/>
    <col min="11028" max="11028" width="1.88671875" style="1" customWidth="1"/>
    <col min="11029" max="11029" width="22.88671875" style="1" customWidth="1"/>
    <col min="11030" max="11033" width="9.33203125" style="1" customWidth="1"/>
    <col min="11034" max="11034" width="2.44140625" style="1" customWidth="1"/>
    <col min="11035" max="11035" width="11.44140625" style="1" customWidth="1"/>
    <col min="11036" max="11036" width="9.44140625" style="1" customWidth="1"/>
    <col min="11037" max="11037" width="10.33203125" style="1" customWidth="1"/>
    <col min="11038" max="11038" width="9.109375" style="1" customWidth="1"/>
    <col min="11039" max="11255" width="14.44140625" style="1"/>
    <col min="11256" max="11256" width="4.88671875" style="1" customWidth="1"/>
    <col min="11257" max="11257" width="7.6640625" style="1" customWidth="1"/>
    <col min="11258" max="11259" width="5.6640625" style="1" customWidth="1"/>
    <col min="11260" max="11260" width="34.5546875" style="1" customWidth="1"/>
    <col min="11261" max="11261" width="6.44140625" style="1" customWidth="1"/>
    <col min="11262" max="11262" width="5.44140625" style="1" customWidth="1"/>
    <col min="11263" max="11271" width="7.33203125" style="1" customWidth="1"/>
    <col min="11272" max="11272" width="10" style="1" customWidth="1"/>
    <col min="11273" max="11273" width="9.5546875" style="1" customWidth="1"/>
    <col min="11274" max="11274" width="7.5546875" style="1" customWidth="1"/>
    <col min="11275" max="11275" width="7.33203125" style="1" customWidth="1"/>
    <col min="11276" max="11276" width="4.6640625" style="1" customWidth="1"/>
    <col min="11277" max="11277" width="8.44140625" style="1" customWidth="1"/>
    <col min="11278" max="11278" width="18.5546875" style="1" customWidth="1"/>
    <col min="11279" max="11280" width="8.109375" style="1" customWidth="1"/>
    <col min="11281" max="11281" width="1.88671875" style="1" customWidth="1"/>
    <col min="11282" max="11282" width="18.5546875" style="1" customWidth="1"/>
    <col min="11283" max="11283" width="10" style="1" customWidth="1"/>
    <col min="11284" max="11284" width="1.88671875" style="1" customWidth="1"/>
    <col min="11285" max="11285" width="22.88671875" style="1" customWidth="1"/>
    <col min="11286" max="11289" width="9.33203125" style="1" customWidth="1"/>
    <col min="11290" max="11290" width="2.44140625" style="1" customWidth="1"/>
    <col min="11291" max="11291" width="11.44140625" style="1" customWidth="1"/>
    <col min="11292" max="11292" width="9.44140625" style="1" customWidth="1"/>
    <col min="11293" max="11293" width="10.33203125" style="1" customWidth="1"/>
    <col min="11294" max="11294" width="9.109375" style="1" customWidth="1"/>
    <col min="11295" max="11511" width="14.44140625" style="1"/>
    <col min="11512" max="11512" width="4.88671875" style="1" customWidth="1"/>
    <col min="11513" max="11513" width="7.6640625" style="1" customWidth="1"/>
    <col min="11514" max="11515" width="5.6640625" style="1" customWidth="1"/>
    <col min="11516" max="11516" width="34.5546875" style="1" customWidth="1"/>
    <col min="11517" max="11517" width="6.44140625" style="1" customWidth="1"/>
    <col min="11518" max="11518" width="5.44140625" style="1" customWidth="1"/>
    <col min="11519" max="11527" width="7.33203125" style="1" customWidth="1"/>
    <col min="11528" max="11528" width="10" style="1" customWidth="1"/>
    <col min="11529" max="11529" width="9.5546875" style="1" customWidth="1"/>
    <col min="11530" max="11530" width="7.5546875" style="1" customWidth="1"/>
    <col min="11531" max="11531" width="7.33203125" style="1" customWidth="1"/>
    <col min="11532" max="11532" width="4.6640625" style="1" customWidth="1"/>
    <col min="11533" max="11533" width="8.44140625" style="1" customWidth="1"/>
    <col min="11534" max="11534" width="18.5546875" style="1" customWidth="1"/>
    <col min="11535" max="11536" width="8.109375" style="1" customWidth="1"/>
    <col min="11537" max="11537" width="1.88671875" style="1" customWidth="1"/>
    <col min="11538" max="11538" width="18.5546875" style="1" customWidth="1"/>
    <col min="11539" max="11539" width="10" style="1" customWidth="1"/>
    <col min="11540" max="11540" width="1.88671875" style="1" customWidth="1"/>
    <col min="11541" max="11541" width="22.88671875" style="1" customWidth="1"/>
    <col min="11542" max="11545" width="9.33203125" style="1" customWidth="1"/>
    <col min="11546" max="11546" width="2.44140625" style="1" customWidth="1"/>
    <col min="11547" max="11547" width="11.44140625" style="1" customWidth="1"/>
    <col min="11548" max="11548" width="9.44140625" style="1" customWidth="1"/>
    <col min="11549" max="11549" width="10.33203125" style="1" customWidth="1"/>
    <col min="11550" max="11550" width="9.109375" style="1" customWidth="1"/>
    <col min="11551" max="11767" width="14.44140625" style="1"/>
    <col min="11768" max="11768" width="4.88671875" style="1" customWidth="1"/>
    <col min="11769" max="11769" width="7.6640625" style="1" customWidth="1"/>
    <col min="11770" max="11771" width="5.6640625" style="1" customWidth="1"/>
    <col min="11772" max="11772" width="34.5546875" style="1" customWidth="1"/>
    <col min="11773" max="11773" width="6.44140625" style="1" customWidth="1"/>
    <col min="11774" max="11774" width="5.44140625" style="1" customWidth="1"/>
    <col min="11775" max="11783" width="7.33203125" style="1" customWidth="1"/>
    <col min="11784" max="11784" width="10" style="1" customWidth="1"/>
    <col min="11785" max="11785" width="9.5546875" style="1" customWidth="1"/>
    <col min="11786" max="11786" width="7.5546875" style="1" customWidth="1"/>
    <col min="11787" max="11787" width="7.33203125" style="1" customWidth="1"/>
    <col min="11788" max="11788" width="4.6640625" style="1" customWidth="1"/>
    <col min="11789" max="11789" width="8.44140625" style="1" customWidth="1"/>
    <col min="11790" max="11790" width="18.5546875" style="1" customWidth="1"/>
    <col min="11791" max="11792" width="8.109375" style="1" customWidth="1"/>
    <col min="11793" max="11793" width="1.88671875" style="1" customWidth="1"/>
    <col min="11794" max="11794" width="18.5546875" style="1" customWidth="1"/>
    <col min="11795" max="11795" width="10" style="1" customWidth="1"/>
    <col min="11796" max="11796" width="1.88671875" style="1" customWidth="1"/>
    <col min="11797" max="11797" width="22.88671875" style="1" customWidth="1"/>
    <col min="11798" max="11801" width="9.33203125" style="1" customWidth="1"/>
    <col min="11802" max="11802" width="2.44140625" style="1" customWidth="1"/>
    <col min="11803" max="11803" width="11.44140625" style="1" customWidth="1"/>
    <col min="11804" max="11804" width="9.44140625" style="1" customWidth="1"/>
    <col min="11805" max="11805" width="10.33203125" style="1" customWidth="1"/>
    <col min="11806" max="11806" width="9.109375" style="1" customWidth="1"/>
    <col min="11807" max="12023" width="14.44140625" style="1"/>
    <col min="12024" max="12024" width="4.88671875" style="1" customWidth="1"/>
    <col min="12025" max="12025" width="7.6640625" style="1" customWidth="1"/>
    <col min="12026" max="12027" width="5.6640625" style="1" customWidth="1"/>
    <col min="12028" max="12028" width="34.5546875" style="1" customWidth="1"/>
    <col min="12029" max="12029" width="6.44140625" style="1" customWidth="1"/>
    <col min="12030" max="12030" width="5.44140625" style="1" customWidth="1"/>
    <col min="12031" max="12039" width="7.33203125" style="1" customWidth="1"/>
    <col min="12040" max="12040" width="10" style="1" customWidth="1"/>
    <col min="12041" max="12041" width="9.5546875" style="1" customWidth="1"/>
    <col min="12042" max="12042" width="7.5546875" style="1" customWidth="1"/>
    <col min="12043" max="12043" width="7.33203125" style="1" customWidth="1"/>
    <col min="12044" max="12044" width="4.6640625" style="1" customWidth="1"/>
    <col min="12045" max="12045" width="8.44140625" style="1" customWidth="1"/>
    <col min="12046" max="12046" width="18.5546875" style="1" customWidth="1"/>
    <col min="12047" max="12048" width="8.109375" style="1" customWidth="1"/>
    <col min="12049" max="12049" width="1.88671875" style="1" customWidth="1"/>
    <col min="12050" max="12050" width="18.5546875" style="1" customWidth="1"/>
    <col min="12051" max="12051" width="10" style="1" customWidth="1"/>
    <col min="12052" max="12052" width="1.88671875" style="1" customWidth="1"/>
    <col min="12053" max="12053" width="22.88671875" style="1" customWidth="1"/>
    <col min="12054" max="12057" width="9.33203125" style="1" customWidth="1"/>
    <col min="12058" max="12058" width="2.44140625" style="1" customWidth="1"/>
    <col min="12059" max="12059" width="11.44140625" style="1" customWidth="1"/>
    <col min="12060" max="12060" width="9.44140625" style="1" customWidth="1"/>
    <col min="12061" max="12061" width="10.33203125" style="1" customWidth="1"/>
    <col min="12062" max="12062" width="9.109375" style="1" customWidth="1"/>
    <col min="12063" max="12279" width="14.44140625" style="1"/>
    <col min="12280" max="12280" width="4.88671875" style="1" customWidth="1"/>
    <col min="12281" max="12281" width="7.6640625" style="1" customWidth="1"/>
    <col min="12282" max="12283" width="5.6640625" style="1" customWidth="1"/>
    <col min="12284" max="12284" width="34.5546875" style="1" customWidth="1"/>
    <col min="12285" max="12285" width="6.44140625" style="1" customWidth="1"/>
    <col min="12286" max="12286" width="5.44140625" style="1" customWidth="1"/>
    <col min="12287" max="12295" width="7.33203125" style="1" customWidth="1"/>
    <col min="12296" max="12296" width="10" style="1" customWidth="1"/>
    <col min="12297" max="12297" width="9.5546875" style="1" customWidth="1"/>
    <col min="12298" max="12298" width="7.5546875" style="1" customWidth="1"/>
    <col min="12299" max="12299" width="7.33203125" style="1" customWidth="1"/>
    <col min="12300" max="12300" width="4.6640625" style="1" customWidth="1"/>
    <col min="12301" max="12301" width="8.44140625" style="1" customWidth="1"/>
    <col min="12302" max="12302" width="18.5546875" style="1" customWidth="1"/>
    <col min="12303" max="12304" width="8.109375" style="1" customWidth="1"/>
    <col min="12305" max="12305" width="1.88671875" style="1" customWidth="1"/>
    <col min="12306" max="12306" width="18.5546875" style="1" customWidth="1"/>
    <col min="12307" max="12307" width="10" style="1" customWidth="1"/>
    <col min="12308" max="12308" width="1.88671875" style="1" customWidth="1"/>
    <col min="12309" max="12309" width="22.88671875" style="1" customWidth="1"/>
    <col min="12310" max="12313" width="9.33203125" style="1" customWidth="1"/>
    <col min="12314" max="12314" width="2.44140625" style="1" customWidth="1"/>
    <col min="12315" max="12315" width="11.44140625" style="1" customWidth="1"/>
    <col min="12316" max="12316" width="9.44140625" style="1" customWidth="1"/>
    <col min="12317" max="12317" width="10.33203125" style="1" customWidth="1"/>
    <col min="12318" max="12318" width="9.109375" style="1" customWidth="1"/>
    <col min="12319" max="12535" width="14.44140625" style="1"/>
    <col min="12536" max="12536" width="4.88671875" style="1" customWidth="1"/>
    <col min="12537" max="12537" width="7.6640625" style="1" customWidth="1"/>
    <col min="12538" max="12539" width="5.6640625" style="1" customWidth="1"/>
    <col min="12540" max="12540" width="34.5546875" style="1" customWidth="1"/>
    <col min="12541" max="12541" width="6.44140625" style="1" customWidth="1"/>
    <col min="12542" max="12542" width="5.44140625" style="1" customWidth="1"/>
    <col min="12543" max="12551" width="7.33203125" style="1" customWidth="1"/>
    <col min="12552" max="12552" width="10" style="1" customWidth="1"/>
    <col min="12553" max="12553" width="9.5546875" style="1" customWidth="1"/>
    <col min="12554" max="12554" width="7.5546875" style="1" customWidth="1"/>
    <col min="12555" max="12555" width="7.33203125" style="1" customWidth="1"/>
    <col min="12556" max="12556" width="4.6640625" style="1" customWidth="1"/>
    <col min="12557" max="12557" width="8.44140625" style="1" customWidth="1"/>
    <col min="12558" max="12558" width="18.5546875" style="1" customWidth="1"/>
    <col min="12559" max="12560" width="8.109375" style="1" customWidth="1"/>
    <col min="12561" max="12561" width="1.88671875" style="1" customWidth="1"/>
    <col min="12562" max="12562" width="18.5546875" style="1" customWidth="1"/>
    <col min="12563" max="12563" width="10" style="1" customWidth="1"/>
    <col min="12564" max="12564" width="1.88671875" style="1" customWidth="1"/>
    <col min="12565" max="12565" width="22.88671875" style="1" customWidth="1"/>
    <col min="12566" max="12569" width="9.33203125" style="1" customWidth="1"/>
    <col min="12570" max="12570" width="2.44140625" style="1" customWidth="1"/>
    <col min="12571" max="12571" width="11.44140625" style="1" customWidth="1"/>
    <col min="12572" max="12572" width="9.44140625" style="1" customWidth="1"/>
    <col min="12573" max="12573" width="10.33203125" style="1" customWidth="1"/>
    <col min="12574" max="12574" width="9.109375" style="1" customWidth="1"/>
    <col min="12575" max="12791" width="14.44140625" style="1"/>
    <col min="12792" max="12792" width="4.88671875" style="1" customWidth="1"/>
    <col min="12793" max="12793" width="7.6640625" style="1" customWidth="1"/>
    <col min="12794" max="12795" width="5.6640625" style="1" customWidth="1"/>
    <col min="12796" max="12796" width="34.5546875" style="1" customWidth="1"/>
    <col min="12797" max="12797" width="6.44140625" style="1" customWidth="1"/>
    <col min="12798" max="12798" width="5.44140625" style="1" customWidth="1"/>
    <col min="12799" max="12807" width="7.33203125" style="1" customWidth="1"/>
    <col min="12808" max="12808" width="10" style="1" customWidth="1"/>
    <col min="12809" max="12809" width="9.5546875" style="1" customWidth="1"/>
    <col min="12810" max="12810" width="7.5546875" style="1" customWidth="1"/>
    <col min="12811" max="12811" width="7.33203125" style="1" customWidth="1"/>
    <col min="12812" max="12812" width="4.6640625" style="1" customWidth="1"/>
    <col min="12813" max="12813" width="8.44140625" style="1" customWidth="1"/>
    <col min="12814" max="12814" width="18.5546875" style="1" customWidth="1"/>
    <col min="12815" max="12816" width="8.109375" style="1" customWidth="1"/>
    <col min="12817" max="12817" width="1.88671875" style="1" customWidth="1"/>
    <col min="12818" max="12818" width="18.5546875" style="1" customWidth="1"/>
    <col min="12819" max="12819" width="10" style="1" customWidth="1"/>
    <col min="12820" max="12820" width="1.88671875" style="1" customWidth="1"/>
    <col min="12821" max="12821" width="22.88671875" style="1" customWidth="1"/>
    <col min="12822" max="12825" width="9.33203125" style="1" customWidth="1"/>
    <col min="12826" max="12826" width="2.44140625" style="1" customWidth="1"/>
    <col min="12827" max="12827" width="11.44140625" style="1" customWidth="1"/>
    <col min="12828" max="12828" width="9.44140625" style="1" customWidth="1"/>
    <col min="12829" max="12829" width="10.33203125" style="1" customWidth="1"/>
    <col min="12830" max="12830" width="9.109375" style="1" customWidth="1"/>
    <col min="12831" max="13047" width="14.44140625" style="1"/>
    <col min="13048" max="13048" width="4.88671875" style="1" customWidth="1"/>
    <col min="13049" max="13049" width="7.6640625" style="1" customWidth="1"/>
    <col min="13050" max="13051" width="5.6640625" style="1" customWidth="1"/>
    <col min="13052" max="13052" width="34.5546875" style="1" customWidth="1"/>
    <col min="13053" max="13053" width="6.44140625" style="1" customWidth="1"/>
    <col min="13054" max="13054" width="5.44140625" style="1" customWidth="1"/>
    <col min="13055" max="13063" width="7.33203125" style="1" customWidth="1"/>
    <col min="13064" max="13064" width="10" style="1" customWidth="1"/>
    <col min="13065" max="13065" width="9.5546875" style="1" customWidth="1"/>
    <col min="13066" max="13066" width="7.5546875" style="1" customWidth="1"/>
    <col min="13067" max="13067" width="7.33203125" style="1" customWidth="1"/>
    <col min="13068" max="13068" width="4.6640625" style="1" customWidth="1"/>
    <col min="13069" max="13069" width="8.44140625" style="1" customWidth="1"/>
    <col min="13070" max="13070" width="18.5546875" style="1" customWidth="1"/>
    <col min="13071" max="13072" width="8.109375" style="1" customWidth="1"/>
    <col min="13073" max="13073" width="1.88671875" style="1" customWidth="1"/>
    <col min="13074" max="13074" width="18.5546875" style="1" customWidth="1"/>
    <col min="13075" max="13075" width="10" style="1" customWidth="1"/>
    <col min="13076" max="13076" width="1.88671875" style="1" customWidth="1"/>
    <col min="13077" max="13077" width="22.88671875" style="1" customWidth="1"/>
    <col min="13078" max="13081" width="9.33203125" style="1" customWidth="1"/>
    <col min="13082" max="13082" width="2.44140625" style="1" customWidth="1"/>
    <col min="13083" max="13083" width="11.44140625" style="1" customWidth="1"/>
    <col min="13084" max="13084" width="9.44140625" style="1" customWidth="1"/>
    <col min="13085" max="13085" width="10.33203125" style="1" customWidth="1"/>
    <col min="13086" max="13086" width="9.109375" style="1" customWidth="1"/>
    <col min="13087" max="13303" width="14.44140625" style="1"/>
    <col min="13304" max="13304" width="4.88671875" style="1" customWidth="1"/>
    <col min="13305" max="13305" width="7.6640625" style="1" customWidth="1"/>
    <col min="13306" max="13307" width="5.6640625" style="1" customWidth="1"/>
    <col min="13308" max="13308" width="34.5546875" style="1" customWidth="1"/>
    <col min="13309" max="13309" width="6.44140625" style="1" customWidth="1"/>
    <col min="13310" max="13310" width="5.44140625" style="1" customWidth="1"/>
    <col min="13311" max="13319" width="7.33203125" style="1" customWidth="1"/>
    <col min="13320" max="13320" width="10" style="1" customWidth="1"/>
    <col min="13321" max="13321" width="9.5546875" style="1" customWidth="1"/>
    <col min="13322" max="13322" width="7.5546875" style="1" customWidth="1"/>
    <col min="13323" max="13323" width="7.33203125" style="1" customWidth="1"/>
    <col min="13324" max="13324" width="4.6640625" style="1" customWidth="1"/>
    <col min="13325" max="13325" width="8.44140625" style="1" customWidth="1"/>
    <col min="13326" max="13326" width="18.5546875" style="1" customWidth="1"/>
    <col min="13327" max="13328" width="8.109375" style="1" customWidth="1"/>
    <col min="13329" max="13329" width="1.88671875" style="1" customWidth="1"/>
    <col min="13330" max="13330" width="18.5546875" style="1" customWidth="1"/>
    <col min="13331" max="13331" width="10" style="1" customWidth="1"/>
    <col min="13332" max="13332" width="1.88671875" style="1" customWidth="1"/>
    <col min="13333" max="13333" width="22.88671875" style="1" customWidth="1"/>
    <col min="13334" max="13337" width="9.33203125" style="1" customWidth="1"/>
    <col min="13338" max="13338" width="2.44140625" style="1" customWidth="1"/>
    <col min="13339" max="13339" width="11.44140625" style="1" customWidth="1"/>
    <col min="13340" max="13340" width="9.44140625" style="1" customWidth="1"/>
    <col min="13341" max="13341" width="10.33203125" style="1" customWidth="1"/>
    <col min="13342" max="13342" width="9.109375" style="1" customWidth="1"/>
    <col min="13343" max="13559" width="14.44140625" style="1"/>
    <col min="13560" max="13560" width="4.88671875" style="1" customWidth="1"/>
    <col min="13561" max="13561" width="7.6640625" style="1" customWidth="1"/>
    <col min="13562" max="13563" width="5.6640625" style="1" customWidth="1"/>
    <col min="13564" max="13564" width="34.5546875" style="1" customWidth="1"/>
    <col min="13565" max="13565" width="6.44140625" style="1" customWidth="1"/>
    <col min="13566" max="13566" width="5.44140625" style="1" customWidth="1"/>
    <col min="13567" max="13575" width="7.33203125" style="1" customWidth="1"/>
    <col min="13576" max="13576" width="10" style="1" customWidth="1"/>
    <col min="13577" max="13577" width="9.5546875" style="1" customWidth="1"/>
    <col min="13578" max="13578" width="7.5546875" style="1" customWidth="1"/>
    <col min="13579" max="13579" width="7.33203125" style="1" customWidth="1"/>
    <col min="13580" max="13580" width="4.6640625" style="1" customWidth="1"/>
    <col min="13581" max="13581" width="8.44140625" style="1" customWidth="1"/>
    <col min="13582" max="13582" width="18.5546875" style="1" customWidth="1"/>
    <col min="13583" max="13584" width="8.109375" style="1" customWidth="1"/>
    <col min="13585" max="13585" width="1.88671875" style="1" customWidth="1"/>
    <col min="13586" max="13586" width="18.5546875" style="1" customWidth="1"/>
    <col min="13587" max="13587" width="10" style="1" customWidth="1"/>
    <col min="13588" max="13588" width="1.88671875" style="1" customWidth="1"/>
    <col min="13589" max="13589" width="22.88671875" style="1" customWidth="1"/>
    <col min="13590" max="13593" width="9.33203125" style="1" customWidth="1"/>
    <col min="13594" max="13594" width="2.44140625" style="1" customWidth="1"/>
    <col min="13595" max="13595" width="11.44140625" style="1" customWidth="1"/>
    <col min="13596" max="13596" width="9.44140625" style="1" customWidth="1"/>
    <col min="13597" max="13597" width="10.33203125" style="1" customWidth="1"/>
    <col min="13598" max="13598" width="9.109375" style="1" customWidth="1"/>
    <col min="13599" max="13815" width="14.44140625" style="1"/>
    <col min="13816" max="13816" width="4.88671875" style="1" customWidth="1"/>
    <col min="13817" max="13817" width="7.6640625" style="1" customWidth="1"/>
    <col min="13818" max="13819" width="5.6640625" style="1" customWidth="1"/>
    <col min="13820" max="13820" width="34.5546875" style="1" customWidth="1"/>
    <col min="13821" max="13821" width="6.44140625" style="1" customWidth="1"/>
    <col min="13822" max="13822" width="5.44140625" style="1" customWidth="1"/>
    <col min="13823" max="13831" width="7.33203125" style="1" customWidth="1"/>
    <col min="13832" max="13832" width="10" style="1" customWidth="1"/>
    <col min="13833" max="13833" width="9.5546875" style="1" customWidth="1"/>
    <col min="13834" max="13834" width="7.5546875" style="1" customWidth="1"/>
    <col min="13835" max="13835" width="7.33203125" style="1" customWidth="1"/>
    <col min="13836" max="13836" width="4.6640625" style="1" customWidth="1"/>
    <col min="13837" max="13837" width="8.44140625" style="1" customWidth="1"/>
    <col min="13838" max="13838" width="18.5546875" style="1" customWidth="1"/>
    <col min="13839" max="13840" width="8.109375" style="1" customWidth="1"/>
    <col min="13841" max="13841" width="1.88671875" style="1" customWidth="1"/>
    <col min="13842" max="13842" width="18.5546875" style="1" customWidth="1"/>
    <col min="13843" max="13843" width="10" style="1" customWidth="1"/>
    <col min="13844" max="13844" width="1.88671875" style="1" customWidth="1"/>
    <col min="13845" max="13845" width="22.88671875" style="1" customWidth="1"/>
    <col min="13846" max="13849" width="9.33203125" style="1" customWidth="1"/>
    <col min="13850" max="13850" width="2.44140625" style="1" customWidth="1"/>
    <col min="13851" max="13851" width="11.44140625" style="1" customWidth="1"/>
    <col min="13852" max="13852" width="9.44140625" style="1" customWidth="1"/>
    <col min="13853" max="13853" width="10.33203125" style="1" customWidth="1"/>
    <col min="13854" max="13854" width="9.109375" style="1" customWidth="1"/>
    <col min="13855" max="14071" width="14.44140625" style="1"/>
    <col min="14072" max="14072" width="4.88671875" style="1" customWidth="1"/>
    <col min="14073" max="14073" width="7.6640625" style="1" customWidth="1"/>
    <col min="14074" max="14075" width="5.6640625" style="1" customWidth="1"/>
    <col min="14076" max="14076" width="34.5546875" style="1" customWidth="1"/>
    <col min="14077" max="14077" width="6.44140625" style="1" customWidth="1"/>
    <col min="14078" max="14078" width="5.44140625" style="1" customWidth="1"/>
    <col min="14079" max="14087" width="7.33203125" style="1" customWidth="1"/>
    <col min="14088" max="14088" width="10" style="1" customWidth="1"/>
    <col min="14089" max="14089" width="9.5546875" style="1" customWidth="1"/>
    <col min="14090" max="14090" width="7.5546875" style="1" customWidth="1"/>
    <col min="14091" max="14091" width="7.33203125" style="1" customWidth="1"/>
    <col min="14092" max="14092" width="4.6640625" style="1" customWidth="1"/>
    <col min="14093" max="14093" width="8.44140625" style="1" customWidth="1"/>
    <col min="14094" max="14094" width="18.5546875" style="1" customWidth="1"/>
    <col min="14095" max="14096" width="8.109375" style="1" customWidth="1"/>
    <col min="14097" max="14097" width="1.88671875" style="1" customWidth="1"/>
    <col min="14098" max="14098" width="18.5546875" style="1" customWidth="1"/>
    <col min="14099" max="14099" width="10" style="1" customWidth="1"/>
    <col min="14100" max="14100" width="1.88671875" style="1" customWidth="1"/>
    <col min="14101" max="14101" width="22.88671875" style="1" customWidth="1"/>
    <col min="14102" max="14105" width="9.33203125" style="1" customWidth="1"/>
    <col min="14106" max="14106" width="2.44140625" style="1" customWidth="1"/>
    <col min="14107" max="14107" width="11.44140625" style="1" customWidth="1"/>
    <col min="14108" max="14108" width="9.44140625" style="1" customWidth="1"/>
    <col min="14109" max="14109" width="10.33203125" style="1" customWidth="1"/>
    <col min="14110" max="14110" width="9.109375" style="1" customWidth="1"/>
    <col min="14111" max="14327" width="14.44140625" style="1"/>
    <col min="14328" max="14328" width="4.88671875" style="1" customWidth="1"/>
    <col min="14329" max="14329" width="7.6640625" style="1" customWidth="1"/>
    <col min="14330" max="14331" width="5.6640625" style="1" customWidth="1"/>
    <col min="14332" max="14332" width="34.5546875" style="1" customWidth="1"/>
    <col min="14333" max="14333" width="6.44140625" style="1" customWidth="1"/>
    <col min="14334" max="14334" width="5.44140625" style="1" customWidth="1"/>
    <col min="14335" max="14343" width="7.33203125" style="1" customWidth="1"/>
    <col min="14344" max="14344" width="10" style="1" customWidth="1"/>
    <col min="14345" max="14345" width="9.5546875" style="1" customWidth="1"/>
    <col min="14346" max="14346" width="7.5546875" style="1" customWidth="1"/>
    <col min="14347" max="14347" width="7.33203125" style="1" customWidth="1"/>
    <col min="14348" max="14348" width="4.6640625" style="1" customWidth="1"/>
    <col min="14349" max="14349" width="8.44140625" style="1" customWidth="1"/>
    <col min="14350" max="14350" width="18.5546875" style="1" customWidth="1"/>
    <col min="14351" max="14352" width="8.109375" style="1" customWidth="1"/>
    <col min="14353" max="14353" width="1.88671875" style="1" customWidth="1"/>
    <col min="14354" max="14354" width="18.5546875" style="1" customWidth="1"/>
    <col min="14355" max="14355" width="10" style="1" customWidth="1"/>
    <col min="14356" max="14356" width="1.88671875" style="1" customWidth="1"/>
    <col min="14357" max="14357" width="22.88671875" style="1" customWidth="1"/>
    <col min="14358" max="14361" width="9.33203125" style="1" customWidth="1"/>
    <col min="14362" max="14362" width="2.44140625" style="1" customWidth="1"/>
    <col min="14363" max="14363" width="11.44140625" style="1" customWidth="1"/>
    <col min="14364" max="14364" width="9.44140625" style="1" customWidth="1"/>
    <col min="14365" max="14365" width="10.33203125" style="1" customWidth="1"/>
    <col min="14366" max="14366" width="9.109375" style="1" customWidth="1"/>
    <col min="14367" max="14583" width="14.44140625" style="1"/>
    <col min="14584" max="14584" width="4.88671875" style="1" customWidth="1"/>
    <col min="14585" max="14585" width="7.6640625" style="1" customWidth="1"/>
    <col min="14586" max="14587" width="5.6640625" style="1" customWidth="1"/>
    <col min="14588" max="14588" width="34.5546875" style="1" customWidth="1"/>
    <col min="14589" max="14589" width="6.44140625" style="1" customWidth="1"/>
    <col min="14590" max="14590" width="5.44140625" style="1" customWidth="1"/>
    <col min="14591" max="14599" width="7.33203125" style="1" customWidth="1"/>
    <col min="14600" max="14600" width="10" style="1" customWidth="1"/>
    <col min="14601" max="14601" width="9.5546875" style="1" customWidth="1"/>
    <col min="14602" max="14602" width="7.5546875" style="1" customWidth="1"/>
    <col min="14603" max="14603" width="7.33203125" style="1" customWidth="1"/>
    <col min="14604" max="14604" width="4.6640625" style="1" customWidth="1"/>
    <col min="14605" max="14605" width="8.44140625" style="1" customWidth="1"/>
    <col min="14606" max="14606" width="18.5546875" style="1" customWidth="1"/>
    <col min="14607" max="14608" width="8.109375" style="1" customWidth="1"/>
    <col min="14609" max="14609" width="1.88671875" style="1" customWidth="1"/>
    <col min="14610" max="14610" width="18.5546875" style="1" customWidth="1"/>
    <col min="14611" max="14611" width="10" style="1" customWidth="1"/>
    <col min="14612" max="14612" width="1.88671875" style="1" customWidth="1"/>
    <col min="14613" max="14613" width="22.88671875" style="1" customWidth="1"/>
    <col min="14614" max="14617" width="9.33203125" style="1" customWidth="1"/>
    <col min="14618" max="14618" width="2.44140625" style="1" customWidth="1"/>
    <col min="14619" max="14619" width="11.44140625" style="1" customWidth="1"/>
    <col min="14620" max="14620" width="9.44140625" style="1" customWidth="1"/>
    <col min="14621" max="14621" width="10.33203125" style="1" customWidth="1"/>
    <col min="14622" max="14622" width="9.109375" style="1" customWidth="1"/>
    <col min="14623" max="14839" width="14.44140625" style="1"/>
    <col min="14840" max="14840" width="4.88671875" style="1" customWidth="1"/>
    <col min="14841" max="14841" width="7.6640625" style="1" customWidth="1"/>
    <col min="14842" max="14843" width="5.6640625" style="1" customWidth="1"/>
    <col min="14844" max="14844" width="34.5546875" style="1" customWidth="1"/>
    <col min="14845" max="14845" width="6.44140625" style="1" customWidth="1"/>
    <col min="14846" max="14846" width="5.44140625" style="1" customWidth="1"/>
    <col min="14847" max="14855" width="7.33203125" style="1" customWidth="1"/>
    <col min="14856" max="14856" width="10" style="1" customWidth="1"/>
    <col min="14857" max="14857" width="9.5546875" style="1" customWidth="1"/>
    <col min="14858" max="14858" width="7.5546875" style="1" customWidth="1"/>
    <col min="14859" max="14859" width="7.33203125" style="1" customWidth="1"/>
    <col min="14860" max="14860" width="4.6640625" style="1" customWidth="1"/>
    <col min="14861" max="14861" width="8.44140625" style="1" customWidth="1"/>
    <col min="14862" max="14862" width="18.5546875" style="1" customWidth="1"/>
    <col min="14863" max="14864" width="8.109375" style="1" customWidth="1"/>
    <col min="14865" max="14865" width="1.88671875" style="1" customWidth="1"/>
    <col min="14866" max="14866" width="18.5546875" style="1" customWidth="1"/>
    <col min="14867" max="14867" width="10" style="1" customWidth="1"/>
    <col min="14868" max="14868" width="1.88671875" style="1" customWidth="1"/>
    <col min="14869" max="14869" width="22.88671875" style="1" customWidth="1"/>
    <col min="14870" max="14873" width="9.33203125" style="1" customWidth="1"/>
    <col min="14874" max="14874" width="2.44140625" style="1" customWidth="1"/>
    <col min="14875" max="14875" width="11.44140625" style="1" customWidth="1"/>
    <col min="14876" max="14876" width="9.44140625" style="1" customWidth="1"/>
    <col min="14877" max="14877" width="10.33203125" style="1" customWidth="1"/>
    <col min="14878" max="14878" width="9.109375" style="1" customWidth="1"/>
    <col min="14879" max="15095" width="14.44140625" style="1"/>
    <col min="15096" max="15096" width="4.88671875" style="1" customWidth="1"/>
    <col min="15097" max="15097" width="7.6640625" style="1" customWidth="1"/>
    <col min="15098" max="15099" width="5.6640625" style="1" customWidth="1"/>
    <col min="15100" max="15100" width="34.5546875" style="1" customWidth="1"/>
    <col min="15101" max="15101" width="6.44140625" style="1" customWidth="1"/>
    <col min="15102" max="15102" width="5.44140625" style="1" customWidth="1"/>
    <col min="15103" max="15111" width="7.33203125" style="1" customWidth="1"/>
    <col min="15112" max="15112" width="10" style="1" customWidth="1"/>
    <col min="15113" max="15113" width="9.5546875" style="1" customWidth="1"/>
    <col min="15114" max="15114" width="7.5546875" style="1" customWidth="1"/>
    <col min="15115" max="15115" width="7.33203125" style="1" customWidth="1"/>
    <col min="15116" max="15116" width="4.6640625" style="1" customWidth="1"/>
    <col min="15117" max="15117" width="8.44140625" style="1" customWidth="1"/>
    <col min="15118" max="15118" width="18.5546875" style="1" customWidth="1"/>
    <col min="15119" max="15120" width="8.109375" style="1" customWidth="1"/>
    <col min="15121" max="15121" width="1.88671875" style="1" customWidth="1"/>
    <col min="15122" max="15122" width="18.5546875" style="1" customWidth="1"/>
    <col min="15123" max="15123" width="10" style="1" customWidth="1"/>
    <col min="15124" max="15124" width="1.88671875" style="1" customWidth="1"/>
    <col min="15125" max="15125" width="22.88671875" style="1" customWidth="1"/>
    <col min="15126" max="15129" width="9.33203125" style="1" customWidth="1"/>
    <col min="15130" max="15130" width="2.44140625" style="1" customWidth="1"/>
    <col min="15131" max="15131" width="11.44140625" style="1" customWidth="1"/>
    <col min="15132" max="15132" width="9.44140625" style="1" customWidth="1"/>
    <col min="15133" max="15133" width="10.33203125" style="1" customWidth="1"/>
    <col min="15134" max="15134" width="9.109375" style="1" customWidth="1"/>
    <col min="15135" max="15351" width="14.44140625" style="1"/>
    <col min="15352" max="15352" width="4.88671875" style="1" customWidth="1"/>
    <col min="15353" max="15353" width="7.6640625" style="1" customWidth="1"/>
    <col min="15354" max="15355" width="5.6640625" style="1" customWidth="1"/>
    <col min="15356" max="15356" width="34.5546875" style="1" customWidth="1"/>
    <col min="15357" max="15357" width="6.44140625" style="1" customWidth="1"/>
    <col min="15358" max="15358" width="5.44140625" style="1" customWidth="1"/>
    <col min="15359" max="15367" width="7.33203125" style="1" customWidth="1"/>
    <col min="15368" max="15368" width="10" style="1" customWidth="1"/>
    <col min="15369" max="15369" width="9.5546875" style="1" customWidth="1"/>
    <col min="15370" max="15370" width="7.5546875" style="1" customWidth="1"/>
    <col min="15371" max="15371" width="7.33203125" style="1" customWidth="1"/>
    <col min="15372" max="15372" width="4.6640625" style="1" customWidth="1"/>
    <col min="15373" max="15373" width="8.44140625" style="1" customWidth="1"/>
    <col min="15374" max="15374" width="18.5546875" style="1" customWidth="1"/>
    <col min="15375" max="15376" width="8.109375" style="1" customWidth="1"/>
    <col min="15377" max="15377" width="1.88671875" style="1" customWidth="1"/>
    <col min="15378" max="15378" width="18.5546875" style="1" customWidth="1"/>
    <col min="15379" max="15379" width="10" style="1" customWidth="1"/>
    <col min="15380" max="15380" width="1.88671875" style="1" customWidth="1"/>
    <col min="15381" max="15381" width="22.88671875" style="1" customWidth="1"/>
    <col min="15382" max="15385" width="9.33203125" style="1" customWidth="1"/>
    <col min="15386" max="15386" width="2.44140625" style="1" customWidth="1"/>
    <col min="15387" max="15387" width="11.44140625" style="1" customWidth="1"/>
    <col min="15388" max="15388" width="9.44140625" style="1" customWidth="1"/>
    <col min="15389" max="15389" width="10.33203125" style="1" customWidth="1"/>
    <col min="15390" max="15390" width="9.109375" style="1" customWidth="1"/>
    <col min="15391" max="15607" width="14.44140625" style="1"/>
    <col min="15608" max="15608" width="4.88671875" style="1" customWidth="1"/>
    <col min="15609" max="15609" width="7.6640625" style="1" customWidth="1"/>
    <col min="15610" max="15611" width="5.6640625" style="1" customWidth="1"/>
    <col min="15612" max="15612" width="34.5546875" style="1" customWidth="1"/>
    <col min="15613" max="15613" width="6.44140625" style="1" customWidth="1"/>
    <col min="15614" max="15614" width="5.44140625" style="1" customWidth="1"/>
    <col min="15615" max="15623" width="7.33203125" style="1" customWidth="1"/>
    <col min="15624" max="15624" width="10" style="1" customWidth="1"/>
    <col min="15625" max="15625" width="9.5546875" style="1" customWidth="1"/>
    <col min="15626" max="15626" width="7.5546875" style="1" customWidth="1"/>
    <col min="15627" max="15627" width="7.33203125" style="1" customWidth="1"/>
    <col min="15628" max="15628" width="4.6640625" style="1" customWidth="1"/>
    <col min="15629" max="15629" width="8.44140625" style="1" customWidth="1"/>
    <col min="15630" max="15630" width="18.5546875" style="1" customWidth="1"/>
    <col min="15631" max="15632" width="8.109375" style="1" customWidth="1"/>
    <col min="15633" max="15633" width="1.88671875" style="1" customWidth="1"/>
    <col min="15634" max="15634" width="18.5546875" style="1" customWidth="1"/>
    <col min="15635" max="15635" width="10" style="1" customWidth="1"/>
    <col min="15636" max="15636" width="1.88671875" style="1" customWidth="1"/>
    <col min="15637" max="15637" width="22.88671875" style="1" customWidth="1"/>
    <col min="15638" max="15641" width="9.33203125" style="1" customWidth="1"/>
    <col min="15642" max="15642" width="2.44140625" style="1" customWidth="1"/>
    <col min="15643" max="15643" width="11.44140625" style="1" customWidth="1"/>
    <col min="15644" max="15644" width="9.44140625" style="1" customWidth="1"/>
    <col min="15645" max="15645" width="10.33203125" style="1" customWidth="1"/>
    <col min="15646" max="15646" width="9.109375" style="1" customWidth="1"/>
    <col min="15647" max="15863" width="14.44140625" style="1"/>
    <col min="15864" max="15864" width="4.88671875" style="1" customWidth="1"/>
    <col min="15865" max="15865" width="7.6640625" style="1" customWidth="1"/>
    <col min="15866" max="15867" width="5.6640625" style="1" customWidth="1"/>
    <col min="15868" max="15868" width="34.5546875" style="1" customWidth="1"/>
    <col min="15869" max="15869" width="6.44140625" style="1" customWidth="1"/>
    <col min="15870" max="15870" width="5.44140625" style="1" customWidth="1"/>
    <col min="15871" max="15879" width="7.33203125" style="1" customWidth="1"/>
    <col min="15880" max="15880" width="10" style="1" customWidth="1"/>
    <col min="15881" max="15881" width="9.5546875" style="1" customWidth="1"/>
    <col min="15882" max="15882" width="7.5546875" style="1" customWidth="1"/>
    <col min="15883" max="15883" width="7.33203125" style="1" customWidth="1"/>
    <col min="15884" max="15884" width="4.6640625" style="1" customWidth="1"/>
    <col min="15885" max="15885" width="8.44140625" style="1" customWidth="1"/>
    <col min="15886" max="15886" width="18.5546875" style="1" customWidth="1"/>
    <col min="15887" max="15888" width="8.109375" style="1" customWidth="1"/>
    <col min="15889" max="15889" width="1.88671875" style="1" customWidth="1"/>
    <col min="15890" max="15890" width="18.5546875" style="1" customWidth="1"/>
    <col min="15891" max="15891" width="10" style="1" customWidth="1"/>
    <col min="15892" max="15892" width="1.88671875" style="1" customWidth="1"/>
    <col min="15893" max="15893" width="22.88671875" style="1" customWidth="1"/>
    <col min="15894" max="15897" width="9.33203125" style="1" customWidth="1"/>
    <col min="15898" max="15898" width="2.44140625" style="1" customWidth="1"/>
    <col min="15899" max="15899" width="11.44140625" style="1" customWidth="1"/>
    <col min="15900" max="15900" width="9.44140625" style="1" customWidth="1"/>
    <col min="15901" max="15901" width="10.33203125" style="1" customWidth="1"/>
    <col min="15902" max="15902" width="9.109375" style="1" customWidth="1"/>
    <col min="15903" max="16119" width="14.44140625" style="1"/>
    <col min="16120" max="16120" width="4.88671875" style="1" customWidth="1"/>
    <col min="16121" max="16121" width="7.6640625" style="1" customWidth="1"/>
    <col min="16122" max="16123" width="5.6640625" style="1" customWidth="1"/>
    <col min="16124" max="16124" width="34.5546875" style="1" customWidth="1"/>
    <col min="16125" max="16125" width="6.44140625" style="1" customWidth="1"/>
    <col min="16126" max="16126" width="5.44140625" style="1" customWidth="1"/>
    <col min="16127" max="16135" width="7.33203125" style="1" customWidth="1"/>
    <col min="16136" max="16136" width="10" style="1" customWidth="1"/>
    <col min="16137" max="16137" width="9.5546875" style="1" customWidth="1"/>
    <col min="16138" max="16138" width="7.5546875" style="1" customWidth="1"/>
    <col min="16139" max="16139" width="7.33203125" style="1" customWidth="1"/>
    <col min="16140" max="16140" width="4.6640625" style="1" customWidth="1"/>
    <col min="16141" max="16141" width="8.44140625" style="1" customWidth="1"/>
    <col min="16142" max="16142" width="18.5546875" style="1" customWidth="1"/>
    <col min="16143" max="16144" width="8.109375" style="1" customWidth="1"/>
    <col min="16145" max="16145" width="1.88671875" style="1" customWidth="1"/>
    <col min="16146" max="16146" width="18.5546875" style="1" customWidth="1"/>
    <col min="16147" max="16147" width="10" style="1" customWidth="1"/>
    <col min="16148" max="16148" width="1.88671875" style="1" customWidth="1"/>
    <col min="16149" max="16149" width="22.88671875" style="1" customWidth="1"/>
    <col min="16150" max="16153" width="9.33203125" style="1" customWidth="1"/>
    <col min="16154" max="16154" width="2.44140625" style="1" customWidth="1"/>
    <col min="16155" max="16155" width="11.44140625" style="1" customWidth="1"/>
    <col min="16156" max="16156" width="9.44140625" style="1" customWidth="1"/>
    <col min="16157" max="16157" width="10.33203125" style="1" customWidth="1"/>
    <col min="16158" max="16158" width="9.109375" style="1" customWidth="1"/>
    <col min="16159" max="16384" width="14.44140625" style="1"/>
  </cols>
  <sheetData>
    <row r="1" spans="1:33" ht="29.25" customHeight="1" thickBot="1">
      <c r="B1" s="478" t="s">
        <v>74</v>
      </c>
      <c r="C1" s="478"/>
      <c r="D1" s="478"/>
      <c r="E1" s="478"/>
      <c r="F1" s="478"/>
      <c r="G1" s="478"/>
      <c r="H1" s="478"/>
      <c r="I1" s="478"/>
      <c r="J1" s="478"/>
      <c r="K1" s="478"/>
      <c r="L1" s="478"/>
      <c r="M1" s="478"/>
      <c r="N1" s="478"/>
      <c r="O1" s="478"/>
      <c r="P1" s="478"/>
      <c r="Q1" s="478"/>
      <c r="R1" s="478"/>
      <c r="S1" s="478"/>
      <c r="T1" s="2"/>
      <c r="U1" s="478" t="s">
        <v>414</v>
      </c>
      <c r="V1" s="478"/>
      <c r="W1" s="478"/>
      <c r="X1" s="478"/>
      <c r="Y1" s="478"/>
      <c r="Z1" s="478"/>
      <c r="AA1" s="478"/>
      <c r="AB1" s="478"/>
      <c r="AC1" s="478"/>
      <c r="AD1" s="478"/>
      <c r="AE1" s="478"/>
      <c r="AF1" s="478"/>
      <c r="AG1" s="3"/>
    </row>
    <row r="2" spans="1:33" ht="29.25" customHeight="1" thickBot="1">
      <c r="A2" s="5"/>
      <c r="B2" s="479" t="s">
        <v>63</v>
      </c>
      <c r="C2" s="480"/>
      <c r="D2" s="480"/>
      <c r="E2" s="479" t="s">
        <v>64</v>
      </c>
      <c r="F2" s="480"/>
      <c r="G2" s="480"/>
      <c r="H2" s="480"/>
      <c r="I2" s="480"/>
      <c r="J2" s="480"/>
      <c r="K2" s="481"/>
      <c r="L2" s="479" t="s">
        <v>0</v>
      </c>
      <c r="M2" s="480"/>
      <c r="N2" s="480"/>
      <c r="O2" s="480"/>
      <c r="P2" s="480"/>
      <c r="Q2" s="480"/>
      <c r="R2" s="480"/>
      <c r="S2" s="481"/>
      <c r="T2" s="5"/>
      <c r="U2" s="6" t="s">
        <v>1</v>
      </c>
      <c r="V2" s="7" t="s">
        <v>2</v>
      </c>
      <c r="W2" s="7" t="s">
        <v>3</v>
      </c>
      <c r="X2" s="8" t="s">
        <v>4</v>
      </c>
      <c r="Y2" s="9"/>
      <c r="Z2" s="10" t="s">
        <v>1</v>
      </c>
      <c r="AA2" s="61" t="s">
        <v>5</v>
      </c>
      <c r="AB2" s="62" t="s">
        <v>6</v>
      </c>
      <c r="AC2" s="9"/>
      <c r="AD2" s="6" t="s">
        <v>1</v>
      </c>
      <c r="AE2" s="7" t="s">
        <v>65</v>
      </c>
      <c r="AF2" s="8" t="s">
        <v>66</v>
      </c>
      <c r="AG2" s="13"/>
    </row>
    <row r="3" spans="1:33" ht="29.25" customHeight="1">
      <c r="A3" s="14"/>
      <c r="B3" s="482" t="s">
        <v>8</v>
      </c>
      <c r="C3" s="486" t="s">
        <v>9</v>
      </c>
      <c r="D3" s="486" t="s">
        <v>10</v>
      </c>
      <c r="E3" s="486" t="s">
        <v>11</v>
      </c>
      <c r="F3" s="489" t="s">
        <v>12</v>
      </c>
      <c r="G3" s="469" t="s">
        <v>13</v>
      </c>
      <c r="H3" s="15" t="s">
        <v>14</v>
      </c>
      <c r="I3" s="16" t="s">
        <v>3</v>
      </c>
      <c r="J3" s="16" t="s">
        <v>5</v>
      </c>
      <c r="K3" s="16" t="s">
        <v>6</v>
      </c>
      <c r="L3" s="16" t="s">
        <v>65</v>
      </c>
      <c r="M3" s="16" t="s">
        <v>66</v>
      </c>
      <c r="N3" s="17" t="s">
        <v>67</v>
      </c>
      <c r="O3" s="16" t="s">
        <v>4</v>
      </c>
      <c r="P3" s="18" t="s">
        <v>15</v>
      </c>
      <c r="Q3" s="105" t="s">
        <v>15</v>
      </c>
      <c r="R3" s="499" t="s">
        <v>16</v>
      </c>
      <c r="S3" s="500" t="s">
        <v>17</v>
      </c>
      <c r="T3" s="14"/>
      <c r="U3" s="20">
        <v>90</v>
      </c>
      <c r="V3" s="21">
        <f>COUNTIF('XII-BIO'!H5:H47,"90")</f>
        <v>0</v>
      </c>
      <c r="W3" s="21">
        <f>COUNTIF('XII-BIO'!I5:I47,"90")</f>
        <v>0</v>
      </c>
      <c r="X3" s="22">
        <f>COUNTIF('XII-BIO'!O5:O47,"90")</f>
        <v>0</v>
      </c>
      <c r="Y3" s="9"/>
      <c r="Z3" s="23">
        <v>70</v>
      </c>
      <c r="AA3" s="65">
        <f>COUNTIF('XII-BIO'!J5:J47,"70")</f>
        <v>0</v>
      </c>
      <c r="AB3" s="66">
        <f>COUNTIF('XII-BIO'!K5:K47,"70")</f>
        <v>0</v>
      </c>
      <c r="AC3" s="9"/>
      <c r="AD3" s="20">
        <v>35</v>
      </c>
      <c r="AE3" s="21">
        <f>COUNTIF('XII-BIO'!L5:L47,"35")</f>
        <v>0</v>
      </c>
      <c r="AF3" s="22">
        <f>COUNTIF('XII-BIO'!M5:M47,"35")</f>
        <v>0</v>
      </c>
      <c r="AG3" s="25"/>
    </row>
    <row r="4" spans="1:33" ht="29.25" customHeight="1" thickBot="1">
      <c r="A4" s="14"/>
      <c r="B4" s="483"/>
      <c r="C4" s="487"/>
      <c r="D4" s="487"/>
      <c r="E4" s="488"/>
      <c r="F4" s="488"/>
      <c r="G4" s="470"/>
      <c r="H4" s="26">
        <v>90</v>
      </c>
      <c r="I4" s="27">
        <v>90</v>
      </c>
      <c r="J4" s="27">
        <v>70</v>
      </c>
      <c r="K4" s="27">
        <v>70</v>
      </c>
      <c r="L4" s="27">
        <v>35</v>
      </c>
      <c r="M4" s="27">
        <v>35</v>
      </c>
      <c r="N4" s="27">
        <v>70</v>
      </c>
      <c r="O4" s="27">
        <v>90</v>
      </c>
      <c r="P4" s="28">
        <f>SUM(H4,I4,O4,J4,K4,N4)</f>
        <v>480</v>
      </c>
      <c r="Q4" s="106">
        <f t="shared" ref="Q4:Q47" si="0">P4*600/480</f>
        <v>600</v>
      </c>
      <c r="R4" s="483"/>
      <c r="S4" s="501"/>
      <c r="T4" s="14"/>
      <c r="U4" s="20">
        <v>89</v>
      </c>
      <c r="V4" s="21">
        <f>COUNTIF('XII-BIO'!H5:H47,"89")</f>
        <v>0</v>
      </c>
      <c r="W4" s="21">
        <f>COUNTIF('XII-BIO'!I5:I47,"89")</f>
        <v>0</v>
      </c>
      <c r="X4" s="22">
        <f>COUNTIF('XII-BIO'!O5:O47,"89")</f>
        <v>0</v>
      </c>
      <c r="Y4" s="9"/>
      <c r="Z4" s="23">
        <v>69</v>
      </c>
      <c r="AA4" s="65">
        <f>COUNTIF('XII-BIO'!J5:J47,"69")</f>
        <v>0</v>
      </c>
      <c r="AB4" s="66">
        <f>COUNTIF('XII-BIO'!K5:K47,"69")</f>
        <v>0</v>
      </c>
      <c r="AC4" s="9"/>
      <c r="AD4" s="20">
        <v>34</v>
      </c>
      <c r="AE4" s="21">
        <f>COUNTIF('XII-BIO'!L5:L47,"34")</f>
        <v>0</v>
      </c>
      <c r="AF4" s="22">
        <f>COUNTIF('XII-BIO'!M5:M47,"34")</f>
        <v>0</v>
      </c>
      <c r="AG4" s="25"/>
    </row>
    <row r="5" spans="1:33" ht="29.25" customHeight="1">
      <c r="A5" s="3"/>
      <c r="B5" s="30">
        <v>1</v>
      </c>
      <c r="C5" s="107"/>
      <c r="D5" s="31"/>
      <c r="E5" s="32"/>
      <c r="F5" s="33">
        <f t="shared" ref="F5:F47" si="1">COUNTIF(H5,"&lt;45")+COUNTIF(I5,"&lt;45")+COUNTIF(J5,"&lt;35")+COUNTIF(K5,"&lt;35")+COUNTIF(L5,"&lt;18")+COUNTIF(M5,"&lt;18")+COUNTIF(O5,"&lt;45")</f>
        <v>0</v>
      </c>
      <c r="G5" s="34">
        <f t="shared" ref="G5:G47" si="2">COUNTIF(H5,"AB")+COUNTIF(I5,"AB")+COUNTIF(J5,"AB")+COUNTIF(K5,"AB")+COUNTIF(L5,"AB")+COUNTIF(M5,"AB")+COUNTIF(O5,"AB")</f>
        <v>0</v>
      </c>
      <c r="H5" s="35"/>
      <c r="I5" s="36"/>
      <c r="J5" s="36"/>
      <c r="K5" s="36"/>
      <c r="L5" s="36"/>
      <c r="M5" s="36"/>
      <c r="N5" s="108">
        <f t="shared" ref="N5:N47" si="3">SUM(L5:M5)</f>
        <v>0</v>
      </c>
      <c r="O5" s="109"/>
      <c r="P5" s="110">
        <f t="shared" ref="P5:P47" si="4">SUM(H5,I5,J5,K5,N5,O5)</f>
        <v>0</v>
      </c>
      <c r="Q5" s="111">
        <f t="shared" si="0"/>
        <v>0</v>
      </c>
      <c r="R5" s="112">
        <f t="shared" ref="R5:R47" si="5">Q5/6</f>
        <v>0</v>
      </c>
      <c r="S5" s="34" t="s">
        <v>18</v>
      </c>
      <c r="T5" s="3"/>
      <c r="U5" s="20">
        <v>88</v>
      </c>
      <c r="V5" s="21">
        <f>COUNTIF('XII-BIO'!H5:H47,"88")</f>
        <v>0</v>
      </c>
      <c r="W5" s="21">
        <f>COUNTIF('XII-BIO'!I5:I47,"88")</f>
        <v>0</v>
      </c>
      <c r="X5" s="22">
        <f>COUNTIF('XII-BIO'!O5:O47,"88")</f>
        <v>0</v>
      </c>
      <c r="Y5" s="9"/>
      <c r="Z5" s="23">
        <v>68</v>
      </c>
      <c r="AA5" s="65">
        <f>COUNTIF('XII-BIO'!J5:J47,"68")</f>
        <v>0</v>
      </c>
      <c r="AB5" s="66">
        <f>COUNTIF('XII-BIO'!K5:K47,"68")</f>
        <v>0</v>
      </c>
      <c r="AC5" s="9"/>
      <c r="AD5" s="20">
        <v>33</v>
      </c>
      <c r="AE5" s="21">
        <f>COUNTIF('XII-BIO'!L5:L47,"33")</f>
        <v>0</v>
      </c>
      <c r="AF5" s="22">
        <f>COUNTIF('XII-BIO'!M5:M47,"33")</f>
        <v>0</v>
      </c>
      <c r="AG5" s="4"/>
    </row>
    <row r="6" spans="1:33" ht="29.25" customHeight="1">
      <c r="A6" s="3"/>
      <c r="B6" s="39">
        <v>2</v>
      </c>
      <c r="C6" s="113"/>
      <c r="D6" s="40"/>
      <c r="E6" s="41"/>
      <c r="F6" s="42">
        <f t="shared" si="1"/>
        <v>0</v>
      </c>
      <c r="G6" s="43">
        <f t="shared" si="2"/>
        <v>0</v>
      </c>
      <c r="H6" s="35"/>
      <c r="I6" s="36"/>
      <c r="J6" s="36"/>
      <c r="K6" s="36"/>
      <c r="L6" s="36"/>
      <c r="M6" s="36"/>
      <c r="N6" s="108">
        <f t="shared" si="3"/>
        <v>0</v>
      </c>
      <c r="O6" s="109"/>
      <c r="P6" s="87">
        <f t="shared" si="4"/>
        <v>0</v>
      </c>
      <c r="Q6" s="88">
        <f t="shared" si="0"/>
        <v>0</v>
      </c>
      <c r="R6" s="112">
        <f t="shared" si="5"/>
        <v>0</v>
      </c>
      <c r="S6" s="43" t="s">
        <v>18</v>
      </c>
      <c r="T6" s="3"/>
      <c r="U6" s="20">
        <v>87</v>
      </c>
      <c r="V6" s="21">
        <f>COUNTIF('XII-BIO'!H5:H47,"87")</f>
        <v>0</v>
      </c>
      <c r="W6" s="21">
        <f>COUNTIF('XII-BIO'!I5:I47,"87")</f>
        <v>0</v>
      </c>
      <c r="X6" s="22">
        <f>COUNTIF('XII-BIO'!O5:O47,"87")</f>
        <v>0</v>
      </c>
      <c r="Y6" s="9"/>
      <c r="Z6" s="23">
        <v>67</v>
      </c>
      <c r="AA6" s="65">
        <f>COUNTIF('XII-BIO'!J5:J47,"67")</f>
        <v>0</v>
      </c>
      <c r="AB6" s="66">
        <f>COUNTIF('XII-BIO'!K5:K47,"67")</f>
        <v>0</v>
      </c>
      <c r="AC6" s="9"/>
      <c r="AD6" s="20">
        <v>32</v>
      </c>
      <c r="AE6" s="21">
        <f>COUNTIF('XII-BIO'!L5:L47,"32")</f>
        <v>0</v>
      </c>
      <c r="AF6" s="22">
        <f>COUNTIF('XII-BIO'!M5:M47,"32")</f>
        <v>0</v>
      </c>
      <c r="AG6" s="4"/>
    </row>
    <row r="7" spans="1:33" ht="29.25" customHeight="1">
      <c r="A7" s="3"/>
      <c r="B7" s="39">
        <v>3</v>
      </c>
      <c r="C7" s="113"/>
      <c r="D7" s="40"/>
      <c r="E7" s="41"/>
      <c r="F7" s="42">
        <f t="shared" si="1"/>
        <v>0</v>
      </c>
      <c r="G7" s="43">
        <f t="shared" si="2"/>
        <v>0</v>
      </c>
      <c r="H7" s="35"/>
      <c r="I7" s="36"/>
      <c r="J7" s="36"/>
      <c r="K7" s="36"/>
      <c r="L7" s="36"/>
      <c r="M7" s="36"/>
      <c r="N7" s="108">
        <f t="shared" si="3"/>
        <v>0</v>
      </c>
      <c r="O7" s="109"/>
      <c r="P7" s="87">
        <f t="shared" si="4"/>
        <v>0</v>
      </c>
      <c r="Q7" s="88">
        <f t="shared" si="0"/>
        <v>0</v>
      </c>
      <c r="R7" s="112">
        <f t="shared" si="5"/>
        <v>0</v>
      </c>
      <c r="S7" s="43" t="s">
        <v>18</v>
      </c>
      <c r="T7" s="3"/>
      <c r="U7" s="20">
        <v>86</v>
      </c>
      <c r="V7" s="21">
        <f>COUNTIF('XII-BIO'!H5:H47,"86")</f>
        <v>0</v>
      </c>
      <c r="W7" s="21">
        <f>COUNTIF('XII-BIO'!I5:I47,"86")</f>
        <v>0</v>
      </c>
      <c r="X7" s="22">
        <f>COUNTIF('XII-BIO'!O5:O47,"86")</f>
        <v>0</v>
      </c>
      <c r="Y7" s="9"/>
      <c r="Z7" s="23">
        <v>66</v>
      </c>
      <c r="AA7" s="65">
        <f>COUNTIF('XII-BIO'!J5:J47,"66")</f>
        <v>0</v>
      </c>
      <c r="AB7" s="66">
        <f>COUNTIF('XII-BIO'!K5:K47,"66")</f>
        <v>0</v>
      </c>
      <c r="AC7" s="9"/>
      <c r="AD7" s="20">
        <v>31</v>
      </c>
      <c r="AE7" s="21">
        <f>COUNTIF('XII-BIO'!L5:L47,"31")</f>
        <v>0</v>
      </c>
      <c r="AF7" s="22">
        <f>COUNTIF('XII-BIO'!M5:M47,"31")</f>
        <v>0</v>
      </c>
      <c r="AG7" s="4"/>
    </row>
    <row r="8" spans="1:33" ht="29.25" customHeight="1">
      <c r="A8" s="3"/>
      <c r="B8" s="39">
        <v>4</v>
      </c>
      <c r="C8" s="113"/>
      <c r="D8" s="40"/>
      <c r="E8" s="41"/>
      <c r="F8" s="42">
        <f t="shared" si="1"/>
        <v>0</v>
      </c>
      <c r="G8" s="43">
        <f t="shared" si="2"/>
        <v>0</v>
      </c>
      <c r="H8" s="35"/>
      <c r="I8" s="36"/>
      <c r="J8" s="36"/>
      <c r="K8" s="36"/>
      <c r="L8" s="36"/>
      <c r="M8" s="36"/>
      <c r="N8" s="108">
        <f t="shared" si="3"/>
        <v>0</v>
      </c>
      <c r="O8" s="109"/>
      <c r="P8" s="87">
        <f t="shared" si="4"/>
        <v>0</v>
      </c>
      <c r="Q8" s="88">
        <f t="shared" si="0"/>
        <v>0</v>
      </c>
      <c r="R8" s="112">
        <f t="shared" si="5"/>
        <v>0</v>
      </c>
      <c r="S8" s="43" t="s">
        <v>18</v>
      </c>
      <c r="T8" s="3"/>
      <c r="U8" s="20">
        <v>85</v>
      </c>
      <c r="V8" s="21">
        <f>COUNTIF('XII-BIO'!H5:H47,"85")</f>
        <v>0</v>
      </c>
      <c r="W8" s="21">
        <f>COUNTIF('XII-BIO'!I5:I47,"85")</f>
        <v>0</v>
      </c>
      <c r="X8" s="22">
        <f>COUNTIF('XII-BIO'!O5:O47,"85")</f>
        <v>0</v>
      </c>
      <c r="Y8" s="9"/>
      <c r="Z8" s="23">
        <v>65</v>
      </c>
      <c r="AA8" s="65">
        <f>COUNTIF('XII-BIO'!J5:J47,"65")</f>
        <v>0</v>
      </c>
      <c r="AB8" s="66">
        <f>COUNTIF('XII-BIO'!K5:K47,"65")</f>
        <v>0</v>
      </c>
      <c r="AC8" s="9"/>
      <c r="AD8" s="20">
        <v>30</v>
      </c>
      <c r="AE8" s="21">
        <f>COUNTIF('XII-BIO'!L5:L47,"30")</f>
        <v>0</v>
      </c>
      <c r="AF8" s="22">
        <f>COUNTIF('XII-BIO'!M5:M47,"30")</f>
        <v>0</v>
      </c>
      <c r="AG8" s="4"/>
    </row>
    <row r="9" spans="1:33" ht="29.25" customHeight="1">
      <c r="A9" s="3"/>
      <c r="B9" s="39">
        <v>5</v>
      </c>
      <c r="C9" s="113"/>
      <c r="D9" s="40"/>
      <c r="E9" s="41"/>
      <c r="F9" s="42">
        <f t="shared" si="1"/>
        <v>0</v>
      </c>
      <c r="G9" s="43">
        <f t="shared" si="2"/>
        <v>0</v>
      </c>
      <c r="H9" s="35"/>
      <c r="I9" s="36"/>
      <c r="J9" s="36"/>
      <c r="K9" s="36"/>
      <c r="L9" s="36"/>
      <c r="M9" s="36"/>
      <c r="N9" s="108">
        <f t="shared" si="3"/>
        <v>0</v>
      </c>
      <c r="O9" s="109"/>
      <c r="P9" s="87">
        <f t="shared" si="4"/>
        <v>0</v>
      </c>
      <c r="Q9" s="88">
        <f t="shared" si="0"/>
        <v>0</v>
      </c>
      <c r="R9" s="112">
        <f t="shared" si="5"/>
        <v>0</v>
      </c>
      <c r="S9" s="43" t="s">
        <v>18</v>
      </c>
      <c r="T9" s="3"/>
      <c r="U9" s="20" t="s">
        <v>19</v>
      </c>
      <c r="V9" s="21">
        <f>COUNTIF('XII-BIO'!H5:H47,"&gt;79")-COUNTIF('XII-BIO'!H5:H47,"&gt;84")</f>
        <v>0</v>
      </c>
      <c r="W9" s="21">
        <f>COUNTIF('XII-BIO'!I5:I47,"&gt;79")-COUNTIF('XII-BIO'!I5:I47,"&gt;84")</f>
        <v>0</v>
      </c>
      <c r="X9" s="22">
        <f>COUNTIF('XII-BIO'!O5:O47,"&gt;79")-COUNTIF('XII-BIO'!O5:O47,"&gt;84")</f>
        <v>0</v>
      </c>
      <c r="Y9" s="9"/>
      <c r="Z9" s="23" t="s">
        <v>20</v>
      </c>
      <c r="AA9" s="64">
        <f>COUNTIF('XII-BIO'!J5:J47,"&gt;59")-COUNTIF('XII-BIO'!J5:J47,"&gt;64")</f>
        <v>0</v>
      </c>
      <c r="AB9" s="48">
        <f>COUNTIF('XII-BIO'!K5:K47,"&gt;59")-COUNTIF('XII-BIO'!K5:K47,"&gt;64")</f>
        <v>0</v>
      </c>
      <c r="AC9" s="9"/>
      <c r="AD9" s="20" t="s">
        <v>69</v>
      </c>
      <c r="AE9" s="45">
        <f>COUNTIF('XII-BIO'!L5:L47,"&gt;25")-COUNTIF('XII-BIO'!L5:L47,"&gt;29")</f>
        <v>0</v>
      </c>
      <c r="AF9" s="46">
        <f>COUNTIF('XII-BIO'!M5:M47,"&gt;25")-COUNTIF('XII-BIO'!M5:M47,"&gt;29")</f>
        <v>0</v>
      </c>
      <c r="AG9" s="4"/>
    </row>
    <row r="10" spans="1:33" ht="29.25" customHeight="1">
      <c r="A10" s="3"/>
      <c r="B10" s="39">
        <v>6</v>
      </c>
      <c r="C10" s="113"/>
      <c r="D10" s="40"/>
      <c r="E10" s="41"/>
      <c r="F10" s="42">
        <f t="shared" si="1"/>
        <v>0</v>
      </c>
      <c r="G10" s="43">
        <f t="shared" si="2"/>
        <v>0</v>
      </c>
      <c r="H10" s="35"/>
      <c r="I10" s="36"/>
      <c r="J10" s="36"/>
      <c r="K10" s="36"/>
      <c r="L10" s="36"/>
      <c r="M10" s="36"/>
      <c r="N10" s="108">
        <f t="shared" si="3"/>
        <v>0</v>
      </c>
      <c r="O10" s="109"/>
      <c r="P10" s="87">
        <f t="shared" si="4"/>
        <v>0</v>
      </c>
      <c r="Q10" s="88">
        <f t="shared" si="0"/>
        <v>0</v>
      </c>
      <c r="R10" s="112">
        <f t="shared" si="5"/>
        <v>0</v>
      </c>
      <c r="S10" s="43" t="s">
        <v>18</v>
      </c>
      <c r="T10" s="3"/>
      <c r="U10" s="20" t="s">
        <v>21</v>
      </c>
      <c r="V10" s="45">
        <f>COUNTIF('XII-BIO'!H5:H47,"&gt;69")-COUNTIF('XII-BIO'!H5:H47,"&gt;79")</f>
        <v>0</v>
      </c>
      <c r="W10" s="45">
        <f>COUNTIF('XII-BIO'!I5:I47,"&gt;69")-COUNTIF('XII-BIO'!I5:I47,"&gt;79")</f>
        <v>0</v>
      </c>
      <c r="X10" s="46">
        <f>COUNTIF('XII-BIO'!O5:O47,"&gt;69")-COUNTIF('XII-BIO'!O5:O47,"&gt;79")</f>
        <v>0</v>
      </c>
      <c r="Y10" s="9"/>
      <c r="Z10" s="23" t="s">
        <v>22</v>
      </c>
      <c r="AA10" s="64">
        <f>COUNTIF('XII-BIO'!J5:J47,"&gt;49")-COUNTIF('XII-BIO'!J5:J47,"&gt;59")</f>
        <v>0</v>
      </c>
      <c r="AB10" s="48">
        <f>COUNTIF('XII-BIO'!K5:K47,"&gt;49")-COUNTIF('XII-BIO'!K5:K47,"&gt;59")</f>
        <v>0</v>
      </c>
      <c r="AC10" s="9"/>
      <c r="AD10" s="20" t="s">
        <v>70</v>
      </c>
      <c r="AE10" s="45">
        <f>COUNTIF('XII-BIO'!L5:L47,"&gt;17")-COUNTIF('XII-BIO'!L5:L47,"&gt;25")</f>
        <v>0</v>
      </c>
      <c r="AF10" s="46">
        <f>COUNTIF('XII-BIO'!M5:M47,"&gt;17")-COUNTIF('XII-BIO'!M5:M47,"&gt;25")</f>
        <v>0</v>
      </c>
      <c r="AG10" s="47"/>
    </row>
    <row r="11" spans="1:33" ht="29.25" customHeight="1">
      <c r="A11" s="3"/>
      <c r="B11" s="39">
        <v>7</v>
      </c>
      <c r="C11" s="113"/>
      <c r="D11" s="40"/>
      <c r="E11" s="41"/>
      <c r="F11" s="42">
        <f t="shared" si="1"/>
        <v>0</v>
      </c>
      <c r="G11" s="43">
        <f t="shared" si="2"/>
        <v>0</v>
      </c>
      <c r="H11" s="35"/>
      <c r="I11" s="36"/>
      <c r="J11" s="36"/>
      <c r="K11" s="36"/>
      <c r="L11" s="36"/>
      <c r="M11" s="36"/>
      <c r="N11" s="108">
        <f t="shared" si="3"/>
        <v>0</v>
      </c>
      <c r="O11" s="109"/>
      <c r="P11" s="87">
        <f t="shared" si="4"/>
        <v>0</v>
      </c>
      <c r="Q11" s="88">
        <f t="shared" si="0"/>
        <v>0</v>
      </c>
      <c r="R11" s="112">
        <f t="shared" si="5"/>
        <v>0</v>
      </c>
      <c r="S11" s="43" t="s">
        <v>18</v>
      </c>
      <c r="T11" s="3"/>
      <c r="U11" s="20" t="s">
        <v>23</v>
      </c>
      <c r="V11" s="21">
        <f>COUNTIF('XII-BIO'!H5:H47,"&gt;59")-COUNTIF('XII-BIO'!H5:H47,"&gt;69")</f>
        <v>0</v>
      </c>
      <c r="W11" s="21">
        <f>COUNTIF('XII-BIO'!I5:I47,"&gt;59")-COUNTIF('XII-BIO'!I5:I47,"&gt;69")</f>
        <v>0</v>
      </c>
      <c r="X11" s="22">
        <f>COUNTIF('XII-BIO'!O5:O47,"&gt;59")-COUNTIF('XII-BIO'!O5:O47,"&gt;69")</f>
        <v>0</v>
      </c>
      <c r="Y11" s="9"/>
      <c r="Z11" s="23" t="s">
        <v>24</v>
      </c>
      <c r="AA11" s="64">
        <f>COUNTIF('XII-BIO'!J5:J47,"&gt;39")-COUNTIF('XII-BIO'!J5:J47,"&gt;49")</f>
        <v>0</v>
      </c>
      <c r="AB11" s="48">
        <f>COUNTIF('XII-BIO'!K5:K47,"&gt;39")-COUNTIF('XII-BIO'!K5:K47,"&gt;49")</f>
        <v>0</v>
      </c>
      <c r="AC11" s="9"/>
      <c r="AD11" s="20" t="s">
        <v>71</v>
      </c>
      <c r="AE11" s="45">
        <f>COUNTIF('XII-BIO'!L5:L47,"&gt;14")-COUNTIF('XII-BIO'!L5:L47,"&gt;17")</f>
        <v>0</v>
      </c>
      <c r="AF11" s="46">
        <f>COUNTIF('XII-BIO'!M5:M47,"&gt;14")-COUNTIF('XII-BIO'!M5:M47,"&gt;17")</f>
        <v>0</v>
      </c>
      <c r="AG11" s="47"/>
    </row>
    <row r="12" spans="1:33" ht="29.25" customHeight="1">
      <c r="A12" s="3"/>
      <c r="B12" s="39">
        <v>8</v>
      </c>
      <c r="C12" s="113"/>
      <c r="D12" s="40"/>
      <c r="E12" s="41"/>
      <c r="F12" s="42">
        <f t="shared" si="1"/>
        <v>0</v>
      </c>
      <c r="G12" s="43">
        <f t="shared" si="2"/>
        <v>0</v>
      </c>
      <c r="H12" s="35"/>
      <c r="I12" s="36"/>
      <c r="J12" s="36"/>
      <c r="K12" s="36"/>
      <c r="L12" s="36"/>
      <c r="M12" s="36"/>
      <c r="N12" s="108">
        <f t="shared" si="3"/>
        <v>0</v>
      </c>
      <c r="O12" s="109"/>
      <c r="P12" s="87">
        <f t="shared" si="4"/>
        <v>0</v>
      </c>
      <c r="Q12" s="88">
        <f t="shared" si="0"/>
        <v>0</v>
      </c>
      <c r="R12" s="112">
        <f t="shared" si="5"/>
        <v>0</v>
      </c>
      <c r="S12" s="43" t="s">
        <v>18</v>
      </c>
      <c r="T12" s="3"/>
      <c r="U12" s="20" t="s">
        <v>22</v>
      </c>
      <c r="V12" s="21">
        <f>COUNTIF('XII-BIO'!H5:H47,"&gt;49")-COUNTIF('XII-BIO'!H5:H47,"&gt;59")</f>
        <v>0</v>
      </c>
      <c r="W12" s="21">
        <f>COUNTIF('XII-BIO'!I5:I47,"&gt;49")-COUNTIF('XII-BIO'!I5:I47,"&gt;59")</f>
        <v>0</v>
      </c>
      <c r="X12" s="22">
        <f>COUNTIF('XII-BIO'!O5:O47,"&gt;49")-COUNTIF('XII-BIO'!O5:O47,"&gt;59")</f>
        <v>0</v>
      </c>
      <c r="Y12" s="9"/>
      <c r="Z12" s="23" t="s">
        <v>25</v>
      </c>
      <c r="AA12" s="64">
        <f>COUNTIF('XII-BIO'!J5:J47,"&gt;34")-COUNTIF('XII-BIO'!J5:J47,"&gt;39")</f>
        <v>0</v>
      </c>
      <c r="AB12" s="48">
        <f>COUNTIF('XII-BIO'!K5:K47,"&gt;34")-COUNTIF('XII-BIO'!K5:K47,"&gt;39")</f>
        <v>0</v>
      </c>
      <c r="AC12" s="9"/>
      <c r="AD12" s="20" t="s">
        <v>72</v>
      </c>
      <c r="AE12" s="21">
        <f>COUNTIF('XII-BIO'!L5:L47,"&lt;15")</f>
        <v>0</v>
      </c>
      <c r="AF12" s="22">
        <f>COUNTIF('XII-BIO'!M5:M47,"&lt;15")</f>
        <v>0</v>
      </c>
      <c r="AG12" s="47"/>
    </row>
    <row r="13" spans="1:33" ht="29.25" customHeight="1">
      <c r="A13" s="3"/>
      <c r="B13" s="39">
        <v>9</v>
      </c>
      <c r="C13" s="113"/>
      <c r="D13" s="40"/>
      <c r="E13" s="41"/>
      <c r="F13" s="42">
        <f t="shared" si="1"/>
        <v>0</v>
      </c>
      <c r="G13" s="43">
        <f t="shared" si="2"/>
        <v>0</v>
      </c>
      <c r="H13" s="35"/>
      <c r="I13" s="36"/>
      <c r="J13" s="36"/>
      <c r="K13" s="36"/>
      <c r="L13" s="36"/>
      <c r="M13" s="36"/>
      <c r="N13" s="108">
        <f t="shared" si="3"/>
        <v>0</v>
      </c>
      <c r="O13" s="109"/>
      <c r="P13" s="87">
        <f t="shared" si="4"/>
        <v>0</v>
      </c>
      <c r="Q13" s="88">
        <f t="shared" si="0"/>
        <v>0</v>
      </c>
      <c r="R13" s="112">
        <f t="shared" si="5"/>
        <v>0</v>
      </c>
      <c r="S13" s="43" t="s">
        <v>18</v>
      </c>
      <c r="T13" s="3"/>
      <c r="U13" s="20" t="s">
        <v>26</v>
      </c>
      <c r="V13" s="21">
        <f>COUNTIF('XII-BIO'!H5:H47,"&gt;44")-COUNTIF('XII-BIO'!H5:H47,"&gt;49")</f>
        <v>0</v>
      </c>
      <c r="W13" s="21">
        <f>COUNTIF('XII-BIO'!I5:I47,"&gt;44")-COUNTIF('XII-BIO'!I5:I47,"&gt;49")</f>
        <v>0</v>
      </c>
      <c r="X13" s="22">
        <f>COUNTIF('XII-BIO'!O5:O47,"&gt;44")-COUNTIF('XII-BIO'!O5:O47,"&gt;49")</f>
        <v>0</v>
      </c>
      <c r="Y13" s="9"/>
      <c r="Z13" s="23" t="s">
        <v>27</v>
      </c>
      <c r="AA13" s="64">
        <f>COUNTIF('XII-BIO'!J5:J47,"&gt;29")-COUNTIF('XII-BIO'!J5:J47,"&gt;34")</f>
        <v>0</v>
      </c>
      <c r="AB13" s="48">
        <f>COUNTIF('XII-BIO'!K5:K47,"&gt;29")-COUNTIF('XII-BIO'!K5:K47,"&gt;34")</f>
        <v>0</v>
      </c>
      <c r="AC13" s="9"/>
      <c r="AD13" s="52" t="s">
        <v>31</v>
      </c>
      <c r="AE13" s="54">
        <f t="shared" ref="AE13:AF17" si="6">L48</f>
        <v>0</v>
      </c>
      <c r="AF13" s="55">
        <f t="shared" si="6"/>
        <v>0</v>
      </c>
      <c r="AG13" s="47"/>
    </row>
    <row r="14" spans="1:33" ht="29.25" customHeight="1">
      <c r="A14" s="3"/>
      <c r="B14" s="39">
        <v>10</v>
      </c>
      <c r="C14" s="113"/>
      <c r="D14" s="40"/>
      <c r="E14" s="41"/>
      <c r="F14" s="42">
        <f t="shared" si="1"/>
        <v>0</v>
      </c>
      <c r="G14" s="43">
        <f t="shared" si="2"/>
        <v>0</v>
      </c>
      <c r="H14" s="35"/>
      <c r="I14" s="36"/>
      <c r="J14" s="36"/>
      <c r="K14" s="36"/>
      <c r="L14" s="36"/>
      <c r="M14" s="36"/>
      <c r="N14" s="108">
        <f t="shared" si="3"/>
        <v>0</v>
      </c>
      <c r="O14" s="109"/>
      <c r="P14" s="87">
        <f t="shared" si="4"/>
        <v>0</v>
      </c>
      <c r="Q14" s="88">
        <f t="shared" si="0"/>
        <v>0</v>
      </c>
      <c r="R14" s="112">
        <f t="shared" si="5"/>
        <v>0</v>
      </c>
      <c r="S14" s="43" t="s">
        <v>18</v>
      </c>
      <c r="T14" s="3"/>
      <c r="U14" s="20" t="s">
        <v>28</v>
      </c>
      <c r="V14" s="21">
        <f>COUNTIF('XII-BIO'!H5:H47,"&gt;39")-COUNTIF('XII-BIO'!H5:H47,"&gt;44")</f>
        <v>0</v>
      </c>
      <c r="W14" s="21">
        <f>COUNTIF('XII-BIO'!I5:I47,"&gt;39")-COUNTIF('XII-BIO'!I5:I47,"&gt;44")</f>
        <v>0</v>
      </c>
      <c r="X14" s="22">
        <f>COUNTIF('XII-BIO'!O5:O47,"&gt;39")-COUNTIF('XII-BIO'!O5:O47,"&gt;44")</f>
        <v>0</v>
      </c>
      <c r="Y14" s="9"/>
      <c r="Z14" s="49" t="s">
        <v>29</v>
      </c>
      <c r="AA14" s="114">
        <f>COUNTIF('XII-BIO'!J5:J47,"&lt;30")</f>
        <v>0</v>
      </c>
      <c r="AB14" s="51">
        <f>COUNTIF('XII-BIO'!K5:K47,"&lt;30")</f>
        <v>0</v>
      </c>
      <c r="AC14" s="115"/>
      <c r="AD14" s="52" t="s">
        <v>32</v>
      </c>
      <c r="AE14" s="54" t="e">
        <f t="shared" si="6"/>
        <v>#DIV/0!</v>
      </c>
      <c r="AF14" s="55" t="e">
        <f t="shared" si="6"/>
        <v>#DIV/0!</v>
      </c>
      <c r="AG14" s="47"/>
    </row>
    <row r="15" spans="1:33" ht="29.25" customHeight="1">
      <c r="A15" s="3"/>
      <c r="B15" s="39">
        <v>11</v>
      </c>
      <c r="C15" s="113"/>
      <c r="D15" s="40"/>
      <c r="E15" s="41"/>
      <c r="F15" s="42">
        <f t="shared" si="1"/>
        <v>0</v>
      </c>
      <c r="G15" s="43">
        <f t="shared" si="2"/>
        <v>0</v>
      </c>
      <c r="H15" s="35"/>
      <c r="I15" s="36"/>
      <c r="J15" s="36"/>
      <c r="K15" s="36"/>
      <c r="L15" s="36"/>
      <c r="M15" s="36"/>
      <c r="N15" s="108">
        <f t="shared" si="3"/>
        <v>0</v>
      </c>
      <c r="O15" s="109"/>
      <c r="P15" s="87">
        <f t="shared" si="4"/>
        <v>0</v>
      </c>
      <c r="Q15" s="88">
        <f t="shared" si="0"/>
        <v>0</v>
      </c>
      <c r="R15" s="112">
        <f t="shared" si="5"/>
        <v>0</v>
      </c>
      <c r="S15" s="43" t="s">
        <v>18</v>
      </c>
      <c r="T15" s="3"/>
      <c r="U15" s="20" t="s">
        <v>30</v>
      </c>
      <c r="V15" s="21">
        <f>COUNTIF('XII-BIO'!H5:H47,"&lt;40")</f>
        <v>0</v>
      </c>
      <c r="W15" s="21">
        <f>COUNTIF('XII-BIO'!I5:I47,"&lt;40")</f>
        <v>0</v>
      </c>
      <c r="X15" s="22">
        <f>COUNTIF('XII-BIO'!O5:O47,"&lt;40")</f>
        <v>0</v>
      </c>
      <c r="Y15" s="9"/>
      <c r="Z15" s="52" t="s">
        <v>31</v>
      </c>
      <c r="AA15" s="54">
        <f t="shared" ref="AA15:AB19" si="7">J48</f>
        <v>0</v>
      </c>
      <c r="AB15" s="55">
        <f t="shared" si="7"/>
        <v>0</v>
      </c>
      <c r="AC15" s="115"/>
      <c r="AD15" s="52" t="s">
        <v>33</v>
      </c>
      <c r="AE15" s="54">
        <f t="shared" si="6"/>
        <v>0</v>
      </c>
      <c r="AF15" s="55">
        <f t="shared" si="6"/>
        <v>0</v>
      </c>
      <c r="AG15" s="47"/>
    </row>
    <row r="16" spans="1:33" ht="29.25" customHeight="1">
      <c r="A16" s="3"/>
      <c r="B16" s="39">
        <v>12</v>
      </c>
      <c r="C16" s="113"/>
      <c r="D16" s="40"/>
      <c r="E16" s="41"/>
      <c r="F16" s="42">
        <f t="shared" si="1"/>
        <v>0</v>
      </c>
      <c r="G16" s="43">
        <f t="shared" si="2"/>
        <v>0</v>
      </c>
      <c r="H16" s="35"/>
      <c r="I16" s="36"/>
      <c r="J16" s="36"/>
      <c r="K16" s="36"/>
      <c r="L16" s="36"/>
      <c r="M16" s="36"/>
      <c r="N16" s="108">
        <f t="shared" si="3"/>
        <v>0</v>
      </c>
      <c r="O16" s="109"/>
      <c r="P16" s="87">
        <f t="shared" si="4"/>
        <v>0</v>
      </c>
      <c r="Q16" s="88">
        <f t="shared" si="0"/>
        <v>0</v>
      </c>
      <c r="R16" s="112">
        <f t="shared" si="5"/>
        <v>0</v>
      </c>
      <c r="S16" s="43" t="s">
        <v>18</v>
      </c>
      <c r="T16" s="3"/>
      <c r="U16" s="52" t="s">
        <v>31</v>
      </c>
      <c r="V16" s="54">
        <f t="shared" ref="V16:W20" si="8">H48</f>
        <v>0</v>
      </c>
      <c r="W16" s="54">
        <f t="shared" si="8"/>
        <v>0</v>
      </c>
      <c r="X16" s="55">
        <f>O48</f>
        <v>0</v>
      </c>
      <c r="Y16" s="9"/>
      <c r="Z16" s="52" t="s">
        <v>32</v>
      </c>
      <c r="AA16" s="54" t="e">
        <f t="shared" si="7"/>
        <v>#DIV/0!</v>
      </c>
      <c r="AB16" s="55" t="e">
        <f t="shared" si="7"/>
        <v>#DIV/0!</v>
      </c>
      <c r="AC16" s="115"/>
      <c r="AD16" s="52" t="s">
        <v>34</v>
      </c>
      <c r="AE16" s="54">
        <f t="shared" si="6"/>
        <v>0</v>
      </c>
      <c r="AF16" s="55">
        <f t="shared" si="6"/>
        <v>0</v>
      </c>
      <c r="AG16" s="47"/>
    </row>
    <row r="17" spans="1:33" ht="29.25" customHeight="1" thickBot="1">
      <c r="A17" s="3"/>
      <c r="B17" s="39">
        <v>13</v>
      </c>
      <c r="C17" s="113"/>
      <c r="D17" s="40"/>
      <c r="E17" s="41"/>
      <c r="F17" s="42">
        <f t="shared" si="1"/>
        <v>0</v>
      </c>
      <c r="G17" s="43">
        <f t="shared" si="2"/>
        <v>0</v>
      </c>
      <c r="H17" s="35"/>
      <c r="I17" s="36"/>
      <c r="J17" s="36"/>
      <c r="K17" s="36"/>
      <c r="L17" s="36"/>
      <c r="M17" s="36"/>
      <c r="N17" s="108">
        <f t="shared" si="3"/>
        <v>0</v>
      </c>
      <c r="O17" s="109"/>
      <c r="P17" s="87">
        <f t="shared" si="4"/>
        <v>0</v>
      </c>
      <c r="Q17" s="88">
        <f t="shared" si="0"/>
        <v>0</v>
      </c>
      <c r="R17" s="112">
        <f t="shared" si="5"/>
        <v>0</v>
      </c>
      <c r="S17" s="43" t="s">
        <v>18</v>
      </c>
      <c r="T17" s="3"/>
      <c r="U17" s="52" t="s">
        <v>32</v>
      </c>
      <c r="V17" s="54" t="e">
        <f t="shared" si="8"/>
        <v>#DIV/0!</v>
      </c>
      <c r="W17" s="54" t="e">
        <f t="shared" si="8"/>
        <v>#DIV/0!</v>
      </c>
      <c r="X17" s="55" t="e">
        <f>O49</f>
        <v>#DIV/0!</v>
      </c>
      <c r="Y17" s="9"/>
      <c r="Z17" s="52" t="s">
        <v>33</v>
      </c>
      <c r="AA17" s="54">
        <f t="shared" si="7"/>
        <v>0</v>
      </c>
      <c r="AB17" s="55">
        <f t="shared" si="7"/>
        <v>0</v>
      </c>
      <c r="AC17" s="56"/>
      <c r="AD17" s="57" t="s">
        <v>35</v>
      </c>
      <c r="AE17" s="59">
        <f t="shared" si="6"/>
        <v>0</v>
      </c>
      <c r="AF17" s="60">
        <f t="shared" si="6"/>
        <v>0</v>
      </c>
      <c r="AG17" s="47"/>
    </row>
    <row r="18" spans="1:33" ht="29.25" customHeight="1">
      <c r="A18" s="3"/>
      <c r="B18" s="39">
        <v>14</v>
      </c>
      <c r="C18" s="113"/>
      <c r="D18" s="40"/>
      <c r="E18" s="41"/>
      <c r="F18" s="42">
        <f t="shared" si="1"/>
        <v>0</v>
      </c>
      <c r="G18" s="43">
        <f t="shared" si="2"/>
        <v>0</v>
      </c>
      <c r="H18" s="35"/>
      <c r="I18" s="36"/>
      <c r="J18" s="36"/>
      <c r="K18" s="36"/>
      <c r="L18" s="36"/>
      <c r="M18" s="36"/>
      <c r="N18" s="108">
        <f t="shared" si="3"/>
        <v>0</v>
      </c>
      <c r="O18" s="109"/>
      <c r="P18" s="87">
        <f t="shared" si="4"/>
        <v>0</v>
      </c>
      <c r="Q18" s="88">
        <f t="shared" si="0"/>
        <v>0</v>
      </c>
      <c r="R18" s="112">
        <f t="shared" si="5"/>
        <v>0</v>
      </c>
      <c r="S18" s="43" t="s">
        <v>18</v>
      </c>
      <c r="T18" s="3"/>
      <c r="U18" s="52" t="s">
        <v>33</v>
      </c>
      <c r="V18" s="54">
        <f t="shared" si="8"/>
        <v>0</v>
      </c>
      <c r="W18" s="54">
        <f t="shared" si="8"/>
        <v>0</v>
      </c>
      <c r="X18" s="55">
        <f>O50</f>
        <v>0</v>
      </c>
      <c r="Y18" s="9"/>
      <c r="Z18" s="52" t="s">
        <v>34</v>
      </c>
      <c r="AA18" s="54">
        <f t="shared" si="7"/>
        <v>0</v>
      </c>
      <c r="AB18" s="55">
        <f t="shared" si="7"/>
        <v>0</v>
      </c>
      <c r="AC18" s="56"/>
      <c r="AD18" s="56"/>
      <c r="AE18" s="56"/>
      <c r="AF18" s="9"/>
      <c r="AG18" s="47"/>
    </row>
    <row r="19" spans="1:33" ht="29.25" customHeight="1" thickBot="1">
      <c r="A19" s="3"/>
      <c r="B19" s="39">
        <v>15</v>
      </c>
      <c r="C19" s="113"/>
      <c r="D19" s="40"/>
      <c r="E19" s="41"/>
      <c r="F19" s="42">
        <f t="shared" si="1"/>
        <v>0</v>
      </c>
      <c r="G19" s="43">
        <f t="shared" si="2"/>
        <v>0</v>
      </c>
      <c r="H19" s="35"/>
      <c r="I19" s="36"/>
      <c r="J19" s="36"/>
      <c r="K19" s="36"/>
      <c r="L19" s="36"/>
      <c r="M19" s="36"/>
      <c r="N19" s="108">
        <f t="shared" si="3"/>
        <v>0</v>
      </c>
      <c r="O19" s="109"/>
      <c r="P19" s="87">
        <f t="shared" si="4"/>
        <v>0</v>
      </c>
      <c r="Q19" s="88">
        <f t="shared" si="0"/>
        <v>0</v>
      </c>
      <c r="R19" s="112">
        <f t="shared" si="5"/>
        <v>0</v>
      </c>
      <c r="S19" s="43" t="s">
        <v>18</v>
      </c>
      <c r="T19" s="3"/>
      <c r="U19" s="52" t="s">
        <v>34</v>
      </c>
      <c r="V19" s="54">
        <f t="shared" si="8"/>
        <v>0</v>
      </c>
      <c r="W19" s="54">
        <f t="shared" si="8"/>
        <v>0</v>
      </c>
      <c r="X19" s="55">
        <f>O51</f>
        <v>0</v>
      </c>
      <c r="Y19" s="9"/>
      <c r="Z19" s="57" t="s">
        <v>35</v>
      </c>
      <c r="AA19" s="59">
        <f t="shared" si="7"/>
        <v>0</v>
      </c>
      <c r="AB19" s="60">
        <f t="shared" si="7"/>
        <v>0</v>
      </c>
      <c r="AC19" s="56"/>
      <c r="AD19" s="12"/>
      <c r="AE19" s="12"/>
      <c r="AF19" s="12"/>
      <c r="AG19" s="4"/>
    </row>
    <row r="20" spans="1:33" ht="29.25" customHeight="1" thickBot="1">
      <c r="A20" s="3"/>
      <c r="B20" s="39">
        <v>16</v>
      </c>
      <c r="C20" s="113"/>
      <c r="D20" s="40"/>
      <c r="E20" s="41"/>
      <c r="F20" s="42">
        <f t="shared" si="1"/>
        <v>0</v>
      </c>
      <c r="G20" s="43">
        <f t="shared" si="2"/>
        <v>0</v>
      </c>
      <c r="H20" s="35"/>
      <c r="I20" s="36"/>
      <c r="J20" s="36"/>
      <c r="K20" s="36"/>
      <c r="L20" s="36"/>
      <c r="M20" s="36"/>
      <c r="N20" s="108">
        <f t="shared" si="3"/>
        <v>0</v>
      </c>
      <c r="O20" s="109"/>
      <c r="P20" s="87">
        <f t="shared" si="4"/>
        <v>0</v>
      </c>
      <c r="Q20" s="88">
        <f t="shared" si="0"/>
        <v>0</v>
      </c>
      <c r="R20" s="112">
        <f t="shared" si="5"/>
        <v>0</v>
      </c>
      <c r="S20" s="43" t="s">
        <v>18</v>
      </c>
      <c r="T20" s="3"/>
      <c r="U20" s="57" t="s">
        <v>35</v>
      </c>
      <c r="V20" s="59">
        <f t="shared" si="8"/>
        <v>0</v>
      </c>
      <c r="W20" s="59">
        <f t="shared" si="8"/>
        <v>0</v>
      </c>
      <c r="X20" s="60">
        <f>O52</f>
        <v>0</v>
      </c>
      <c r="Y20" s="56"/>
      <c r="Z20" s="12"/>
      <c r="AA20" s="12"/>
      <c r="AB20" s="12"/>
      <c r="AC20" s="56"/>
      <c r="AD20" s="12"/>
      <c r="AE20" s="12"/>
      <c r="AF20" s="12"/>
      <c r="AG20" s="4"/>
    </row>
    <row r="21" spans="1:33" ht="29.25" customHeight="1" thickBot="1">
      <c r="A21" s="3"/>
      <c r="B21" s="39">
        <v>17</v>
      </c>
      <c r="C21" s="113"/>
      <c r="D21" s="40"/>
      <c r="E21" s="41"/>
      <c r="F21" s="42">
        <f t="shared" si="1"/>
        <v>0</v>
      </c>
      <c r="G21" s="43">
        <f t="shared" si="2"/>
        <v>0</v>
      </c>
      <c r="H21" s="35"/>
      <c r="I21" s="36"/>
      <c r="J21" s="36"/>
      <c r="K21" s="36"/>
      <c r="L21" s="36"/>
      <c r="M21" s="36"/>
      <c r="N21" s="108">
        <f t="shared" si="3"/>
        <v>0</v>
      </c>
      <c r="O21" s="109"/>
      <c r="P21" s="87">
        <f t="shared" si="4"/>
        <v>0</v>
      </c>
      <c r="Q21" s="88">
        <f t="shared" si="0"/>
        <v>0</v>
      </c>
      <c r="R21" s="112">
        <f t="shared" si="5"/>
        <v>0</v>
      </c>
      <c r="S21" s="43" t="s">
        <v>18</v>
      </c>
      <c r="T21" s="3"/>
      <c r="U21" s="12"/>
      <c r="V21" s="12"/>
      <c r="W21" s="12"/>
      <c r="X21" s="12"/>
      <c r="Y21" s="56"/>
      <c r="Z21" s="12"/>
      <c r="AA21" s="12"/>
      <c r="AB21" s="12"/>
      <c r="AC21" s="56"/>
      <c r="AD21" s="12"/>
      <c r="AE21" s="12"/>
      <c r="AF21" s="12"/>
      <c r="AG21" s="4"/>
    </row>
    <row r="22" spans="1:33" ht="29.25" customHeight="1">
      <c r="A22" s="3"/>
      <c r="B22" s="39">
        <v>18</v>
      </c>
      <c r="C22" s="113"/>
      <c r="D22" s="40"/>
      <c r="E22" s="41"/>
      <c r="F22" s="42">
        <f t="shared" si="1"/>
        <v>0</v>
      </c>
      <c r="G22" s="43">
        <f t="shared" si="2"/>
        <v>0</v>
      </c>
      <c r="H22" s="35"/>
      <c r="I22" s="36"/>
      <c r="J22" s="36"/>
      <c r="K22" s="36"/>
      <c r="L22" s="36"/>
      <c r="M22" s="36"/>
      <c r="N22" s="108">
        <f t="shared" si="3"/>
        <v>0</v>
      </c>
      <c r="O22" s="109"/>
      <c r="P22" s="87">
        <f t="shared" si="4"/>
        <v>0</v>
      </c>
      <c r="Q22" s="88">
        <f t="shared" si="0"/>
        <v>0</v>
      </c>
      <c r="R22" s="112">
        <f t="shared" si="5"/>
        <v>0</v>
      </c>
      <c r="S22" s="43" t="s">
        <v>18</v>
      </c>
      <c r="T22" s="3"/>
      <c r="U22" s="10" t="s">
        <v>36</v>
      </c>
      <c r="V22" s="61" t="s">
        <v>35</v>
      </c>
      <c r="W22" s="61" t="s">
        <v>37</v>
      </c>
      <c r="X22" s="62" t="s">
        <v>32</v>
      </c>
      <c r="Y22" s="56"/>
      <c r="Z22" s="63"/>
      <c r="AA22" s="61" t="s">
        <v>35</v>
      </c>
      <c r="AB22" s="62" t="s">
        <v>37</v>
      </c>
      <c r="AC22" s="56"/>
      <c r="AD22" s="475" t="s">
        <v>1</v>
      </c>
      <c r="AE22" s="476"/>
      <c r="AF22" s="62" t="s">
        <v>15</v>
      </c>
      <c r="AG22" s="4"/>
    </row>
    <row r="23" spans="1:33" ht="29.25" customHeight="1">
      <c r="A23" s="3"/>
      <c r="B23" s="39">
        <v>19</v>
      </c>
      <c r="C23" s="113"/>
      <c r="D23" s="40"/>
      <c r="E23" s="41"/>
      <c r="F23" s="42">
        <f t="shared" si="1"/>
        <v>0</v>
      </c>
      <c r="G23" s="43">
        <f t="shared" si="2"/>
        <v>0</v>
      </c>
      <c r="H23" s="35"/>
      <c r="I23" s="36"/>
      <c r="J23" s="36"/>
      <c r="K23" s="36"/>
      <c r="L23" s="36"/>
      <c r="M23" s="36"/>
      <c r="N23" s="108">
        <f t="shared" si="3"/>
        <v>0</v>
      </c>
      <c r="O23" s="109"/>
      <c r="P23" s="87">
        <f t="shared" si="4"/>
        <v>0</v>
      </c>
      <c r="Q23" s="88">
        <f t="shared" si="0"/>
        <v>0</v>
      </c>
      <c r="R23" s="112">
        <f t="shared" si="5"/>
        <v>0</v>
      </c>
      <c r="S23" s="43" t="s">
        <v>18</v>
      </c>
      <c r="T23" s="3"/>
      <c r="U23" s="23" t="s">
        <v>2</v>
      </c>
      <c r="V23" s="64">
        <f>H52</f>
        <v>0</v>
      </c>
      <c r="W23" s="64">
        <f>H48</f>
        <v>0</v>
      </c>
      <c r="X23" s="48" t="e">
        <f>V17</f>
        <v>#DIV/0!</v>
      </c>
      <c r="Y23" s="56"/>
      <c r="Z23" s="23" t="s">
        <v>38</v>
      </c>
      <c r="AA23" s="65">
        <f>COUNTIF('XII-BIO'!F5:F47,"1")</f>
        <v>0</v>
      </c>
      <c r="AB23" s="66">
        <f>COUNTIF('XII-BIO'!G5:G47,"1")</f>
        <v>0</v>
      </c>
      <c r="AC23" s="56"/>
      <c r="AD23" s="459" t="s">
        <v>39</v>
      </c>
      <c r="AE23" s="463"/>
      <c r="AF23" s="66">
        <f>COUNTIF('XII-BIO'!Q5:Q47,"&gt;=570")</f>
        <v>0</v>
      </c>
      <c r="AG23" s="4"/>
    </row>
    <row r="24" spans="1:33" ht="29.25" customHeight="1">
      <c r="A24" s="3"/>
      <c r="B24" s="39">
        <v>20</v>
      </c>
      <c r="C24" s="113"/>
      <c r="D24" s="40"/>
      <c r="E24" s="41"/>
      <c r="F24" s="42">
        <f t="shared" si="1"/>
        <v>0</v>
      </c>
      <c r="G24" s="43">
        <f t="shared" si="2"/>
        <v>0</v>
      </c>
      <c r="H24" s="35"/>
      <c r="I24" s="36"/>
      <c r="J24" s="36"/>
      <c r="K24" s="36"/>
      <c r="L24" s="36"/>
      <c r="M24" s="36"/>
      <c r="N24" s="108">
        <f t="shared" si="3"/>
        <v>0</v>
      </c>
      <c r="O24" s="109"/>
      <c r="P24" s="87">
        <f t="shared" si="4"/>
        <v>0</v>
      </c>
      <c r="Q24" s="88">
        <f t="shared" si="0"/>
        <v>0</v>
      </c>
      <c r="R24" s="112">
        <f t="shared" si="5"/>
        <v>0</v>
      </c>
      <c r="S24" s="43" t="s">
        <v>18</v>
      </c>
      <c r="T24" s="3"/>
      <c r="U24" s="23" t="s">
        <v>3</v>
      </c>
      <c r="V24" s="64">
        <f>I52</f>
        <v>0</v>
      </c>
      <c r="W24" s="64">
        <f>I48</f>
        <v>0</v>
      </c>
      <c r="X24" s="48" t="e">
        <f>W17</f>
        <v>#DIV/0!</v>
      </c>
      <c r="Y24" s="56"/>
      <c r="Z24" s="23" t="s">
        <v>40</v>
      </c>
      <c r="AA24" s="65">
        <f>COUNTIF('XII-BIO'!F5:F47,"2")</f>
        <v>0</v>
      </c>
      <c r="AB24" s="66">
        <f>COUNTIF('XII-BIO'!G5:G47,"2")</f>
        <v>0</v>
      </c>
      <c r="AC24" s="56"/>
      <c r="AD24" s="459" t="s">
        <v>41</v>
      </c>
      <c r="AE24" s="463"/>
      <c r="AF24" s="48">
        <f>COUNTIF('XII-BIO'!Q5:Q47,"&gt;559")-COUNTIF('XII-BIO'!Q5:Q47,"&gt;569")</f>
        <v>0</v>
      </c>
      <c r="AG24" s="4"/>
    </row>
    <row r="25" spans="1:33" ht="29.25" customHeight="1">
      <c r="A25" s="3"/>
      <c r="B25" s="39">
        <v>21</v>
      </c>
      <c r="C25" s="113"/>
      <c r="D25" s="40"/>
      <c r="E25" s="41"/>
      <c r="F25" s="42">
        <f t="shared" si="1"/>
        <v>0</v>
      </c>
      <c r="G25" s="43">
        <f t="shared" si="2"/>
        <v>0</v>
      </c>
      <c r="H25" s="35"/>
      <c r="I25" s="36"/>
      <c r="J25" s="36"/>
      <c r="K25" s="36"/>
      <c r="L25" s="36"/>
      <c r="M25" s="36"/>
      <c r="N25" s="108">
        <f t="shared" si="3"/>
        <v>0</v>
      </c>
      <c r="O25" s="109"/>
      <c r="P25" s="87">
        <f t="shared" si="4"/>
        <v>0</v>
      </c>
      <c r="Q25" s="88">
        <f t="shared" si="0"/>
        <v>0</v>
      </c>
      <c r="R25" s="112">
        <f t="shared" si="5"/>
        <v>0</v>
      </c>
      <c r="S25" s="43" t="s">
        <v>18</v>
      </c>
      <c r="T25" s="3"/>
      <c r="U25" s="23" t="s">
        <v>5</v>
      </c>
      <c r="V25" s="64">
        <f>J52</f>
        <v>0</v>
      </c>
      <c r="W25" s="64">
        <f>J48</f>
        <v>0</v>
      </c>
      <c r="X25" s="48" t="e">
        <f>AA16</f>
        <v>#DIV/0!</v>
      </c>
      <c r="Y25" s="56"/>
      <c r="Z25" s="23" t="s">
        <v>42</v>
      </c>
      <c r="AA25" s="65">
        <f>COUNTIF('XII-BIO'!F5:F47,"3")</f>
        <v>0</v>
      </c>
      <c r="AB25" s="66">
        <f>COUNTIF('XII-BIO'!G5:G47,"3")</f>
        <v>0</v>
      </c>
      <c r="AC25" s="56"/>
      <c r="AD25" s="459" t="s">
        <v>43</v>
      </c>
      <c r="AE25" s="463"/>
      <c r="AF25" s="48">
        <f>COUNTIF('XII-BIO'!Q5:Q47,"&gt;549")-COUNTIF('XII-BIO'!Q5:Q47,"&gt;559")</f>
        <v>0</v>
      </c>
      <c r="AG25" s="4"/>
    </row>
    <row r="26" spans="1:33" ht="29.25" customHeight="1">
      <c r="A26" s="3"/>
      <c r="B26" s="39">
        <v>22</v>
      </c>
      <c r="C26" s="113"/>
      <c r="D26" s="40"/>
      <c r="E26" s="41"/>
      <c r="F26" s="42">
        <f t="shared" si="1"/>
        <v>0</v>
      </c>
      <c r="G26" s="43">
        <f t="shared" si="2"/>
        <v>0</v>
      </c>
      <c r="H26" s="35"/>
      <c r="I26" s="36"/>
      <c r="J26" s="36"/>
      <c r="K26" s="36"/>
      <c r="L26" s="36"/>
      <c r="M26" s="36"/>
      <c r="N26" s="108">
        <f t="shared" si="3"/>
        <v>0</v>
      </c>
      <c r="O26" s="109"/>
      <c r="P26" s="87">
        <f t="shared" si="4"/>
        <v>0</v>
      </c>
      <c r="Q26" s="88">
        <f t="shared" si="0"/>
        <v>0</v>
      </c>
      <c r="R26" s="112">
        <f t="shared" si="5"/>
        <v>0</v>
      </c>
      <c r="S26" s="43" t="s">
        <v>18</v>
      </c>
      <c r="T26" s="3"/>
      <c r="U26" s="23" t="s">
        <v>6</v>
      </c>
      <c r="V26" s="64">
        <f>K52</f>
        <v>0</v>
      </c>
      <c r="W26" s="64">
        <f>K48</f>
        <v>0</v>
      </c>
      <c r="X26" s="48" t="e">
        <f>AB16</f>
        <v>#DIV/0!</v>
      </c>
      <c r="Y26" s="56"/>
      <c r="Z26" s="23" t="s">
        <v>44</v>
      </c>
      <c r="AA26" s="65">
        <f>COUNTIF('XII-BIO'!F5:F47,"4")</f>
        <v>0</v>
      </c>
      <c r="AB26" s="66">
        <f>COUNTIF('XII-BIO'!G5:G47,"4")</f>
        <v>0</v>
      </c>
      <c r="AC26" s="56"/>
      <c r="AD26" s="459" t="s">
        <v>45</v>
      </c>
      <c r="AE26" s="463"/>
      <c r="AF26" s="48">
        <f>COUNTIF('XII-BIO'!Q5:Q47,"&gt;539")-COUNTIF('XII-BIO'!Q5:Q47,"&gt;549")</f>
        <v>0</v>
      </c>
      <c r="AG26" s="4"/>
    </row>
    <row r="27" spans="1:33" ht="29.25" customHeight="1">
      <c r="A27" s="3"/>
      <c r="B27" s="39">
        <v>23</v>
      </c>
      <c r="C27" s="113"/>
      <c r="D27" s="40"/>
      <c r="E27" s="41"/>
      <c r="F27" s="42">
        <f t="shared" si="1"/>
        <v>0</v>
      </c>
      <c r="G27" s="43">
        <f t="shared" si="2"/>
        <v>0</v>
      </c>
      <c r="H27" s="35"/>
      <c r="I27" s="36"/>
      <c r="J27" s="36"/>
      <c r="K27" s="36"/>
      <c r="L27" s="36"/>
      <c r="M27" s="36"/>
      <c r="N27" s="108">
        <f t="shared" si="3"/>
        <v>0</v>
      </c>
      <c r="O27" s="109"/>
      <c r="P27" s="87">
        <f t="shared" si="4"/>
        <v>0</v>
      </c>
      <c r="Q27" s="88">
        <f t="shared" si="0"/>
        <v>0</v>
      </c>
      <c r="R27" s="112">
        <f t="shared" si="5"/>
        <v>0</v>
      </c>
      <c r="S27" s="43" t="s">
        <v>18</v>
      </c>
      <c r="T27" s="3"/>
      <c r="U27" s="23" t="s">
        <v>73</v>
      </c>
      <c r="V27" s="64">
        <f>L52</f>
        <v>0</v>
      </c>
      <c r="W27" s="64">
        <f>L48</f>
        <v>0</v>
      </c>
      <c r="X27" s="48" t="e">
        <f>AE14</f>
        <v>#DIV/0!</v>
      </c>
      <c r="Y27" s="56"/>
      <c r="Z27" s="23" t="s">
        <v>46</v>
      </c>
      <c r="AA27" s="65">
        <f>COUNTIF('XII-BIO'!F5:F47,"5")</f>
        <v>0</v>
      </c>
      <c r="AB27" s="66">
        <f>COUNTIF('XII-BIO'!G5:G47,"5")</f>
        <v>0</v>
      </c>
      <c r="AC27" s="56"/>
      <c r="AD27" s="459" t="s">
        <v>47</v>
      </c>
      <c r="AE27" s="463"/>
      <c r="AF27" s="48">
        <f>COUNTIF('XII-BIO'!Q5:Q47,"&gt;529")-COUNTIF('XII-BIO'!Q5:Q47,"&gt;539")</f>
        <v>0</v>
      </c>
      <c r="AG27" s="4"/>
    </row>
    <row r="28" spans="1:33" ht="29.25" customHeight="1">
      <c r="A28" s="3"/>
      <c r="B28" s="39">
        <v>24</v>
      </c>
      <c r="C28" s="113"/>
      <c r="D28" s="40"/>
      <c r="E28" s="41"/>
      <c r="F28" s="42">
        <f t="shared" si="1"/>
        <v>0</v>
      </c>
      <c r="G28" s="43">
        <f t="shared" si="2"/>
        <v>0</v>
      </c>
      <c r="H28" s="35"/>
      <c r="I28" s="36"/>
      <c r="J28" s="36"/>
      <c r="K28" s="36"/>
      <c r="L28" s="36"/>
      <c r="M28" s="36"/>
      <c r="N28" s="108">
        <f t="shared" si="3"/>
        <v>0</v>
      </c>
      <c r="O28" s="109"/>
      <c r="P28" s="87">
        <f t="shared" si="4"/>
        <v>0</v>
      </c>
      <c r="Q28" s="88">
        <f t="shared" si="0"/>
        <v>0</v>
      </c>
      <c r="R28" s="112">
        <f t="shared" si="5"/>
        <v>0</v>
      </c>
      <c r="S28" s="43" t="s">
        <v>18</v>
      </c>
      <c r="T28" s="3"/>
      <c r="U28" s="23" t="s">
        <v>66</v>
      </c>
      <c r="V28" s="64">
        <f>M52</f>
        <v>0</v>
      </c>
      <c r="W28" s="64">
        <f>M48</f>
        <v>0</v>
      </c>
      <c r="X28" s="48" t="e">
        <f>AF14</f>
        <v>#DIV/0!</v>
      </c>
      <c r="Y28" s="56"/>
      <c r="Z28" s="23" t="s">
        <v>48</v>
      </c>
      <c r="AA28" s="65">
        <f>COUNTIF('XII-BIO'!F5:F47,"6")</f>
        <v>0</v>
      </c>
      <c r="AB28" s="66">
        <f>COUNTIF('XII-BIO'!G5:G47,"6")</f>
        <v>0</v>
      </c>
      <c r="AC28" s="56"/>
      <c r="AD28" s="459" t="s">
        <v>49</v>
      </c>
      <c r="AE28" s="463"/>
      <c r="AF28" s="48">
        <f>COUNTIF('XII-BIO'!Q5:Q47,"&gt;499")-COUNTIF('XII-BIO'!Q5:Q47,"&gt;529")</f>
        <v>0</v>
      </c>
      <c r="AG28" s="4"/>
    </row>
    <row r="29" spans="1:33" ht="29.25" customHeight="1" thickBot="1">
      <c r="A29" s="3"/>
      <c r="B29" s="39">
        <v>25</v>
      </c>
      <c r="C29" s="113"/>
      <c r="D29" s="40"/>
      <c r="E29" s="41"/>
      <c r="F29" s="42">
        <f t="shared" si="1"/>
        <v>0</v>
      </c>
      <c r="G29" s="43">
        <f t="shared" si="2"/>
        <v>0</v>
      </c>
      <c r="H29" s="35"/>
      <c r="I29" s="36"/>
      <c r="J29" s="36"/>
      <c r="K29" s="36"/>
      <c r="L29" s="36"/>
      <c r="M29" s="36"/>
      <c r="N29" s="108">
        <f t="shared" si="3"/>
        <v>0</v>
      </c>
      <c r="O29" s="109"/>
      <c r="P29" s="87">
        <f t="shared" si="4"/>
        <v>0</v>
      </c>
      <c r="Q29" s="88">
        <f t="shared" si="0"/>
        <v>0</v>
      </c>
      <c r="R29" s="112">
        <f t="shared" si="5"/>
        <v>0</v>
      </c>
      <c r="S29" s="43" t="s">
        <v>18</v>
      </c>
      <c r="T29" s="3"/>
      <c r="U29" s="67" t="s">
        <v>4</v>
      </c>
      <c r="V29" s="68">
        <f>O52</f>
        <v>0</v>
      </c>
      <c r="W29" s="68">
        <f>O48</f>
        <v>0</v>
      </c>
      <c r="X29" s="69" t="e">
        <f>X17</f>
        <v>#DIV/0!</v>
      </c>
      <c r="Y29" s="56"/>
      <c r="Z29" s="67" t="s">
        <v>50</v>
      </c>
      <c r="AA29" s="70">
        <f>COUNTIF('XII-BIO'!F5:F47,"7")</f>
        <v>0</v>
      </c>
      <c r="AB29" s="71">
        <f>COUNTIF('XII-BIO'!G5:G47,"7")</f>
        <v>0</v>
      </c>
      <c r="AC29" s="56"/>
      <c r="AD29" s="459" t="s">
        <v>51</v>
      </c>
      <c r="AE29" s="463"/>
      <c r="AF29" s="48">
        <f>COUNTIF('XII-BIO'!Q5:Q47,"&gt;449")-COUNTIF('XII-BIO'!Q5:Q47,"&gt;499")</f>
        <v>0</v>
      </c>
      <c r="AG29" s="4"/>
    </row>
    <row r="30" spans="1:33" ht="29.25" customHeight="1">
      <c r="A30" s="3"/>
      <c r="B30" s="39">
        <v>26</v>
      </c>
      <c r="C30" s="113"/>
      <c r="D30" s="40"/>
      <c r="E30" s="41"/>
      <c r="F30" s="42">
        <f t="shared" si="1"/>
        <v>0</v>
      </c>
      <c r="G30" s="43">
        <f t="shared" si="2"/>
        <v>0</v>
      </c>
      <c r="H30" s="35"/>
      <c r="I30" s="36"/>
      <c r="J30" s="36"/>
      <c r="K30" s="36"/>
      <c r="L30" s="36"/>
      <c r="M30" s="36"/>
      <c r="N30" s="108">
        <f t="shared" si="3"/>
        <v>0</v>
      </c>
      <c r="O30" s="109"/>
      <c r="P30" s="87">
        <f t="shared" si="4"/>
        <v>0</v>
      </c>
      <c r="Q30" s="88">
        <f t="shared" si="0"/>
        <v>0</v>
      </c>
      <c r="R30" s="112">
        <f t="shared" si="5"/>
        <v>0</v>
      </c>
      <c r="S30" s="43" t="s">
        <v>18</v>
      </c>
      <c r="T30" s="3"/>
      <c r="U30" s="56"/>
      <c r="V30" s="56"/>
      <c r="W30" s="56"/>
      <c r="X30" s="56"/>
      <c r="Y30" s="56"/>
      <c r="Z30" s="461" t="s">
        <v>52</v>
      </c>
      <c r="AA30" s="462"/>
      <c r="AB30" s="72">
        <f>MAX(S5:S47)</f>
        <v>0</v>
      </c>
      <c r="AC30" s="458"/>
      <c r="AD30" s="459" t="s">
        <v>53</v>
      </c>
      <c r="AE30" s="463"/>
      <c r="AF30" s="48">
        <f>COUNTIF('XII-BIO'!Q5:Q47,"&gt;399")-COUNTIF('XII-BIO'!Q5:Q47,"&gt;449")</f>
        <v>0</v>
      </c>
      <c r="AG30" s="4"/>
    </row>
    <row r="31" spans="1:33" ht="29.25" customHeight="1">
      <c r="A31" s="3"/>
      <c r="B31" s="39">
        <v>27</v>
      </c>
      <c r="C31" s="113"/>
      <c r="D31" s="40"/>
      <c r="E31" s="41"/>
      <c r="F31" s="42">
        <f t="shared" si="1"/>
        <v>0</v>
      </c>
      <c r="G31" s="43">
        <f t="shared" si="2"/>
        <v>0</v>
      </c>
      <c r="H31" s="35"/>
      <c r="I31" s="36"/>
      <c r="J31" s="36"/>
      <c r="K31" s="36"/>
      <c r="L31" s="36"/>
      <c r="M31" s="36"/>
      <c r="N31" s="108">
        <f t="shared" si="3"/>
        <v>0</v>
      </c>
      <c r="O31" s="109"/>
      <c r="P31" s="87">
        <f t="shared" si="4"/>
        <v>0</v>
      </c>
      <c r="Q31" s="88">
        <f t="shared" si="0"/>
        <v>0</v>
      </c>
      <c r="R31" s="112">
        <f t="shared" si="5"/>
        <v>0</v>
      </c>
      <c r="S31" s="43" t="s">
        <v>18</v>
      </c>
      <c r="T31" s="3"/>
      <c r="U31" s="56"/>
      <c r="V31" s="56"/>
      <c r="W31" s="56"/>
      <c r="X31" s="56"/>
      <c r="Y31" s="56"/>
      <c r="Z31" s="459" t="s">
        <v>54</v>
      </c>
      <c r="AA31" s="460"/>
      <c r="AB31" s="66">
        <f>SUM(AA23:AA29)</f>
        <v>0</v>
      </c>
      <c r="AC31" s="458"/>
      <c r="AD31" s="459" t="s">
        <v>55</v>
      </c>
      <c r="AE31" s="463"/>
      <c r="AF31" s="48">
        <f>COUNTIF('XII-BIO'!Q5:Q47,"&gt;349")-COUNTIF('XII-BIO'!Q5:Q47,"&gt;399")</f>
        <v>0</v>
      </c>
      <c r="AG31" s="75"/>
    </row>
    <row r="32" spans="1:33" ht="29.25" customHeight="1">
      <c r="A32" s="3"/>
      <c r="B32" s="39">
        <v>28</v>
      </c>
      <c r="C32" s="113"/>
      <c r="D32" s="40"/>
      <c r="E32" s="41"/>
      <c r="F32" s="42">
        <f t="shared" si="1"/>
        <v>0</v>
      </c>
      <c r="G32" s="43">
        <f t="shared" si="2"/>
        <v>0</v>
      </c>
      <c r="H32" s="35"/>
      <c r="I32" s="36"/>
      <c r="J32" s="36"/>
      <c r="K32" s="36"/>
      <c r="L32" s="36"/>
      <c r="M32" s="36"/>
      <c r="N32" s="108">
        <f t="shared" si="3"/>
        <v>0</v>
      </c>
      <c r="O32" s="109"/>
      <c r="P32" s="87">
        <f t="shared" si="4"/>
        <v>0</v>
      </c>
      <c r="Q32" s="88">
        <f t="shared" si="0"/>
        <v>0</v>
      </c>
      <c r="R32" s="112">
        <f t="shared" si="5"/>
        <v>0</v>
      </c>
      <c r="S32" s="43" t="s">
        <v>18</v>
      </c>
      <c r="T32" s="3"/>
      <c r="U32" s="12"/>
      <c r="V32" s="12"/>
      <c r="W32" s="12"/>
      <c r="X32" s="12"/>
      <c r="Y32" s="76"/>
      <c r="Z32" s="459" t="s">
        <v>56</v>
      </c>
      <c r="AA32" s="460"/>
      <c r="AB32" s="48">
        <f>MAX(B5:B47)-(AB30+AB31)</f>
        <v>43</v>
      </c>
      <c r="AC32" s="76"/>
      <c r="AD32" s="459" t="s">
        <v>57</v>
      </c>
      <c r="AE32" s="463"/>
      <c r="AF32" s="48">
        <f>COUNTIF('XII-BIO'!Q5:Q47,"&gt;299")-COUNTIF('XII-BIO'!Q5:Q47,"&gt;349")</f>
        <v>0</v>
      </c>
      <c r="AG32" s="3"/>
    </row>
    <row r="33" spans="1:33" ht="29.25" customHeight="1" thickBot="1">
      <c r="A33" s="3"/>
      <c r="B33" s="39">
        <v>29</v>
      </c>
      <c r="C33" s="113"/>
      <c r="D33" s="40"/>
      <c r="E33" s="41"/>
      <c r="F33" s="42">
        <f t="shared" si="1"/>
        <v>0</v>
      </c>
      <c r="G33" s="43">
        <f t="shared" si="2"/>
        <v>0</v>
      </c>
      <c r="H33" s="35"/>
      <c r="I33" s="36"/>
      <c r="J33" s="36"/>
      <c r="K33" s="36"/>
      <c r="L33" s="36"/>
      <c r="M33" s="36"/>
      <c r="N33" s="108">
        <f t="shared" si="3"/>
        <v>0</v>
      </c>
      <c r="O33" s="109"/>
      <c r="P33" s="87">
        <f t="shared" si="4"/>
        <v>0</v>
      </c>
      <c r="Q33" s="88">
        <f t="shared" si="0"/>
        <v>0</v>
      </c>
      <c r="R33" s="112">
        <f t="shared" si="5"/>
        <v>0</v>
      </c>
      <c r="S33" s="43" t="s">
        <v>18</v>
      </c>
      <c r="T33" s="3"/>
      <c r="U33" s="12"/>
      <c r="V33" s="12"/>
      <c r="W33" s="12"/>
      <c r="X33" s="12"/>
      <c r="Y33" s="12"/>
      <c r="Z33" s="464" t="s">
        <v>58</v>
      </c>
      <c r="AA33" s="465"/>
      <c r="AB33" s="77">
        <f>SUM(AB30:AB32)</f>
        <v>43</v>
      </c>
      <c r="AC33" s="12"/>
      <c r="AD33" s="466" t="s">
        <v>59</v>
      </c>
      <c r="AE33" s="467"/>
      <c r="AF33" s="71">
        <f>COUNTIF('XII-BIO'!Q5:Q47,"&lt;300")</f>
        <v>43</v>
      </c>
    </row>
    <row r="34" spans="1:33" ht="29.25" customHeight="1">
      <c r="A34" s="3"/>
      <c r="B34" s="39">
        <v>30</v>
      </c>
      <c r="C34" s="113"/>
      <c r="D34" s="40"/>
      <c r="E34" s="41"/>
      <c r="F34" s="42">
        <f t="shared" si="1"/>
        <v>0</v>
      </c>
      <c r="G34" s="43">
        <f t="shared" si="2"/>
        <v>0</v>
      </c>
      <c r="H34" s="35"/>
      <c r="I34" s="36"/>
      <c r="J34" s="36"/>
      <c r="K34" s="36"/>
      <c r="L34" s="36"/>
      <c r="M34" s="36"/>
      <c r="N34" s="108">
        <f t="shared" si="3"/>
        <v>0</v>
      </c>
      <c r="O34" s="109"/>
      <c r="P34" s="87">
        <f t="shared" si="4"/>
        <v>0</v>
      </c>
      <c r="Q34" s="88">
        <f t="shared" si="0"/>
        <v>0</v>
      </c>
      <c r="R34" s="112">
        <f t="shared" si="5"/>
        <v>0</v>
      </c>
      <c r="S34" s="43" t="s">
        <v>18</v>
      </c>
      <c r="T34" s="3"/>
      <c r="Y34" s="5"/>
      <c r="Z34" s="5"/>
      <c r="AA34" s="5"/>
      <c r="AC34" s="5"/>
      <c r="AD34" s="5"/>
      <c r="AE34" s="78"/>
      <c r="AF34" s="3"/>
      <c r="AG34" s="3"/>
    </row>
    <row r="35" spans="1:33" ht="29.25" customHeight="1">
      <c r="A35" s="3"/>
      <c r="B35" s="39">
        <v>31</v>
      </c>
      <c r="C35" s="113"/>
      <c r="D35" s="40"/>
      <c r="E35" s="41"/>
      <c r="F35" s="42">
        <f t="shared" si="1"/>
        <v>0</v>
      </c>
      <c r="G35" s="43">
        <f t="shared" si="2"/>
        <v>0</v>
      </c>
      <c r="H35" s="35"/>
      <c r="I35" s="36"/>
      <c r="J35" s="36"/>
      <c r="K35" s="36"/>
      <c r="L35" s="36"/>
      <c r="M35" s="36"/>
      <c r="N35" s="108">
        <f t="shared" si="3"/>
        <v>0</v>
      </c>
      <c r="O35" s="109"/>
      <c r="P35" s="87">
        <f t="shared" si="4"/>
        <v>0</v>
      </c>
      <c r="Q35" s="88">
        <f t="shared" si="0"/>
        <v>0</v>
      </c>
      <c r="R35" s="112">
        <f t="shared" si="5"/>
        <v>0</v>
      </c>
      <c r="S35" s="43" t="s">
        <v>18</v>
      </c>
      <c r="T35" s="3"/>
      <c r="Y35" s="5"/>
      <c r="Z35" s="5"/>
      <c r="AA35" s="5"/>
      <c r="AC35" s="5"/>
      <c r="AD35" s="5"/>
      <c r="AE35" s="78"/>
      <c r="AF35" s="3"/>
      <c r="AG35" s="3"/>
    </row>
    <row r="36" spans="1:33" ht="29.25" customHeight="1">
      <c r="A36" s="3"/>
      <c r="B36" s="39">
        <v>32</v>
      </c>
      <c r="C36" s="113"/>
      <c r="D36" s="40"/>
      <c r="E36" s="41"/>
      <c r="F36" s="42">
        <f t="shared" si="1"/>
        <v>0</v>
      </c>
      <c r="G36" s="43">
        <f t="shared" si="2"/>
        <v>0</v>
      </c>
      <c r="H36" s="35"/>
      <c r="I36" s="36"/>
      <c r="J36" s="36"/>
      <c r="K36" s="36"/>
      <c r="L36" s="36"/>
      <c r="M36" s="36"/>
      <c r="N36" s="108">
        <f t="shared" si="3"/>
        <v>0</v>
      </c>
      <c r="O36" s="109"/>
      <c r="P36" s="87">
        <f t="shared" si="4"/>
        <v>0</v>
      </c>
      <c r="Q36" s="88">
        <f t="shared" si="0"/>
        <v>0</v>
      </c>
      <c r="R36" s="112">
        <f t="shared" si="5"/>
        <v>0</v>
      </c>
      <c r="S36" s="43" t="s">
        <v>18</v>
      </c>
      <c r="T36" s="3"/>
      <c r="U36" s="468" t="s">
        <v>60</v>
      </c>
      <c r="V36" s="468"/>
      <c r="W36" s="468"/>
      <c r="X36" s="468"/>
      <c r="Y36" s="79"/>
      <c r="Z36" s="79"/>
      <c r="AA36" s="79"/>
      <c r="AB36" s="79"/>
      <c r="AC36" s="79"/>
      <c r="AD36" s="468" t="s">
        <v>61</v>
      </c>
      <c r="AE36" s="468"/>
      <c r="AF36" s="468"/>
      <c r="AG36" s="3"/>
    </row>
    <row r="37" spans="1:33" ht="29.25" customHeight="1">
      <c r="A37" s="3"/>
      <c r="B37" s="39">
        <v>33</v>
      </c>
      <c r="C37" s="113"/>
      <c r="D37" s="40"/>
      <c r="E37" s="41"/>
      <c r="F37" s="42">
        <f t="shared" si="1"/>
        <v>0</v>
      </c>
      <c r="G37" s="43">
        <f t="shared" si="2"/>
        <v>0</v>
      </c>
      <c r="H37" s="35"/>
      <c r="I37" s="36"/>
      <c r="J37" s="36"/>
      <c r="K37" s="36"/>
      <c r="L37" s="36"/>
      <c r="M37" s="36"/>
      <c r="N37" s="108">
        <f t="shared" si="3"/>
        <v>0</v>
      </c>
      <c r="O37" s="109"/>
      <c r="P37" s="87">
        <f t="shared" si="4"/>
        <v>0</v>
      </c>
      <c r="Q37" s="88">
        <f t="shared" si="0"/>
        <v>0</v>
      </c>
      <c r="R37" s="112">
        <f t="shared" si="5"/>
        <v>0</v>
      </c>
      <c r="S37" s="43" t="s">
        <v>18</v>
      </c>
      <c r="T37" s="3"/>
      <c r="Y37" s="5"/>
      <c r="Z37" s="5"/>
      <c r="AA37" s="5"/>
      <c r="AC37" s="5"/>
      <c r="AD37" s="5"/>
      <c r="AE37" s="78"/>
      <c r="AF37" s="3"/>
      <c r="AG37" s="3"/>
    </row>
    <row r="38" spans="1:33" ht="29.25" customHeight="1">
      <c r="A38" s="3"/>
      <c r="B38" s="39">
        <v>34</v>
      </c>
      <c r="C38" s="113"/>
      <c r="D38" s="40"/>
      <c r="E38" s="41"/>
      <c r="F38" s="42">
        <f t="shared" si="1"/>
        <v>0</v>
      </c>
      <c r="G38" s="43">
        <f t="shared" si="2"/>
        <v>0</v>
      </c>
      <c r="H38" s="35"/>
      <c r="I38" s="36"/>
      <c r="J38" s="36"/>
      <c r="K38" s="36"/>
      <c r="L38" s="36"/>
      <c r="M38" s="36"/>
      <c r="N38" s="108">
        <f t="shared" si="3"/>
        <v>0</v>
      </c>
      <c r="O38" s="109"/>
      <c r="P38" s="87">
        <f t="shared" si="4"/>
        <v>0</v>
      </c>
      <c r="Q38" s="88">
        <f t="shared" si="0"/>
        <v>0</v>
      </c>
      <c r="R38" s="112">
        <f t="shared" si="5"/>
        <v>0</v>
      </c>
      <c r="S38" s="43" t="s">
        <v>18</v>
      </c>
      <c r="T38" s="3"/>
      <c r="Y38" s="5"/>
      <c r="Z38" s="5"/>
      <c r="AA38" s="5"/>
      <c r="AF38" s="3"/>
      <c r="AG38" s="3"/>
    </row>
    <row r="39" spans="1:33" ht="29.25" customHeight="1">
      <c r="A39" s="3"/>
      <c r="B39" s="39">
        <v>35</v>
      </c>
      <c r="C39" s="113"/>
      <c r="D39" s="40"/>
      <c r="E39" s="41"/>
      <c r="F39" s="42">
        <f t="shared" si="1"/>
        <v>0</v>
      </c>
      <c r="G39" s="43">
        <f t="shared" si="2"/>
        <v>0</v>
      </c>
      <c r="H39" s="35"/>
      <c r="I39" s="36"/>
      <c r="J39" s="36"/>
      <c r="K39" s="36"/>
      <c r="L39" s="36"/>
      <c r="M39" s="36"/>
      <c r="N39" s="108">
        <f t="shared" si="3"/>
        <v>0</v>
      </c>
      <c r="O39" s="109"/>
      <c r="P39" s="87">
        <f t="shared" si="4"/>
        <v>0</v>
      </c>
      <c r="Q39" s="88">
        <f t="shared" si="0"/>
        <v>0</v>
      </c>
      <c r="R39" s="112">
        <f t="shared" si="5"/>
        <v>0</v>
      </c>
      <c r="S39" s="43" t="s">
        <v>18</v>
      </c>
      <c r="T39" s="3"/>
      <c r="Y39" s="5"/>
      <c r="AF39" s="3"/>
      <c r="AG39" s="3"/>
    </row>
    <row r="40" spans="1:33" ht="29.25" customHeight="1">
      <c r="A40" s="3"/>
      <c r="B40" s="39">
        <v>36</v>
      </c>
      <c r="C40" s="113"/>
      <c r="D40" s="40"/>
      <c r="E40" s="41"/>
      <c r="F40" s="42">
        <f t="shared" si="1"/>
        <v>0</v>
      </c>
      <c r="G40" s="43">
        <f t="shared" si="2"/>
        <v>0</v>
      </c>
      <c r="H40" s="35"/>
      <c r="I40" s="36"/>
      <c r="J40" s="36"/>
      <c r="K40" s="36"/>
      <c r="L40" s="36"/>
      <c r="M40" s="36"/>
      <c r="N40" s="108">
        <f t="shared" si="3"/>
        <v>0</v>
      </c>
      <c r="O40" s="109"/>
      <c r="P40" s="87">
        <f t="shared" si="4"/>
        <v>0</v>
      </c>
      <c r="Q40" s="88">
        <f t="shared" si="0"/>
        <v>0</v>
      </c>
      <c r="R40" s="112">
        <f t="shared" si="5"/>
        <v>0</v>
      </c>
      <c r="S40" s="43" t="s">
        <v>18</v>
      </c>
      <c r="T40" s="3"/>
      <c r="Y40" s="5"/>
      <c r="AF40" s="3"/>
      <c r="AG40" s="3"/>
    </row>
    <row r="41" spans="1:33" ht="29.25" customHeight="1">
      <c r="A41" s="3"/>
      <c r="B41" s="39">
        <v>37</v>
      </c>
      <c r="C41" s="113"/>
      <c r="D41" s="40"/>
      <c r="E41" s="41"/>
      <c r="F41" s="42">
        <f t="shared" si="1"/>
        <v>0</v>
      </c>
      <c r="G41" s="43">
        <f t="shared" si="2"/>
        <v>0</v>
      </c>
      <c r="H41" s="35"/>
      <c r="I41" s="36"/>
      <c r="J41" s="36"/>
      <c r="K41" s="36"/>
      <c r="L41" s="36"/>
      <c r="M41" s="36"/>
      <c r="N41" s="108">
        <f t="shared" si="3"/>
        <v>0</v>
      </c>
      <c r="O41" s="109"/>
      <c r="P41" s="87">
        <f t="shared" si="4"/>
        <v>0</v>
      </c>
      <c r="Q41" s="88">
        <f t="shared" si="0"/>
        <v>0</v>
      </c>
      <c r="R41" s="112">
        <f t="shared" si="5"/>
        <v>0</v>
      </c>
      <c r="S41" s="43" t="s">
        <v>18</v>
      </c>
      <c r="T41" s="3"/>
      <c r="Y41" s="5"/>
      <c r="AF41" s="3"/>
      <c r="AG41" s="3"/>
    </row>
    <row r="42" spans="1:33" ht="29.25" customHeight="1">
      <c r="A42" s="3"/>
      <c r="B42" s="39">
        <v>38</v>
      </c>
      <c r="C42" s="113"/>
      <c r="D42" s="40"/>
      <c r="E42" s="41"/>
      <c r="F42" s="42">
        <f t="shared" si="1"/>
        <v>0</v>
      </c>
      <c r="G42" s="43">
        <f t="shared" si="2"/>
        <v>0</v>
      </c>
      <c r="H42" s="35"/>
      <c r="I42" s="36"/>
      <c r="J42" s="36"/>
      <c r="K42" s="36"/>
      <c r="L42" s="36"/>
      <c r="M42" s="36"/>
      <c r="N42" s="108">
        <f t="shared" si="3"/>
        <v>0</v>
      </c>
      <c r="O42" s="109"/>
      <c r="P42" s="87">
        <f t="shared" si="4"/>
        <v>0</v>
      </c>
      <c r="Q42" s="88">
        <f t="shared" si="0"/>
        <v>0</v>
      </c>
      <c r="R42" s="112">
        <f t="shared" si="5"/>
        <v>0</v>
      </c>
      <c r="S42" s="43" t="s">
        <v>18</v>
      </c>
      <c r="T42" s="3"/>
      <c r="Y42" s="5"/>
      <c r="AF42" s="3"/>
      <c r="AG42" s="3"/>
    </row>
    <row r="43" spans="1:33" ht="29.25" customHeight="1">
      <c r="A43" s="3"/>
      <c r="B43" s="39">
        <v>39</v>
      </c>
      <c r="C43" s="113"/>
      <c r="D43" s="40"/>
      <c r="E43" s="41"/>
      <c r="F43" s="42">
        <f t="shared" si="1"/>
        <v>0</v>
      </c>
      <c r="G43" s="43">
        <f t="shared" si="2"/>
        <v>0</v>
      </c>
      <c r="H43" s="35"/>
      <c r="I43" s="36"/>
      <c r="J43" s="36"/>
      <c r="K43" s="36"/>
      <c r="L43" s="36"/>
      <c r="M43" s="36"/>
      <c r="N43" s="108">
        <f t="shared" si="3"/>
        <v>0</v>
      </c>
      <c r="O43" s="109"/>
      <c r="P43" s="87">
        <f t="shared" si="4"/>
        <v>0</v>
      </c>
      <c r="Q43" s="88">
        <f t="shared" si="0"/>
        <v>0</v>
      </c>
      <c r="R43" s="112">
        <f t="shared" si="5"/>
        <v>0</v>
      </c>
      <c r="S43" s="43" t="s">
        <v>18</v>
      </c>
      <c r="T43" s="3"/>
      <c r="Y43" s="5"/>
      <c r="AF43" s="3"/>
      <c r="AG43" s="3"/>
    </row>
    <row r="44" spans="1:33" ht="29.25" customHeight="1">
      <c r="A44" s="3"/>
      <c r="B44" s="39">
        <v>40</v>
      </c>
      <c r="C44" s="113"/>
      <c r="D44" s="40"/>
      <c r="E44" s="41"/>
      <c r="F44" s="42">
        <f t="shared" si="1"/>
        <v>0</v>
      </c>
      <c r="G44" s="43">
        <f t="shared" si="2"/>
        <v>0</v>
      </c>
      <c r="H44" s="35"/>
      <c r="I44" s="36"/>
      <c r="J44" s="36"/>
      <c r="K44" s="36"/>
      <c r="L44" s="36"/>
      <c r="M44" s="36"/>
      <c r="N44" s="108">
        <f t="shared" si="3"/>
        <v>0</v>
      </c>
      <c r="O44" s="109"/>
      <c r="P44" s="87">
        <f t="shared" si="4"/>
        <v>0</v>
      </c>
      <c r="Q44" s="88">
        <f t="shared" si="0"/>
        <v>0</v>
      </c>
      <c r="R44" s="112">
        <f t="shared" si="5"/>
        <v>0</v>
      </c>
      <c r="S44" s="43" t="s">
        <v>18</v>
      </c>
      <c r="T44" s="3"/>
      <c r="Y44" s="5"/>
      <c r="AF44" s="3"/>
      <c r="AG44" s="3"/>
    </row>
    <row r="45" spans="1:33" ht="29.25" customHeight="1">
      <c r="A45" s="3"/>
      <c r="B45" s="39">
        <v>41</v>
      </c>
      <c r="C45" s="113"/>
      <c r="D45" s="40"/>
      <c r="E45" s="41"/>
      <c r="F45" s="42">
        <f t="shared" si="1"/>
        <v>0</v>
      </c>
      <c r="G45" s="43">
        <f t="shared" si="2"/>
        <v>0</v>
      </c>
      <c r="H45" s="35"/>
      <c r="I45" s="36"/>
      <c r="J45" s="36"/>
      <c r="K45" s="36"/>
      <c r="L45" s="36"/>
      <c r="M45" s="36"/>
      <c r="N45" s="108">
        <f t="shared" si="3"/>
        <v>0</v>
      </c>
      <c r="O45" s="109"/>
      <c r="P45" s="87">
        <f t="shared" si="4"/>
        <v>0</v>
      </c>
      <c r="Q45" s="88">
        <f t="shared" si="0"/>
        <v>0</v>
      </c>
      <c r="R45" s="112">
        <f t="shared" si="5"/>
        <v>0</v>
      </c>
      <c r="S45" s="43" t="s">
        <v>18</v>
      </c>
      <c r="T45" s="3"/>
      <c r="Y45" s="5"/>
      <c r="AF45" s="3"/>
      <c r="AG45" s="3"/>
    </row>
    <row r="46" spans="1:33" ht="29.25" customHeight="1">
      <c r="A46" s="3"/>
      <c r="B46" s="39">
        <v>42</v>
      </c>
      <c r="C46" s="113"/>
      <c r="D46" s="40"/>
      <c r="E46" s="41"/>
      <c r="F46" s="42">
        <f t="shared" si="1"/>
        <v>0</v>
      </c>
      <c r="G46" s="43">
        <f t="shared" si="2"/>
        <v>0</v>
      </c>
      <c r="H46" s="35"/>
      <c r="I46" s="36"/>
      <c r="J46" s="36"/>
      <c r="K46" s="36"/>
      <c r="L46" s="36"/>
      <c r="M46" s="36"/>
      <c r="N46" s="108">
        <f t="shared" si="3"/>
        <v>0</v>
      </c>
      <c r="O46" s="109"/>
      <c r="P46" s="87">
        <f t="shared" si="4"/>
        <v>0</v>
      </c>
      <c r="Q46" s="88">
        <f t="shared" si="0"/>
        <v>0</v>
      </c>
      <c r="R46" s="112">
        <f t="shared" si="5"/>
        <v>0</v>
      </c>
      <c r="S46" s="43" t="s">
        <v>18</v>
      </c>
      <c r="T46" s="3"/>
      <c r="Y46" s="5"/>
      <c r="AF46" s="3"/>
      <c r="AG46" s="3"/>
    </row>
    <row r="47" spans="1:33" ht="29.25" customHeight="1" thickBot="1">
      <c r="A47" s="3"/>
      <c r="B47" s="39">
        <v>43</v>
      </c>
      <c r="C47" s="113"/>
      <c r="D47" s="40"/>
      <c r="E47" s="41"/>
      <c r="F47" s="42">
        <f t="shared" si="1"/>
        <v>0</v>
      </c>
      <c r="G47" s="43">
        <f t="shared" si="2"/>
        <v>0</v>
      </c>
      <c r="H47" s="35"/>
      <c r="I47" s="36"/>
      <c r="J47" s="36"/>
      <c r="K47" s="36"/>
      <c r="L47" s="36"/>
      <c r="M47" s="36"/>
      <c r="N47" s="108">
        <f t="shared" si="3"/>
        <v>0</v>
      </c>
      <c r="O47" s="109"/>
      <c r="P47" s="87">
        <f t="shared" si="4"/>
        <v>0</v>
      </c>
      <c r="Q47" s="88">
        <f t="shared" si="0"/>
        <v>0</v>
      </c>
      <c r="R47" s="112">
        <f t="shared" si="5"/>
        <v>0</v>
      </c>
      <c r="S47" s="43" t="s">
        <v>18</v>
      </c>
      <c r="T47" s="3"/>
      <c r="Y47" s="5"/>
      <c r="AF47" s="3"/>
      <c r="AG47" s="3"/>
    </row>
    <row r="48" spans="1:33" ht="29.25" customHeight="1">
      <c r="A48" s="3"/>
      <c r="B48" s="490" t="s">
        <v>56</v>
      </c>
      <c r="C48" s="491"/>
      <c r="D48" s="491"/>
      <c r="E48" s="491"/>
      <c r="F48" s="491"/>
      <c r="G48" s="492"/>
      <c r="H48" s="80">
        <f t="shared" ref="H48:O48" si="9">COUNTIF(H5:H47,"AB")</f>
        <v>0</v>
      </c>
      <c r="I48" s="80">
        <f t="shared" si="9"/>
        <v>0</v>
      </c>
      <c r="J48" s="80">
        <f t="shared" si="9"/>
        <v>0</v>
      </c>
      <c r="K48" s="80">
        <f t="shared" si="9"/>
        <v>0</v>
      </c>
      <c r="L48" s="80">
        <f t="shared" si="9"/>
        <v>0</v>
      </c>
      <c r="M48" s="80">
        <f t="shared" si="9"/>
        <v>0</v>
      </c>
      <c r="N48" s="80">
        <f t="shared" si="9"/>
        <v>0</v>
      </c>
      <c r="O48" s="80">
        <f t="shared" si="9"/>
        <v>0</v>
      </c>
      <c r="P48" s="82"/>
      <c r="Q48" s="83">
        <f>COUNTIF(Q5:Q47,"AB")</f>
        <v>0</v>
      </c>
      <c r="R48" s="116"/>
      <c r="S48" s="84"/>
      <c r="T48" s="3"/>
    </row>
    <row r="49" spans="1:33" ht="29.25" customHeight="1">
      <c r="A49" s="3"/>
      <c r="B49" s="493" t="s">
        <v>32</v>
      </c>
      <c r="C49" s="494"/>
      <c r="D49" s="494"/>
      <c r="E49" s="494"/>
      <c r="F49" s="494"/>
      <c r="G49" s="495"/>
      <c r="H49" s="85" t="e">
        <f t="shared" ref="H49:O49" si="10">AVERAGE(H5:H47)</f>
        <v>#DIV/0!</v>
      </c>
      <c r="I49" s="85" t="e">
        <f t="shared" si="10"/>
        <v>#DIV/0!</v>
      </c>
      <c r="J49" s="85" t="e">
        <f t="shared" si="10"/>
        <v>#DIV/0!</v>
      </c>
      <c r="K49" s="85" t="e">
        <f t="shared" si="10"/>
        <v>#DIV/0!</v>
      </c>
      <c r="L49" s="85" t="e">
        <f t="shared" si="10"/>
        <v>#DIV/0!</v>
      </c>
      <c r="M49" s="85" t="e">
        <f t="shared" si="10"/>
        <v>#DIV/0!</v>
      </c>
      <c r="N49" s="85">
        <f t="shared" si="10"/>
        <v>0</v>
      </c>
      <c r="O49" s="85" t="e">
        <f t="shared" si="10"/>
        <v>#DIV/0!</v>
      </c>
      <c r="P49" s="87"/>
      <c r="Q49" s="88">
        <f>AVERAGE(Q5:Q47)</f>
        <v>0</v>
      </c>
      <c r="R49" s="117"/>
      <c r="S49" s="89"/>
      <c r="T49" s="3"/>
      <c r="Y49" s="5"/>
      <c r="Z49" s="5"/>
      <c r="AA49" s="5"/>
      <c r="AF49" s="3"/>
      <c r="AG49" s="3"/>
    </row>
    <row r="50" spans="1:33" ht="29.25" customHeight="1">
      <c r="A50" s="75"/>
      <c r="B50" s="493" t="s">
        <v>33</v>
      </c>
      <c r="C50" s="494"/>
      <c r="D50" s="494"/>
      <c r="E50" s="494"/>
      <c r="F50" s="494"/>
      <c r="G50" s="495"/>
      <c r="H50" s="85">
        <f t="shared" ref="H50:O50" si="11">MAX(H5:H47)</f>
        <v>0</v>
      </c>
      <c r="I50" s="85">
        <f t="shared" si="11"/>
        <v>0</v>
      </c>
      <c r="J50" s="85">
        <f t="shared" si="11"/>
        <v>0</v>
      </c>
      <c r="K50" s="85">
        <f t="shared" si="11"/>
        <v>0</v>
      </c>
      <c r="L50" s="85">
        <f t="shared" si="11"/>
        <v>0</v>
      </c>
      <c r="M50" s="85">
        <f t="shared" si="11"/>
        <v>0</v>
      </c>
      <c r="N50" s="85">
        <f t="shared" si="11"/>
        <v>0</v>
      </c>
      <c r="O50" s="85">
        <f t="shared" si="11"/>
        <v>0</v>
      </c>
      <c r="P50" s="87"/>
      <c r="Q50" s="88">
        <f>MAX(Q5:Q47)</f>
        <v>0</v>
      </c>
      <c r="R50" s="117"/>
      <c r="S50" s="89"/>
      <c r="T50" s="75"/>
      <c r="U50" s="75"/>
      <c r="V50" s="75"/>
      <c r="W50" s="75"/>
      <c r="X50" s="75"/>
      <c r="Y50" s="75"/>
      <c r="Z50" s="75"/>
      <c r="AA50" s="75"/>
      <c r="AB50" s="75"/>
      <c r="AC50" s="75"/>
      <c r="AD50" s="75"/>
      <c r="AE50" s="75"/>
      <c r="AF50" s="75"/>
      <c r="AG50" s="75"/>
    </row>
    <row r="51" spans="1:33" ht="29.25" customHeight="1">
      <c r="A51" s="75"/>
      <c r="B51" s="493" t="s">
        <v>34</v>
      </c>
      <c r="C51" s="494"/>
      <c r="D51" s="494"/>
      <c r="E51" s="494"/>
      <c r="F51" s="494"/>
      <c r="G51" s="495"/>
      <c r="H51" s="85">
        <f t="shared" ref="H51:O51" si="12">MIN(H5:H47)</f>
        <v>0</v>
      </c>
      <c r="I51" s="85">
        <f t="shared" si="12"/>
        <v>0</v>
      </c>
      <c r="J51" s="85">
        <f t="shared" si="12"/>
        <v>0</v>
      </c>
      <c r="K51" s="85">
        <f t="shared" si="12"/>
        <v>0</v>
      </c>
      <c r="L51" s="85">
        <f t="shared" si="12"/>
        <v>0</v>
      </c>
      <c r="M51" s="85">
        <f t="shared" si="12"/>
        <v>0</v>
      </c>
      <c r="N51" s="85">
        <f t="shared" si="12"/>
        <v>0</v>
      </c>
      <c r="O51" s="85">
        <f t="shared" si="12"/>
        <v>0</v>
      </c>
      <c r="P51" s="87"/>
      <c r="Q51" s="88">
        <f>MIN(Q5:Q47)</f>
        <v>0</v>
      </c>
      <c r="R51" s="117"/>
      <c r="S51" s="89"/>
      <c r="T51" s="75"/>
      <c r="U51" s="75"/>
      <c r="V51" s="75"/>
      <c r="W51" s="75"/>
      <c r="X51" s="75"/>
      <c r="Y51" s="75"/>
      <c r="Z51" s="75"/>
      <c r="AA51" s="75"/>
      <c r="AB51" s="75"/>
      <c r="AC51" s="75"/>
      <c r="AD51" s="75"/>
      <c r="AE51" s="75"/>
      <c r="AF51" s="75"/>
      <c r="AG51" s="75"/>
    </row>
    <row r="52" spans="1:33" ht="29.25" customHeight="1" thickBot="1">
      <c r="A52" s="75"/>
      <c r="B52" s="496" t="s">
        <v>62</v>
      </c>
      <c r="C52" s="497"/>
      <c r="D52" s="497"/>
      <c r="E52" s="497"/>
      <c r="F52" s="497"/>
      <c r="G52" s="498"/>
      <c r="H52" s="90">
        <f>COUNTIF(H5:H47,"&lt;45")</f>
        <v>0</v>
      </c>
      <c r="I52" s="90">
        <f>COUNTIF(I5:I47,"&lt;45")</f>
        <v>0</v>
      </c>
      <c r="J52" s="90">
        <f>COUNTIF(J5:J47,"&lt;35")</f>
        <v>0</v>
      </c>
      <c r="K52" s="90">
        <f>COUNTIF(K5:K47,"&lt;35")</f>
        <v>0</v>
      </c>
      <c r="L52" s="90">
        <f>COUNTIF(L5:L47,"&lt;18")</f>
        <v>0</v>
      </c>
      <c r="M52" s="90">
        <f>COUNTIF(M5:M47,"&lt;18")</f>
        <v>0</v>
      </c>
      <c r="N52" s="90"/>
      <c r="O52" s="90">
        <f>COUNTIF(O5:O47,"&lt;45")</f>
        <v>0</v>
      </c>
      <c r="P52" s="92"/>
      <c r="Q52" s="93"/>
      <c r="R52" s="118"/>
      <c r="S52" s="94"/>
      <c r="T52" s="75"/>
      <c r="U52" s="75"/>
      <c r="V52" s="75"/>
      <c r="W52" s="75"/>
      <c r="X52" s="75"/>
      <c r="Y52" s="75"/>
      <c r="Z52" s="75"/>
      <c r="AA52" s="75"/>
      <c r="AB52" s="75"/>
      <c r="AC52" s="75"/>
      <c r="AD52" s="75"/>
      <c r="AE52" s="75"/>
      <c r="AF52" s="75"/>
      <c r="AG52" s="75"/>
    </row>
    <row r="53" spans="1:33" ht="29.25" customHeight="1">
      <c r="A53" s="75"/>
      <c r="C53" s="1"/>
      <c r="D53" s="1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</row>
    <row r="54" spans="1:33" ht="29.25" customHeight="1">
      <c r="A54" s="96"/>
      <c r="B54" s="458" t="s">
        <v>60</v>
      </c>
      <c r="C54" s="458"/>
      <c r="D54" s="458"/>
      <c r="E54" s="458"/>
      <c r="F54" s="458"/>
      <c r="G54" s="458"/>
      <c r="H54" s="73"/>
      <c r="I54" s="73"/>
      <c r="J54" s="56"/>
      <c r="K54" s="458" t="s">
        <v>61</v>
      </c>
      <c r="L54" s="458"/>
      <c r="M54" s="458"/>
      <c r="N54" s="458"/>
      <c r="O54" s="458"/>
      <c r="P54" s="458"/>
      <c r="Q54" s="458"/>
      <c r="R54" s="458"/>
      <c r="S54" s="458"/>
      <c r="T54" s="96"/>
      <c r="AG54" s="96"/>
    </row>
    <row r="55" spans="1:33" ht="18.75" customHeight="1">
      <c r="B55" s="14"/>
      <c r="C55" s="98"/>
      <c r="D55" s="98"/>
      <c r="E55" s="14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3"/>
      <c r="AG55" s="3"/>
    </row>
    <row r="56" spans="1:33" ht="15.75" customHeight="1">
      <c r="A56" s="5"/>
      <c r="B56" s="14"/>
      <c r="C56" s="98"/>
      <c r="D56" s="98"/>
      <c r="E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5"/>
      <c r="AG56" s="5"/>
    </row>
    <row r="57" spans="1:33" ht="15.75" customHeight="1">
      <c r="A57" s="5"/>
      <c r="B57" s="14"/>
      <c r="C57" s="98"/>
      <c r="D57" s="98"/>
      <c r="E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5"/>
      <c r="AG57" s="5"/>
    </row>
    <row r="58" spans="1:33" ht="15.75" customHeight="1">
      <c r="A58" s="5"/>
      <c r="B58" s="14"/>
      <c r="C58" s="98"/>
      <c r="D58" s="98"/>
      <c r="E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5"/>
      <c r="AG58" s="5"/>
    </row>
    <row r="59" spans="1:33" ht="15.75" customHeight="1">
      <c r="A59" s="5"/>
      <c r="B59" s="14"/>
      <c r="C59" s="98"/>
      <c r="D59" s="98"/>
      <c r="E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5"/>
      <c r="AG59" s="5"/>
    </row>
    <row r="60" spans="1:33" ht="15.75" customHeight="1">
      <c r="A60" s="5"/>
      <c r="B60" s="14"/>
      <c r="C60" s="98"/>
      <c r="D60" s="98"/>
      <c r="E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5"/>
      <c r="AG60" s="5"/>
    </row>
    <row r="61" spans="1:33" ht="15.75" customHeight="1">
      <c r="A61" s="5"/>
      <c r="B61" s="14"/>
      <c r="C61" s="98"/>
      <c r="D61" s="98"/>
      <c r="E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5"/>
      <c r="AG61" s="5"/>
    </row>
    <row r="62" spans="1:33" ht="15.75" customHeight="1">
      <c r="A62" s="5"/>
      <c r="B62" s="14"/>
      <c r="C62" s="98"/>
      <c r="D62" s="98"/>
      <c r="E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5"/>
      <c r="AG62" s="5"/>
    </row>
    <row r="63" spans="1:33" ht="15.75" customHeight="1">
      <c r="A63" s="5"/>
      <c r="B63" s="14"/>
      <c r="C63" s="98"/>
      <c r="D63" s="98"/>
      <c r="E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5"/>
      <c r="AG63" s="5"/>
    </row>
    <row r="64" spans="1:33" ht="15.75" customHeight="1">
      <c r="A64" s="5"/>
      <c r="B64" s="14"/>
      <c r="C64" s="98"/>
      <c r="D64" s="98"/>
      <c r="E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5"/>
      <c r="AG64" s="5"/>
    </row>
    <row r="65" spans="1:33" ht="15.75" customHeight="1">
      <c r="A65" s="5"/>
      <c r="B65" s="14"/>
      <c r="C65" s="98"/>
      <c r="D65" s="98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5"/>
      <c r="AG65" s="5"/>
    </row>
    <row r="66" spans="1:33" ht="15.75" customHeight="1">
      <c r="A66" s="5"/>
      <c r="B66" s="14"/>
      <c r="C66" s="98"/>
      <c r="D66" s="98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5"/>
      <c r="AG66" s="5"/>
    </row>
    <row r="67" spans="1:33" ht="18.75" customHeight="1">
      <c r="B67" s="14"/>
      <c r="C67" s="98"/>
      <c r="D67" s="98"/>
      <c r="E67" s="14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99"/>
      <c r="T67" s="3"/>
      <c r="AG67" s="3"/>
    </row>
    <row r="68" spans="1:33" ht="18.75" customHeight="1">
      <c r="B68" s="14"/>
      <c r="C68" s="98"/>
      <c r="D68" s="98"/>
      <c r="E68" s="14"/>
      <c r="F68" s="99"/>
      <c r="G68" s="99"/>
      <c r="H68" s="99"/>
      <c r="I68" s="99"/>
      <c r="J68" s="99"/>
      <c r="K68" s="99"/>
      <c r="L68" s="99"/>
      <c r="M68" s="99"/>
      <c r="N68" s="99"/>
      <c r="O68" s="99"/>
      <c r="P68" s="99"/>
      <c r="Q68" s="99"/>
      <c r="R68" s="99"/>
      <c r="S68" s="99"/>
      <c r="T68" s="3"/>
      <c r="AG68" s="3"/>
    </row>
    <row r="69" spans="1:33" ht="18.75" customHeight="1">
      <c r="B69" s="14"/>
      <c r="C69" s="98"/>
      <c r="D69" s="98"/>
      <c r="E69" s="14"/>
      <c r="F69" s="99"/>
      <c r="G69" s="99"/>
      <c r="H69" s="99"/>
      <c r="I69" s="99"/>
      <c r="J69" s="99"/>
      <c r="K69" s="99"/>
      <c r="L69" s="99"/>
      <c r="M69" s="99"/>
      <c r="N69" s="99"/>
      <c r="O69" s="99"/>
      <c r="P69" s="99"/>
      <c r="Q69" s="99"/>
      <c r="R69" s="99"/>
      <c r="S69" s="99"/>
      <c r="T69" s="3"/>
      <c r="AG69" s="3"/>
    </row>
    <row r="70" spans="1:33" ht="18.75" customHeight="1">
      <c r="B70" s="14"/>
      <c r="C70" s="98"/>
      <c r="D70" s="98"/>
      <c r="E70" s="14"/>
      <c r="F70" s="99"/>
      <c r="G70" s="99"/>
      <c r="H70" s="99"/>
      <c r="I70" s="99"/>
      <c r="J70" s="99"/>
      <c r="K70" s="99"/>
      <c r="L70" s="99"/>
      <c r="M70" s="99"/>
      <c r="N70" s="99"/>
      <c r="O70" s="99"/>
      <c r="P70" s="99"/>
      <c r="Q70" s="99"/>
      <c r="R70" s="99"/>
      <c r="S70" s="99"/>
      <c r="T70" s="3"/>
      <c r="AG70" s="3"/>
    </row>
    <row r="71" spans="1:33" ht="18.75" customHeight="1">
      <c r="B71" s="14"/>
      <c r="C71" s="98"/>
      <c r="D71" s="98"/>
      <c r="E71" s="14"/>
      <c r="F71" s="99"/>
      <c r="G71" s="99"/>
      <c r="H71" s="99"/>
      <c r="I71" s="99"/>
      <c r="J71" s="99"/>
      <c r="K71" s="99"/>
      <c r="L71" s="99"/>
      <c r="M71" s="99"/>
      <c r="N71" s="99"/>
      <c r="O71" s="99"/>
      <c r="P71" s="99"/>
      <c r="Q71" s="99"/>
      <c r="R71" s="99"/>
      <c r="S71" s="99"/>
      <c r="T71" s="3"/>
      <c r="AG71" s="3"/>
    </row>
    <row r="72" spans="1:33" ht="18.75" customHeight="1">
      <c r="B72" s="14"/>
      <c r="C72" s="98"/>
      <c r="D72" s="98"/>
      <c r="E72" s="14"/>
      <c r="F72" s="99"/>
      <c r="G72" s="99"/>
      <c r="H72" s="99"/>
      <c r="I72" s="99"/>
      <c r="J72" s="99"/>
      <c r="K72" s="99"/>
      <c r="L72" s="99"/>
      <c r="M72" s="99"/>
      <c r="N72" s="99"/>
      <c r="O72" s="99"/>
      <c r="P72" s="99"/>
      <c r="Q72" s="99"/>
      <c r="R72" s="99"/>
      <c r="S72" s="99"/>
      <c r="T72" s="3"/>
      <c r="AG72" s="3"/>
    </row>
    <row r="73" spans="1:33" ht="18.75" customHeight="1">
      <c r="B73" s="14"/>
      <c r="C73" s="98"/>
      <c r="D73" s="98"/>
      <c r="E73" s="14"/>
      <c r="F73" s="99"/>
      <c r="G73" s="99"/>
      <c r="H73" s="99"/>
      <c r="I73" s="99"/>
      <c r="J73" s="99"/>
      <c r="K73" s="99"/>
      <c r="L73" s="99"/>
      <c r="M73" s="99"/>
      <c r="N73" s="99"/>
      <c r="O73" s="99"/>
      <c r="P73" s="99"/>
      <c r="Q73" s="99"/>
      <c r="R73" s="99"/>
      <c r="S73" s="99"/>
      <c r="T73" s="3"/>
      <c r="AG73" s="3"/>
    </row>
    <row r="74" spans="1:33" ht="18.75" customHeight="1">
      <c r="B74" s="14"/>
      <c r="C74" s="98"/>
      <c r="D74" s="98"/>
      <c r="E74" s="14"/>
      <c r="F74" s="99"/>
      <c r="G74" s="99"/>
      <c r="H74" s="99"/>
      <c r="I74" s="99"/>
      <c r="J74" s="99"/>
      <c r="K74" s="99"/>
      <c r="L74" s="99"/>
      <c r="M74" s="99"/>
      <c r="N74" s="99"/>
      <c r="O74" s="99"/>
      <c r="P74" s="99"/>
      <c r="Q74" s="99"/>
      <c r="R74" s="99"/>
      <c r="S74" s="99"/>
      <c r="T74" s="3"/>
      <c r="AG74" s="3"/>
    </row>
    <row r="75" spans="1:33" ht="18.75" customHeight="1">
      <c r="B75" s="14"/>
      <c r="C75" s="98"/>
      <c r="D75" s="98"/>
      <c r="E75" s="14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99"/>
      <c r="T75" s="3"/>
      <c r="AG75" s="3"/>
    </row>
    <row r="76" spans="1:33" ht="18.75" customHeight="1">
      <c r="B76" s="14"/>
      <c r="C76" s="98"/>
      <c r="D76" s="98"/>
      <c r="E76" s="14"/>
      <c r="F76" s="99"/>
      <c r="G76" s="99"/>
      <c r="H76" s="99"/>
      <c r="I76" s="99"/>
      <c r="J76" s="99"/>
      <c r="K76" s="99"/>
      <c r="L76" s="99"/>
      <c r="M76" s="99"/>
      <c r="N76" s="99"/>
      <c r="O76" s="99"/>
      <c r="P76" s="99"/>
      <c r="Q76" s="99"/>
      <c r="R76" s="99"/>
      <c r="S76" s="99"/>
      <c r="T76" s="3"/>
      <c r="AG76" s="3"/>
    </row>
    <row r="77" spans="1:33" ht="18.75" customHeight="1">
      <c r="B77" s="14"/>
      <c r="C77" s="98"/>
      <c r="D77" s="98"/>
      <c r="E77" s="14"/>
      <c r="F77" s="99"/>
      <c r="G77" s="99"/>
      <c r="H77" s="99"/>
      <c r="I77" s="99"/>
      <c r="J77" s="99"/>
      <c r="K77" s="99"/>
      <c r="L77" s="99"/>
      <c r="M77" s="99"/>
      <c r="N77" s="99"/>
      <c r="O77" s="99"/>
      <c r="P77" s="99"/>
      <c r="Q77" s="99"/>
      <c r="R77" s="99"/>
      <c r="S77" s="99"/>
      <c r="T77" s="3"/>
      <c r="AG77" s="3"/>
    </row>
    <row r="78" spans="1:33" ht="18.75" customHeight="1">
      <c r="B78" s="14"/>
      <c r="C78" s="98"/>
      <c r="D78" s="98"/>
      <c r="E78" s="14"/>
      <c r="F78" s="99"/>
      <c r="G78" s="99"/>
      <c r="H78" s="99"/>
      <c r="I78" s="99"/>
      <c r="J78" s="99"/>
      <c r="K78" s="99"/>
      <c r="L78" s="99"/>
      <c r="M78" s="99"/>
      <c r="N78" s="99"/>
      <c r="O78" s="99"/>
      <c r="P78" s="99"/>
      <c r="Q78" s="99"/>
      <c r="R78" s="99"/>
      <c r="S78" s="99"/>
      <c r="T78" s="3"/>
      <c r="AG78" s="3"/>
    </row>
    <row r="79" spans="1:33" ht="18.75" customHeight="1">
      <c r="B79" s="14"/>
      <c r="C79" s="98"/>
      <c r="D79" s="98"/>
      <c r="E79" s="14"/>
      <c r="F79" s="99"/>
      <c r="G79" s="99"/>
      <c r="H79" s="99"/>
      <c r="I79" s="99"/>
      <c r="J79" s="99"/>
      <c r="K79" s="99"/>
      <c r="L79" s="99"/>
      <c r="M79" s="99"/>
      <c r="N79" s="99"/>
      <c r="O79" s="99"/>
      <c r="P79" s="99"/>
      <c r="Q79" s="99"/>
      <c r="R79" s="99"/>
      <c r="S79" s="99"/>
      <c r="T79" s="3"/>
      <c r="AG79" s="3"/>
    </row>
    <row r="80" spans="1:33" ht="18.75" customHeight="1">
      <c r="A80" s="99"/>
      <c r="B80" s="14"/>
      <c r="C80" s="98"/>
      <c r="D80" s="98"/>
      <c r="E80" s="14"/>
      <c r="F80" s="99"/>
      <c r="G80" s="99"/>
      <c r="H80" s="99"/>
      <c r="I80" s="14"/>
      <c r="J80" s="99"/>
      <c r="K80" s="99"/>
      <c r="L80" s="99"/>
      <c r="M80" s="99"/>
      <c r="N80" s="99"/>
      <c r="O80" s="99"/>
      <c r="P80" s="99"/>
      <c r="Q80" s="99"/>
      <c r="R80" s="99"/>
      <c r="S80" s="99"/>
      <c r="T80" s="3"/>
      <c r="AG80" s="99"/>
    </row>
    <row r="81" spans="1:33" ht="18.75" customHeight="1">
      <c r="B81" s="14"/>
      <c r="C81" s="98"/>
      <c r="D81" s="98"/>
      <c r="E81" s="14"/>
      <c r="F81" s="99"/>
      <c r="G81" s="99"/>
      <c r="H81" s="99"/>
      <c r="I81" s="99"/>
      <c r="J81" s="99"/>
      <c r="K81" s="99"/>
      <c r="L81" s="99"/>
      <c r="M81" s="99"/>
      <c r="N81" s="99"/>
      <c r="O81" s="99"/>
      <c r="P81" s="99"/>
      <c r="Q81" s="99"/>
      <c r="R81" s="99"/>
      <c r="S81" s="99"/>
      <c r="T81" s="3"/>
      <c r="AG81" s="3"/>
    </row>
    <row r="82" spans="1:33" ht="18.75" customHeight="1">
      <c r="B82" s="14"/>
      <c r="C82" s="98"/>
      <c r="D82" s="98"/>
      <c r="E82" s="14"/>
      <c r="F82" s="99"/>
      <c r="G82" s="99"/>
      <c r="H82" s="99"/>
      <c r="I82" s="99"/>
      <c r="J82" s="99"/>
      <c r="K82" s="99"/>
      <c r="L82" s="99"/>
      <c r="M82" s="99"/>
      <c r="N82" s="99"/>
      <c r="O82" s="99"/>
      <c r="P82" s="99"/>
      <c r="Q82" s="99"/>
      <c r="R82" s="99"/>
      <c r="S82" s="99"/>
      <c r="T82" s="3"/>
      <c r="AG82" s="3"/>
    </row>
    <row r="83" spans="1:33" ht="18.75" customHeight="1">
      <c r="B83" s="14"/>
      <c r="C83" s="98"/>
      <c r="D83" s="98"/>
      <c r="E83" s="14"/>
      <c r="F83" s="99"/>
      <c r="G83" s="99"/>
      <c r="H83" s="99"/>
      <c r="I83" s="99"/>
      <c r="J83" s="99"/>
      <c r="K83" s="99"/>
      <c r="L83" s="99"/>
      <c r="M83" s="99"/>
      <c r="N83" s="99"/>
      <c r="O83" s="99"/>
      <c r="P83" s="99"/>
      <c r="Q83" s="99"/>
      <c r="R83" s="99"/>
      <c r="S83" s="99"/>
      <c r="T83" s="3"/>
      <c r="AG83" s="3"/>
    </row>
    <row r="84" spans="1:33" ht="18.75" customHeight="1">
      <c r="B84" s="14"/>
      <c r="C84" s="98"/>
      <c r="D84" s="98"/>
      <c r="E84" s="14"/>
      <c r="F84" s="99"/>
      <c r="G84" s="99"/>
      <c r="H84" s="99"/>
      <c r="I84" s="99"/>
      <c r="J84" s="99"/>
      <c r="K84" s="99"/>
      <c r="L84" s="99"/>
      <c r="M84" s="99"/>
      <c r="N84" s="99"/>
      <c r="O84" s="99"/>
      <c r="P84" s="99"/>
      <c r="Q84" s="99"/>
      <c r="R84" s="99"/>
      <c r="S84" s="99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</row>
    <row r="85" spans="1:33" ht="18.75" customHeight="1">
      <c r="B85" s="14"/>
      <c r="C85" s="98"/>
      <c r="D85" s="98"/>
      <c r="E85" s="14"/>
      <c r="F85" s="99"/>
      <c r="G85" s="99"/>
      <c r="H85" s="99"/>
      <c r="I85" s="99"/>
      <c r="J85" s="99"/>
      <c r="K85" s="99"/>
      <c r="L85" s="99"/>
      <c r="M85" s="99"/>
      <c r="N85" s="99"/>
      <c r="O85" s="99"/>
      <c r="P85" s="99"/>
      <c r="Q85" s="99"/>
      <c r="R85" s="99"/>
      <c r="S85" s="99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</row>
    <row r="86" spans="1:33" ht="18.75" customHeight="1">
      <c r="A86" s="3"/>
      <c r="B86" s="14"/>
      <c r="C86" s="98"/>
      <c r="D86" s="98"/>
      <c r="E86" s="14"/>
      <c r="F86" s="99"/>
      <c r="G86" s="99"/>
      <c r="H86" s="99"/>
      <c r="I86" s="99"/>
      <c r="J86" s="99"/>
      <c r="K86" s="99"/>
      <c r="L86" s="99"/>
      <c r="M86" s="99"/>
      <c r="N86" s="99"/>
      <c r="O86" s="99"/>
      <c r="P86" s="99"/>
      <c r="Q86" s="99"/>
      <c r="R86" s="99"/>
      <c r="S86" s="99"/>
      <c r="T86" s="3"/>
      <c r="U86" s="3"/>
      <c r="V86" s="3"/>
      <c r="W86" s="3"/>
      <c r="X86" s="3"/>
      <c r="Y86" s="100"/>
      <c r="Z86" s="3"/>
      <c r="AA86" s="3"/>
      <c r="AB86" s="3"/>
      <c r="AC86" s="3"/>
      <c r="AD86" s="3"/>
      <c r="AE86" s="3"/>
      <c r="AF86" s="5"/>
      <c r="AG86" s="3"/>
    </row>
    <row r="87" spans="1:33" ht="18.75" customHeight="1">
      <c r="A87" s="3"/>
      <c r="B87" s="14"/>
      <c r="C87" s="98"/>
      <c r="D87" s="98"/>
      <c r="E87" s="14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99"/>
      <c r="R87" s="99"/>
      <c r="S87" s="99"/>
      <c r="T87" s="3"/>
      <c r="U87" s="3"/>
      <c r="V87" s="3"/>
      <c r="W87" s="3"/>
      <c r="X87" s="3"/>
      <c r="Y87" s="100"/>
      <c r="Z87" s="3"/>
      <c r="AA87" s="3"/>
      <c r="AB87" s="3"/>
      <c r="AC87" s="3"/>
      <c r="AD87" s="3"/>
      <c r="AE87" s="3"/>
      <c r="AF87" s="14"/>
      <c r="AG87" s="3"/>
    </row>
    <row r="88" spans="1:33" ht="18.75" customHeight="1">
      <c r="A88" s="3"/>
      <c r="B88" s="14"/>
      <c r="C88" s="98"/>
      <c r="D88" s="98"/>
      <c r="E88" s="14"/>
      <c r="F88" s="99"/>
      <c r="G88" s="99"/>
      <c r="H88" s="99"/>
      <c r="I88" s="99"/>
      <c r="J88" s="99"/>
      <c r="K88" s="99"/>
      <c r="L88" s="99"/>
      <c r="M88" s="99"/>
      <c r="N88" s="99"/>
      <c r="O88" s="99"/>
      <c r="P88" s="99"/>
      <c r="Q88" s="99"/>
      <c r="R88" s="99"/>
      <c r="S88" s="99"/>
      <c r="T88" s="3"/>
      <c r="U88" s="3"/>
      <c r="V88" s="3"/>
      <c r="W88" s="3"/>
      <c r="X88" s="3"/>
      <c r="Y88" s="100"/>
      <c r="Z88" s="3"/>
      <c r="AA88" s="3"/>
      <c r="AB88" s="3"/>
      <c r="AC88" s="3"/>
      <c r="AD88" s="3"/>
      <c r="AE88" s="3"/>
      <c r="AF88" s="14"/>
      <c r="AG88" s="3"/>
    </row>
    <row r="89" spans="1:33" ht="18.75" customHeight="1">
      <c r="A89" s="3"/>
      <c r="B89" s="14"/>
      <c r="C89" s="98"/>
      <c r="D89" s="98"/>
      <c r="E89" s="14"/>
      <c r="F89" s="99"/>
      <c r="G89" s="99"/>
      <c r="H89" s="99"/>
      <c r="I89" s="99"/>
      <c r="J89" s="99"/>
      <c r="K89" s="99"/>
      <c r="L89" s="99"/>
      <c r="M89" s="99"/>
      <c r="N89" s="99"/>
      <c r="O89" s="99"/>
      <c r="P89" s="99"/>
      <c r="Q89" s="99"/>
      <c r="R89" s="99"/>
      <c r="S89" s="99"/>
      <c r="T89" s="3"/>
      <c r="U89" s="3"/>
      <c r="V89" s="3"/>
      <c r="W89" s="3"/>
      <c r="X89" s="3"/>
      <c r="Y89" s="100"/>
      <c r="Z89" s="3"/>
      <c r="AA89" s="3"/>
      <c r="AB89" s="3"/>
      <c r="AC89" s="3"/>
      <c r="AD89" s="3"/>
      <c r="AE89" s="3"/>
      <c r="AF89" s="3"/>
      <c r="AG89" s="3"/>
    </row>
    <row r="90" spans="1:33" ht="18.75" customHeight="1">
      <c r="A90" s="3"/>
      <c r="B90" s="14"/>
      <c r="C90" s="98"/>
      <c r="D90" s="98"/>
      <c r="E90" s="14"/>
      <c r="F90" s="99"/>
      <c r="G90" s="99"/>
      <c r="H90" s="99"/>
      <c r="I90" s="99"/>
      <c r="J90" s="99"/>
      <c r="K90" s="99"/>
      <c r="L90" s="99"/>
      <c r="M90" s="99"/>
      <c r="N90" s="99"/>
      <c r="O90" s="99"/>
      <c r="P90" s="99"/>
      <c r="Q90" s="99"/>
      <c r="R90" s="99"/>
      <c r="S90" s="99"/>
      <c r="T90" s="3"/>
      <c r="U90" s="3"/>
      <c r="V90" s="3"/>
      <c r="W90" s="3"/>
      <c r="X90" s="3"/>
      <c r="Y90" s="100"/>
      <c r="Z90" s="3"/>
      <c r="AA90" s="3"/>
      <c r="AB90" s="3"/>
      <c r="AC90" s="3"/>
      <c r="AD90" s="3"/>
      <c r="AE90" s="3"/>
      <c r="AF90" s="3"/>
      <c r="AG90" s="3"/>
    </row>
    <row r="91" spans="1:33" ht="18.75" customHeight="1">
      <c r="A91" s="3"/>
      <c r="B91" s="14"/>
      <c r="C91" s="98"/>
      <c r="D91" s="98"/>
      <c r="E91" s="14"/>
      <c r="F91" s="99"/>
      <c r="G91" s="99"/>
      <c r="H91" s="99"/>
      <c r="I91" s="99"/>
      <c r="J91" s="99"/>
      <c r="K91" s="99"/>
      <c r="L91" s="99"/>
      <c r="M91" s="99"/>
      <c r="N91" s="99"/>
      <c r="O91" s="99"/>
      <c r="P91" s="99"/>
      <c r="Q91" s="99"/>
      <c r="R91" s="99"/>
      <c r="S91" s="99"/>
      <c r="T91" s="3"/>
      <c r="U91" s="3"/>
      <c r="V91" s="3"/>
      <c r="W91" s="3"/>
      <c r="X91" s="3"/>
      <c r="Y91" s="100"/>
      <c r="Z91" s="3"/>
      <c r="AA91" s="3"/>
      <c r="AB91" s="3"/>
      <c r="AC91" s="3"/>
      <c r="AD91" s="3"/>
      <c r="AE91" s="3"/>
      <c r="AF91" s="3"/>
      <c r="AG91" s="3"/>
    </row>
    <row r="92" spans="1:33" ht="18.75" customHeight="1">
      <c r="A92" s="3"/>
      <c r="B92" s="14"/>
      <c r="C92" s="98"/>
      <c r="D92" s="98"/>
      <c r="E92" s="14"/>
      <c r="F92" s="99"/>
      <c r="G92" s="99"/>
      <c r="H92" s="99"/>
      <c r="I92" s="99"/>
      <c r="J92" s="99"/>
      <c r="K92" s="99"/>
      <c r="L92" s="99"/>
      <c r="M92" s="99"/>
      <c r="N92" s="99"/>
      <c r="O92" s="99"/>
      <c r="P92" s="99"/>
      <c r="Q92" s="99"/>
      <c r="R92" s="99"/>
      <c r="S92" s="99"/>
      <c r="T92" s="3"/>
      <c r="U92" s="3"/>
      <c r="V92" s="3"/>
      <c r="W92" s="3"/>
      <c r="X92" s="3"/>
      <c r="Y92" s="100"/>
      <c r="Z92" s="3"/>
      <c r="AA92" s="3"/>
      <c r="AB92" s="3"/>
      <c r="AC92" s="3"/>
      <c r="AD92" s="3"/>
      <c r="AE92" s="3"/>
      <c r="AF92" s="3"/>
      <c r="AG92" s="3"/>
    </row>
    <row r="93" spans="1:33" ht="18.75" customHeight="1">
      <c r="A93" s="3"/>
      <c r="B93" s="14"/>
      <c r="C93" s="98"/>
      <c r="D93" s="98"/>
      <c r="E93" s="14"/>
      <c r="F93" s="99"/>
      <c r="G93" s="99"/>
      <c r="H93" s="99"/>
      <c r="I93" s="99"/>
      <c r="J93" s="99"/>
      <c r="K93" s="99"/>
      <c r="L93" s="99"/>
      <c r="M93" s="99"/>
      <c r="N93" s="99"/>
      <c r="O93" s="99"/>
      <c r="P93" s="99"/>
      <c r="Q93" s="99"/>
      <c r="R93" s="99"/>
      <c r="S93" s="99"/>
      <c r="T93" s="3"/>
      <c r="U93" s="3"/>
      <c r="V93" s="3"/>
      <c r="W93" s="3"/>
      <c r="X93" s="3"/>
      <c r="Y93" s="100"/>
      <c r="Z93" s="3"/>
      <c r="AA93" s="3"/>
      <c r="AB93" s="3"/>
      <c r="AC93" s="3"/>
      <c r="AD93" s="3"/>
      <c r="AE93" s="3"/>
      <c r="AF93" s="3"/>
      <c r="AG93" s="3"/>
    </row>
    <row r="94" spans="1:33" ht="18.75" customHeight="1">
      <c r="A94" s="3"/>
      <c r="B94" s="14"/>
      <c r="C94" s="98"/>
      <c r="D94" s="98"/>
      <c r="E94" s="14"/>
      <c r="F94" s="99"/>
      <c r="G94" s="99"/>
      <c r="H94" s="99"/>
      <c r="I94" s="99"/>
      <c r="J94" s="99"/>
      <c r="K94" s="99"/>
      <c r="L94" s="99"/>
      <c r="M94" s="99"/>
      <c r="N94" s="99"/>
      <c r="O94" s="99"/>
      <c r="P94" s="99"/>
      <c r="Q94" s="99"/>
      <c r="R94" s="99"/>
      <c r="S94" s="99"/>
      <c r="T94" s="3"/>
      <c r="U94" s="3"/>
      <c r="V94" s="3"/>
      <c r="W94" s="3"/>
      <c r="X94" s="3"/>
      <c r="Y94" s="100"/>
      <c r="Z94" s="3"/>
      <c r="AA94" s="3"/>
      <c r="AB94" s="3"/>
      <c r="AC94" s="3"/>
      <c r="AD94" s="3"/>
      <c r="AE94" s="3"/>
      <c r="AF94" s="3"/>
      <c r="AG94" s="3"/>
    </row>
    <row r="95" spans="1:33" ht="18.75" customHeight="1">
      <c r="A95" s="3"/>
      <c r="B95" s="14"/>
      <c r="C95" s="98"/>
      <c r="D95" s="98"/>
      <c r="E95" s="14"/>
      <c r="F95" s="99"/>
      <c r="G95" s="99"/>
      <c r="H95" s="99"/>
      <c r="I95" s="99"/>
      <c r="J95" s="99"/>
      <c r="K95" s="99"/>
      <c r="L95" s="99"/>
      <c r="M95" s="99"/>
      <c r="N95" s="99"/>
      <c r="O95" s="99"/>
      <c r="P95" s="99"/>
      <c r="Q95" s="99"/>
      <c r="R95" s="99"/>
      <c r="S95" s="99"/>
      <c r="T95" s="3"/>
      <c r="U95" s="3"/>
      <c r="V95" s="3"/>
      <c r="W95" s="3"/>
      <c r="X95" s="3"/>
      <c r="Y95" s="100"/>
      <c r="Z95" s="3"/>
      <c r="AA95" s="3"/>
      <c r="AB95" s="3"/>
      <c r="AC95" s="3"/>
      <c r="AD95" s="3"/>
      <c r="AE95" s="3"/>
      <c r="AF95" s="3"/>
      <c r="AG95" s="3"/>
    </row>
    <row r="96" spans="1:33" ht="18.75" customHeight="1">
      <c r="A96" s="3"/>
      <c r="B96" s="14"/>
      <c r="C96" s="98"/>
      <c r="D96" s="98"/>
      <c r="E96" s="14"/>
      <c r="F96" s="99"/>
      <c r="G96" s="99"/>
      <c r="H96" s="99"/>
      <c r="I96" s="99"/>
      <c r="J96" s="99"/>
      <c r="K96" s="99"/>
      <c r="L96" s="99"/>
      <c r="M96" s="99"/>
      <c r="N96" s="99"/>
      <c r="O96" s="99"/>
      <c r="P96" s="99"/>
      <c r="Q96" s="99"/>
      <c r="R96" s="99"/>
      <c r="S96" s="99"/>
      <c r="T96" s="3"/>
      <c r="U96" s="3"/>
      <c r="V96" s="3"/>
      <c r="W96" s="3"/>
      <c r="X96" s="3"/>
      <c r="Y96" s="101"/>
      <c r="Z96" s="3"/>
      <c r="AA96" s="3"/>
      <c r="AB96" s="3"/>
      <c r="AC96" s="3"/>
      <c r="AD96" s="3"/>
      <c r="AE96" s="3"/>
      <c r="AF96" s="3"/>
      <c r="AG96" s="3"/>
    </row>
    <row r="97" spans="1:33" ht="18.75" customHeight="1">
      <c r="A97" s="3"/>
      <c r="B97" s="14"/>
      <c r="C97" s="98"/>
      <c r="D97" s="98"/>
      <c r="E97" s="14"/>
      <c r="F97" s="99"/>
      <c r="G97" s="99"/>
      <c r="H97" s="99"/>
      <c r="I97" s="99"/>
      <c r="J97" s="99"/>
      <c r="K97" s="99"/>
      <c r="L97" s="99"/>
      <c r="M97" s="99"/>
      <c r="N97" s="99"/>
      <c r="O97" s="99"/>
      <c r="P97" s="99"/>
      <c r="Q97" s="99"/>
      <c r="R97" s="99"/>
      <c r="S97" s="99"/>
      <c r="T97" s="3"/>
      <c r="U97" s="3"/>
      <c r="V97" s="3"/>
      <c r="W97" s="3"/>
      <c r="X97" s="3"/>
      <c r="Y97" s="100"/>
      <c r="Z97" s="3"/>
      <c r="AA97" s="3"/>
      <c r="AB97" s="3"/>
      <c r="AC97" s="3"/>
      <c r="AD97" s="3"/>
      <c r="AE97" s="3"/>
      <c r="AF97" s="3"/>
      <c r="AG97" s="3"/>
    </row>
    <row r="98" spans="1:33" ht="18.75" customHeight="1">
      <c r="A98" s="3"/>
      <c r="B98" s="14"/>
      <c r="C98" s="98"/>
      <c r="D98" s="98"/>
      <c r="E98" s="14"/>
      <c r="F98" s="99"/>
      <c r="G98" s="99"/>
      <c r="H98" s="99"/>
      <c r="I98" s="99"/>
      <c r="J98" s="99"/>
      <c r="K98" s="99"/>
      <c r="L98" s="99"/>
      <c r="M98" s="99"/>
      <c r="N98" s="99"/>
      <c r="O98" s="99"/>
      <c r="P98" s="99"/>
      <c r="Q98" s="99"/>
      <c r="R98" s="99"/>
      <c r="S98" s="99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</row>
    <row r="99" spans="1:33" ht="18.75" customHeight="1">
      <c r="A99" s="3"/>
      <c r="B99" s="14"/>
      <c r="C99" s="98"/>
      <c r="D99" s="98"/>
      <c r="E99" s="14"/>
      <c r="F99" s="99"/>
      <c r="G99" s="99"/>
      <c r="H99" s="99"/>
      <c r="I99" s="99"/>
      <c r="J99" s="99"/>
      <c r="K99" s="99"/>
      <c r="L99" s="99"/>
      <c r="M99" s="99"/>
      <c r="N99" s="99"/>
      <c r="O99" s="99"/>
      <c r="P99" s="99"/>
      <c r="Q99" s="99"/>
      <c r="R99" s="99"/>
      <c r="S99" s="99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</row>
    <row r="100" spans="1:33" ht="18.75" customHeight="1">
      <c r="A100" s="3"/>
      <c r="B100" s="14"/>
      <c r="C100" s="98"/>
      <c r="D100" s="98"/>
      <c r="E100" s="14"/>
      <c r="F100" s="99"/>
      <c r="G100" s="99"/>
      <c r="H100" s="99"/>
      <c r="I100" s="99"/>
      <c r="J100" s="99"/>
      <c r="K100" s="99"/>
      <c r="L100" s="99"/>
      <c r="M100" s="99"/>
      <c r="N100" s="99"/>
      <c r="O100" s="99"/>
      <c r="P100" s="99"/>
      <c r="Q100" s="99"/>
      <c r="R100" s="99"/>
      <c r="S100" s="99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</row>
    <row r="101" spans="1:33" ht="18.75" customHeight="1">
      <c r="A101" s="3"/>
      <c r="B101" s="14"/>
      <c r="C101" s="98"/>
      <c r="D101" s="98"/>
      <c r="E101" s="14"/>
      <c r="F101" s="99"/>
      <c r="G101" s="99"/>
      <c r="H101" s="99"/>
      <c r="I101" s="99"/>
      <c r="J101" s="99"/>
      <c r="K101" s="99"/>
      <c r="L101" s="99"/>
      <c r="M101" s="99"/>
      <c r="N101" s="99"/>
      <c r="O101" s="99"/>
      <c r="P101" s="99"/>
      <c r="Q101" s="99"/>
      <c r="R101" s="99"/>
      <c r="S101" s="99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</row>
    <row r="102" spans="1:33" ht="18.75" customHeight="1">
      <c r="A102" s="3"/>
      <c r="B102" s="14"/>
      <c r="C102" s="98"/>
      <c r="D102" s="98"/>
      <c r="E102" s="14"/>
      <c r="F102" s="99"/>
      <c r="G102" s="99"/>
      <c r="H102" s="99"/>
      <c r="I102" s="99"/>
      <c r="J102" s="99"/>
      <c r="K102" s="99"/>
      <c r="L102" s="99"/>
      <c r="M102" s="99"/>
      <c r="N102" s="99"/>
      <c r="O102" s="99"/>
      <c r="P102" s="99"/>
      <c r="Q102" s="99"/>
      <c r="R102" s="99"/>
      <c r="S102" s="99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</row>
    <row r="103" spans="1:33" ht="18.75" customHeight="1">
      <c r="A103" s="3"/>
      <c r="B103" s="14"/>
      <c r="C103" s="98"/>
      <c r="D103" s="98"/>
      <c r="E103" s="14"/>
      <c r="F103" s="99"/>
      <c r="G103" s="99"/>
      <c r="H103" s="99"/>
      <c r="I103" s="99"/>
      <c r="J103" s="99"/>
      <c r="K103" s="99"/>
      <c r="L103" s="99"/>
      <c r="M103" s="99"/>
      <c r="N103" s="99"/>
      <c r="O103" s="99"/>
      <c r="P103" s="99"/>
      <c r="Q103" s="99"/>
      <c r="R103" s="99"/>
      <c r="S103" s="99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</row>
    <row r="104" spans="1:33" ht="18.75" customHeight="1">
      <c r="A104" s="3"/>
      <c r="B104" s="14"/>
      <c r="C104" s="98"/>
      <c r="D104" s="98"/>
      <c r="E104" s="14"/>
      <c r="F104" s="99"/>
      <c r="G104" s="99"/>
      <c r="H104" s="99"/>
      <c r="I104" s="99"/>
      <c r="J104" s="99"/>
      <c r="K104" s="99"/>
      <c r="L104" s="99"/>
      <c r="M104" s="99"/>
      <c r="N104" s="99"/>
      <c r="O104" s="99"/>
      <c r="P104" s="99"/>
      <c r="Q104" s="99"/>
      <c r="R104" s="99"/>
      <c r="S104" s="99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</row>
    <row r="105" spans="1:33" ht="18.75" customHeight="1">
      <c r="A105" s="3"/>
      <c r="B105" s="14"/>
      <c r="C105" s="98"/>
      <c r="D105" s="98"/>
      <c r="E105" s="14"/>
      <c r="F105" s="99"/>
      <c r="G105" s="99"/>
      <c r="H105" s="99"/>
      <c r="I105" s="99"/>
      <c r="J105" s="99"/>
      <c r="K105" s="99"/>
      <c r="L105" s="99"/>
      <c r="M105" s="99"/>
      <c r="N105" s="99"/>
      <c r="O105" s="99"/>
      <c r="P105" s="99"/>
      <c r="Q105" s="99"/>
      <c r="R105" s="99"/>
      <c r="S105" s="99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</row>
    <row r="106" spans="1:33" ht="18.75" customHeight="1">
      <c r="A106" s="3"/>
      <c r="B106" s="14"/>
      <c r="C106" s="98"/>
      <c r="D106" s="98"/>
      <c r="E106" s="14"/>
      <c r="F106" s="99"/>
      <c r="G106" s="99"/>
      <c r="H106" s="99"/>
      <c r="I106" s="99"/>
      <c r="J106" s="99"/>
      <c r="K106" s="99"/>
      <c r="L106" s="99"/>
      <c r="M106" s="99"/>
      <c r="N106" s="99"/>
      <c r="O106" s="99"/>
      <c r="P106" s="99"/>
      <c r="Q106" s="99"/>
      <c r="R106" s="99"/>
      <c r="S106" s="99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</row>
    <row r="107" spans="1:33" ht="18.75" customHeight="1">
      <c r="A107" s="3"/>
      <c r="B107" s="14"/>
      <c r="C107" s="98"/>
      <c r="D107" s="98"/>
      <c r="E107" s="14"/>
      <c r="F107" s="99"/>
      <c r="G107" s="99"/>
      <c r="H107" s="99"/>
      <c r="I107" s="99"/>
      <c r="J107" s="99"/>
      <c r="K107" s="99"/>
      <c r="L107" s="99"/>
      <c r="M107" s="99"/>
      <c r="N107" s="99"/>
      <c r="O107" s="99"/>
      <c r="P107" s="99"/>
      <c r="Q107" s="99"/>
      <c r="R107" s="99"/>
      <c r="S107" s="99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</row>
    <row r="108" spans="1:33" ht="18.75" customHeight="1">
      <c r="A108" s="3"/>
      <c r="B108" s="14"/>
      <c r="C108" s="98"/>
      <c r="D108" s="98"/>
      <c r="E108" s="14"/>
      <c r="F108" s="99"/>
      <c r="G108" s="99"/>
      <c r="H108" s="99"/>
      <c r="I108" s="99"/>
      <c r="J108" s="99"/>
      <c r="K108" s="99"/>
      <c r="L108" s="99"/>
      <c r="M108" s="99"/>
      <c r="N108" s="99"/>
      <c r="O108" s="99"/>
      <c r="P108" s="99"/>
      <c r="Q108" s="99"/>
      <c r="R108" s="99"/>
      <c r="S108" s="99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</row>
    <row r="109" spans="1:33" ht="18.75" customHeight="1">
      <c r="A109" s="3"/>
      <c r="B109" s="14"/>
      <c r="C109" s="98"/>
      <c r="D109" s="98"/>
      <c r="E109" s="14"/>
      <c r="F109" s="99"/>
      <c r="G109" s="99"/>
      <c r="H109" s="99"/>
      <c r="I109" s="99"/>
      <c r="J109" s="99"/>
      <c r="K109" s="99"/>
      <c r="L109" s="99"/>
      <c r="M109" s="99"/>
      <c r="N109" s="99"/>
      <c r="O109" s="99"/>
      <c r="P109" s="99"/>
      <c r="Q109" s="99"/>
      <c r="R109" s="99"/>
      <c r="S109" s="99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</row>
    <row r="110" spans="1:33" ht="18.75" customHeight="1">
      <c r="A110" s="3"/>
      <c r="B110" s="14"/>
      <c r="C110" s="98"/>
      <c r="D110" s="98"/>
      <c r="E110" s="14"/>
      <c r="F110" s="99"/>
      <c r="G110" s="99"/>
      <c r="H110" s="99"/>
      <c r="I110" s="99"/>
      <c r="J110" s="99"/>
      <c r="K110" s="99"/>
      <c r="L110" s="99"/>
      <c r="M110" s="99"/>
      <c r="N110" s="99"/>
      <c r="O110" s="99"/>
      <c r="P110" s="99"/>
      <c r="Q110" s="99"/>
      <c r="R110" s="99"/>
      <c r="S110" s="99"/>
      <c r="T110" s="3"/>
      <c r="U110" s="3"/>
      <c r="V110" s="3"/>
      <c r="W110" s="3"/>
      <c r="X110" s="3"/>
      <c r="Y110" s="100"/>
      <c r="Z110" s="3"/>
      <c r="AA110" s="3"/>
      <c r="AB110" s="3"/>
      <c r="AC110" s="3"/>
      <c r="AD110" s="3"/>
      <c r="AE110" s="3"/>
      <c r="AF110" s="3"/>
      <c r="AG110" s="3"/>
    </row>
    <row r="111" spans="1:33" ht="18.75" customHeight="1">
      <c r="A111" s="3"/>
      <c r="B111" s="14"/>
      <c r="C111" s="98"/>
      <c r="D111" s="98"/>
      <c r="E111" s="14"/>
      <c r="F111" s="99"/>
      <c r="G111" s="99"/>
      <c r="H111" s="99"/>
      <c r="I111" s="99"/>
      <c r="J111" s="99"/>
      <c r="K111" s="99"/>
      <c r="L111" s="99"/>
      <c r="M111" s="99"/>
      <c r="N111" s="99"/>
      <c r="O111" s="99"/>
      <c r="P111" s="99"/>
      <c r="Q111" s="99"/>
      <c r="R111" s="99"/>
      <c r="S111" s="99"/>
      <c r="T111" s="3"/>
      <c r="U111" s="3"/>
      <c r="V111" s="3"/>
      <c r="W111" s="3"/>
      <c r="X111" s="3"/>
      <c r="Y111" s="100"/>
      <c r="Z111" s="3"/>
      <c r="AA111" s="3"/>
      <c r="AB111" s="3"/>
      <c r="AC111" s="451"/>
      <c r="AD111" s="102"/>
      <c r="AE111" s="56"/>
      <c r="AF111" s="56"/>
      <c r="AG111" s="3"/>
    </row>
    <row r="112" spans="1:33" ht="18.75" customHeight="1">
      <c r="A112" s="3"/>
      <c r="B112" s="14"/>
      <c r="C112" s="98"/>
      <c r="D112" s="98"/>
      <c r="E112" s="14"/>
      <c r="F112" s="99"/>
      <c r="G112" s="99"/>
      <c r="H112" s="99"/>
      <c r="I112" s="99"/>
      <c r="J112" s="99"/>
      <c r="K112" s="99"/>
      <c r="L112" s="99"/>
      <c r="M112" s="99"/>
      <c r="N112" s="99"/>
      <c r="O112" s="99"/>
      <c r="P112" s="99"/>
      <c r="Q112" s="99"/>
      <c r="R112" s="99"/>
      <c r="S112" s="99"/>
      <c r="T112" s="3"/>
      <c r="U112" s="101"/>
      <c r="V112" s="103"/>
      <c r="W112" s="3"/>
      <c r="X112" s="3"/>
      <c r="Y112" s="104"/>
      <c r="Z112" s="3"/>
      <c r="AA112" s="3"/>
      <c r="AB112" s="3"/>
      <c r="AC112" s="451"/>
      <c r="AD112" s="56"/>
      <c r="AE112" s="56"/>
      <c r="AF112" s="56"/>
      <c r="AG112" s="3"/>
    </row>
    <row r="113" spans="1:33" ht="18.75" customHeight="1">
      <c r="A113" s="3"/>
      <c r="B113" s="14"/>
      <c r="C113" s="98"/>
      <c r="D113" s="98"/>
      <c r="E113" s="14"/>
      <c r="F113" s="99"/>
      <c r="G113" s="99"/>
      <c r="H113" s="99"/>
      <c r="I113" s="99"/>
      <c r="J113" s="99"/>
      <c r="K113" s="99"/>
      <c r="L113" s="99"/>
      <c r="M113" s="99"/>
      <c r="N113" s="99"/>
      <c r="O113" s="99"/>
      <c r="P113" s="99"/>
      <c r="Q113" s="99"/>
      <c r="R113" s="99"/>
      <c r="S113" s="99"/>
      <c r="T113" s="3"/>
      <c r="U113" s="3"/>
      <c r="V113" s="3"/>
      <c r="W113" s="3"/>
      <c r="X113" s="3"/>
      <c r="Y113" s="3"/>
      <c r="Z113" s="3"/>
      <c r="AA113" s="3"/>
      <c r="AB113" s="3"/>
      <c r="AC113" s="451"/>
      <c r="AD113" s="3"/>
      <c r="AE113" s="3"/>
      <c r="AF113" s="3"/>
      <c r="AG113" s="3"/>
    </row>
    <row r="114" spans="1:33" ht="18.75" customHeight="1">
      <c r="B114" s="14"/>
      <c r="C114" s="98"/>
      <c r="D114" s="98"/>
      <c r="E114" s="14"/>
      <c r="F114" s="99"/>
      <c r="G114" s="99"/>
      <c r="H114" s="99"/>
      <c r="I114" s="99"/>
      <c r="J114" s="99"/>
      <c r="K114" s="99"/>
      <c r="L114" s="99"/>
      <c r="M114" s="99"/>
      <c r="N114" s="99"/>
      <c r="O114" s="99"/>
      <c r="P114" s="99"/>
      <c r="Q114" s="99"/>
      <c r="R114" s="99"/>
      <c r="S114" s="99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</row>
    <row r="115" spans="1:33" ht="18.75" customHeight="1">
      <c r="B115" s="14"/>
      <c r="C115" s="98"/>
      <c r="D115" s="98"/>
      <c r="E115" s="14"/>
      <c r="F115" s="99"/>
      <c r="G115" s="99"/>
      <c r="H115" s="99"/>
      <c r="I115" s="99"/>
      <c r="J115" s="99"/>
      <c r="K115" s="99"/>
      <c r="L115" s="99"/>
      <c r="M115" s="99"/>
      <c r="N115" s="99"/>
      <c r="O115" s="99"/>
      <c r="P115" s="99"/>
      <c r="Q115" s="99"/>
      <c r="R115" s="99"/>
      <c r="S115" s="99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</row>
    <row r="116" spans="1:33" ht="18.75" customHeight="1">
      <c r="B116" s="14"/>
      <c r="C116" s="98"/>
      <c r="D116" s="98"/>
      <c r="E116" s="14"/>
      <c r="F116" s="99"/>
      <c r="G116" s="99"/>
      <c r="H116" s="99"/>
      <c r="I116" s="99"/>
      <c r="J116" s="99"/>
      <c r="K116" s="99"/>
      <c r="L116" s="99"/>
      <c r="M116" s="99"/>
      <c r="N116" s="99"/>
      <c r="O116" s="99"/>
      <c r="P116" s="99"/>
      <c r="Q116" s="99"/>
      <c r="R116" s="99"/>
      <c r="S116" s="99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</row>
    <row r="117" spans="1:33" ht="18.75" customHeight="1">
      <c r="B117" s="14"/>
      <c r="C117" s="98"/>
      <c r="D117" s="98"/>
      <c r="E117" s="14"/>
      <c r="F117" s="99"/>
      <c r="G117" s="99"/>
      <c r="H117" s="99"/>
      <c r="I117" s="99"/>
      <c r="J117" s="99"/>
      <c r="K117" s="99"/>
      <c r="L117" s="99"/>
      <c r="M117" s="99"/>
      <c r="N117" s="99"/>
      <c r="O117" s="99"/>
      <c r="P117" s="99"/>
      <c r="Q117" s="99"/>
      <c r="R117" s="99"/>
      <c r="S117" s="99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</row>
    <row r="118" spans="1:33" ht="18.75" customHeight="1">
      <c r="B118" s="14"/>
      <c r="C118" s="98"/>
      <c r="D118" s="98"/>
      <c r="E118" s="14"/>
      <c r="F118" s="99"/>
      <c r="G118" s="99"/>
      <c r="H118" s="99"/>
      <c r="I118" s="99"/>
      <c r="J118" s="99"/>
      <c r="K118" s="99"/>
      <c r="L118" s="99"/>
      <c r="M118" s="99"/>
      <c r="N118" s="99"/>
      <c r="O118" s="99"/>
      <c r="P118" s="99"/>
      <c r="Q118" s="99"/>
      <c r="R118" s="99"/>
      <c r="S118" s="99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</row>
    <row r="119" spans="1:33" ht="18.75" customHeight="1">
      <c r="B119" s="14"/>
      <c r="C119" s="98"/>
      <c r="D119" s="98"/>
      <c r="E119" s="14"/>
      <c r="F119" s="99"/>
      <c r="G119" s="99"/>
      <c r="H119" s="99"/>
      <c r="I119" s="99"/>
      <c r="J119" s="99"/>
      <c r="K119" s="99"/>
      <c r="L119" s="99"/>
      <c r="M119" s="99"/>
      <c r="N119" s="99"/>
      <c r="O119" s="99"/>
      <c r="P119" s="99"/>
      <c r="Q119" s="99"/>
      <c r="R119" s="99"/>
      <c r="S119" s="99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</row>
    <row r="120" spans="1:33" ht="18.75" customHeight="1">
      <c r="B120" s="14"/>
      <c r="C120" s="98"/>
      <c r="D120" s="98"/>
      <c r="E120" s="14"/>
      <c r="F120" s="99"/>
      <c r="G120" s="99"/>
      <c r="H120" s="99"/>
      <c r="I120" s="99"/>
      <c r="J120" s="99"/>
      <c r="K120" s="99"/>
      <c r="L120" s="99"/>
      <c r="M120" s="99"/>
      <c r="N120" s="99"/>
      <c r="O120" s="99"/>
      <c r="P120" s="99"/>
      <c r="Q120" s="99"/>
      <c r="R120" s="99"/>
      <c r="S120" s="99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</row>
    <row r="121" spans="1:33" ht="18.75" customHeight="1">
      <c r="B121" s="14"/>
      <c r="C121" s="98"/>
      <c r="D121" s="98"/>
      <c r="E121" s="14"/>
      <c r="F121" s="99"/>
      <c r="G121" s="99"/>
      <c r="H121" s="99"/>
      <c r="I121" s="99"/>
      <c r="J121" s="99"/>
      <c r="K121" s="99"/>
      <c r="L121" s="99"/>
      <c r="M121" s="99"/>
      <c r="N121" s="99"/>
      <c r="O121" s="99"/>
      <c r="P121" s="99"/>
      <c r="Q121" s="99"/>
      <c r="R121" s="99"/>
      <c r="S121" s="99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</row>
    <row r="122" spans="1:33" ht="18.75" customHeight="1">
      <c r="B122" s="14"/>
      <c r="C122" s="98"/>
      <c r="D122" s="98"/>
      <c r="E122" s="14"/>
      <c r="F122" s="99"/>
      <c r="G122" s="99"/>
      <c r="H122" s="99"/>
      <c r="I122" s="99"/>
      <c r="J122" s="99"/>
      <c r="K122" s="99"/>
      <c r="L122" s="99"/>
      <c r="M122" s="99"/>
      <c r="N122" s="99"/>
      <c r="O122" s="99"/>
      <c r="P122" s="99"/>
      <c r="Q122" s="99"/>
      <c r="R122" s="99"/>
      <c r="S122" s="99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</row>
    <row r="123" spans="1:33" ht="18.75" customHeight="1">
      <c r="B123" s="14"/>
      <c r="C123" s="98"/>
      <c r="D123" s="98"/>
      <c r="E123" s="14"/>
      <c r="F123" s="99"/>
      <c r="G123" s="99"/>
      <c r="H123" s="99"/>
      <c r="I123" s="99"/>
      <c r="J123" s="99"/>
      <c r="K123" s="99"/>
      <c r="L123" s="99"/>
      <c r="M123" s="99"/>
      <c r="N123" s="99"/>
      <c r="O123" s="99"/>
      <c r="P123" s="99"/>
      <c r="Q123" s="99"/>
      <c r="R123" s="99"/>
      <c r="S123" s="99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</row>
    <row r="124" spans="1:33" ht="18.75" customHeight="1">
      <c r="B124" s="14"/>
      <c r="C124" s="98"/>
      <c r="D124" s="98"/>
      <c r="E124" s="14"/>
      <c r="F124" s="99"/>
      <c r="G124" s="99"/>
      <c r="H124" s="99"/>
      <c r="I124" s="99"/>
      <c r="J124" s="99"/>
      <c r="K124" s="99"/>
      <c r="L124" s="99"/>
      <c r="M124" s="99"/>
      <c r="N124" s="99"/>
      <c r="O124" s="99"/>
      <c r="P124" s="99"/>
      <c r="Q124" s="99"/>
      <c r="R124" s="99"/>
      <c r="S124" s="99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</row>
    <row r="125" spans="1:33" ht="18.75" customHeight="1">
      <c r="B125" s="14"/>
      <c r="C125" s="98"/>
      <c r="D125" s="98"/>
      <c r="E125" s="14"/>
      <c r="F125" s="99"/>
      <c r="G125" s="99"/>
      <c r="H125" s="99"/>
      <c r="I125" s="99"/>
      <c r="J125" s="99"/>
      <c r="K125" s="99"/>
      <c r="L125" s="99"/>
      <c r="M125" s="99"/>
      <c r="N125" s="99"/>
      <c r="O125" s="99"/>
      <c r="P125" s="99"/>
      <c r="Q125" s="99"/>
      <c r="R125" s="99"/>
      <c r="S125" s="99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</row>
    <row r="126" spans="1:33" ht="18.75" customHeight="1">
      <c r="B126" s="14"/>
      <c r="C126" s="98"/>
      <c r="D126" s="98"/>
      <c r="E126" s="14"/>
      <c r="F126" s="99"/>
      <c r="G126" s="99"/>
      <c r="H126" s="99"/>
      <c r="I126" s="99"/>
      <c r="J126" s="99"/>
      <c r="K126" s="99"/>
      <c r="L126" s="99"/>
      <c r="M126" s="99"/>
      <c r="N126" s="99"/>
      <c r="O126" s="99"/>
      <c r="P126" s="99"/>
      <c r="Q126" s="99"/>
      <c r="R126" s="99"/>
      <c r="S126" s="99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</row>
    <row r="127" spans="1:33" ht="18.75" customHeight="1">
      <c r="B127" s="14"/>
      <c r="C127" s="98"/>
      <c r="D127" s="98"/>
      <c r="E127" s="14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</row>
    <row r="128" spans="1:33" ht="18.75" customHeight="1">
      <c r="B128" s="14"/>
      <c r="C128" s="98"/>
      <c r="D128" s="98"/>
      <c r="E128" s="14"/>
      <c r="F128" s="99"/>
      <c r="G128" s="99"/>
      <c r="H128" s="99"/>
      <c r="I128" s="99"/>
      <c r="J128" s="99"/>
      <c r="K128" s="99"/>
      <c r="L128" s="99"/>
      <c r="M128" s="99"/>
      <c r="N128" s="99"/>
      <c r="O128" s="99"/>
      <c r="P128" s="99"/>
      <c r="Q128" s="99"/>
      <c r="R128" s="99"/>
      <c r="S128" s="99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</row>
    <row r="129" spans="2:33" ht="18.75" customHeight="1">
      <c r="B129" s="14"/>
      <c r="C129" s="98"/>
      <c r="D129" s="98"/>
      <c r="E129" s="14"/>
      <c r="F129" s="99"/>
      <c r="G129" s="99"/>
      <c r="H129" s="99"/>
      <c r="I129" s="99"/>
      <c r="J129" s="99"/>
      <c r="K129" s="99"/>
      <c r="L129" s="99"/>
      <c r="M129" s="99"/>
      <c r="N129" s="99"/>
      <c r="O129" s="99"/>
      <c r="P129" s="99"/>
      <c r="Q129" s="99"/>
      <c r="R129" s="99"/>
      <c r="S129" s="99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</row>
    <row r="130" spans="2:33" ht="18.75" customHeight="1">
      <c r="B130" s="14"/>
      <c r="C130" s="98"/>
      <c r="D130" s="98"/>
      <c r="E130" s="14"/>
      <c r="F130" s="99"/>
      <c r="G130" s="99"/>
      <c r="H130" s="99"/>
      <c r="I130" s="99"/>
      <c r="J130" s="99"/>
      <c r="K130" s="99"/>
      <c r="L130" s="99"/>
      <c r="M130" s="99"/>
      <c r="N130" s="99"/>
      <c r="O130" s="99"/>
      <c r="P130" s="99"/>
      <c r="Q130" s="99"/>
      <c r="R130" s="99"/>
      <c r="S130" s="99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</row>
    <row r="131" spans="2:33" ht="18.75" customHeight="1">
      <c r="B131" s="14"/>
      <c r="C131" s="98"/>
      <c r="D131" s="98"/>
      <c r="E131" s="14"/>
      <c r="F131" s="99"/>
      <c r="G131" s="99"/>
      <c r="H131" s="99"/>
      <c r="I131" s="99"/>
      <c r="J131" s="99"/>
      <c r="K131" s="99"/>
      <c r="L131" s="99"/>
      <c r="M131" s="99"/>
      <c r="N131" s="99"/>
      <c r="O131" s="99"/>
      <c r="P131" s="99"/>
      <c r="Q131" s="99"/>
      <c r="R131" s="99"/>
      <c r="S131" s="99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</row>
    <row r="132" spans="2:33" ht="18.75" customHeight="1">
      <c r="B132" s="14"/>
      <c r="C132" s="98"/>
      <c r="D132" s="98"/>
      <c r="E132" s="14"/>
      <c r="F132" s="99"/>
      <c r="G132" s="99"/>
      <c r="H132" s="99"/>
      <c r="I132" s="99"/>
      <c r="J132" s="99"/>
      <c r="K132" s="99"/>
      <c r="L132" s="99"/>
      <c r="M132" s="99"/>
      <c r="N132" s="99"/>
      <c r="O132" s="99"/>
      <c r="P132" s="99"/>
      <c r="Q132" s="99"/>
      <c r="R132" s="99"/>
      <c r="S132" s="99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</row>
    <row r="133" spans="2:33" ht="18.75" customHeight="1">
      <c r="B133" s="14"/>
      <c r="C133" s="98"/>
      <c r="D133" s="98"/>
      <c r="E133" s="14"/>
      <c r="F133" s="99"/>
      <c r="G133" s="99"/>
      <c r="H133" s="99"/>
      <c r="I133" s="99"/>
      <c r="J133" s="99"/>
      <c r="K133" s="99"/>
      <c r="L133" s="99"/>
      <c r="M133" s="99"/>
      <c r="N133" s="99"/>
      <c r="O133" s="99"/>
      <c r="P133" s="99"/>
      <c r="Q133" s="99"/>
      <c r="R133" s="99"/>
      <c r="S133" s="99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</row>
    <row r="134" spans="2:33" ht="18.75" customHeight="1">
      <c r="B134" s="14"/>
      <c r="C134" s="98"/>
      <c r="D134" s="98"/>
      <c r="E134" s="14"/>
      <c r="F134" s="99"/>
      <c r="G134" s="99"/>
      <c r="H134" s="99"/>
      <c r="I134" s="99"/>
      <c r="J134" s="99"/>
      <c r="K134" s="99"/>
      <c r="L134" s="99"/>
      <c r="M134" s="99"/>
      <c r="N134" s="99"/>
      <c r="O134" s="99"/>
      <c r="P134" s="99"/>
      <c r="Q134" s="99"/>
      <c r="R134" s="99"/>
      <c r="S134" s="99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</row>
    <row r="135" spans="2:33" ht="18.75" customHeight="1">
      <c r="B135" s="14"/>
      <c r="C135" s="98"/>
      <c r="D135" s="98"/>
      <c r="E135" s="14"/>
      <c r="F135" s="99"/>
      <c r="G135" s="99"/>
      <c r="H135" s="99"/>
      <c r="I135" s="99"/>
      <c r="J135" s="99"/>
      <c r="K135" s="99"/>
      <c r="L135" s="99"/>
      <c r="M135" s="99"/>
      <c r="N135" s="99"/>
      <c r="O135" s="99"/>
      <c r="P135" s="99"/>
      <c r="Q135" s="99"/>
      <c r="R135" s="99"/>
      <c r="S135" s="99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</row>
    <row r="136" spans="2:33" ht="18.75" customHeight="1">
      <c r="B136" s="14"/>
      <c r="C136" s="98"/>
      <c r="D136" s="98"/>
      <c r="E136" s="14"/>
      <c r="F136" s="99"/>
      <c r="G136" s="99"/>
      <c r="H136" s="99"/>
      <c r="I136" s="99"/>
      <c r="J136" s="99"/>
      <c r="K136" s="99"/>
      <c r="L136" s="99"/>
      <c r="M136" s="99"/>
      <c r="N136" s="99"/>
      <c r="O136" s="99"/>
      <c r="P136" s="99"/>
      <c r="Q136" s="99"/>
      <c r="R136" s="99"/>
      <c r="S136" s="99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</row>
    <row r="137" spans="2:33" ht="18.75" customHeight="1">
      <c r="B137" s="14"/>
      <c r="C137" s="98"/>
      <c r="D137" s="98"/>
      <c r="E137" s="14"/>
      <c r="F137" s="99"/>
      <c r="G137" s="99"/>
      <c r="H137" s="99"/>
      <c r="I137" s="99"/>
      <c r="J137" s="99"/>
      <c r="K137" s="99"/>
      <c r="L137" s="99"/>
      <c r="M137" s="99"/>
      <c r="N137" s="99"/>
      <c r="O137" s="99"/>
      <c r="P137" s="99"/>
      <c r="Q137" s="99"/>
      <c r="R137" s="99"/>
      <c r="S137" s="99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</row>
    <row r="138" spans="2:33" ht="18.75" customHeight="1">
      <c r="B138" s="14"/>
      <c r="C138" s="98"/>
      <c r="D138" s="98"/>
      <c r="E138" s="14"/>
      <c r="F138" s="99"/>
      <c r="G138" s="99"/>
      <c r="H138" s="99"/>
      <c r="I138" s="99"/>
      <c r="J138" s="99"/>
      <c r="K138" s="99"/>
      <c r="L138" s="99"/>
      <c r="M138" s="99"/>
      <c r="N138" s="99"/>
      <c r="O138" s="99"/>
      <c r="P138" s="99"/>
      <c r="Q138" s="99"/>
      <c r="R138" s="99"/>
      <c r="S138" s="99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</row>
    <row r="139" spans="2:33" ht="18.75" customHeight="1">
      <c r="B139" s="14"/>
      <c r="C139" s="98"/>
      <c r="D139" s="98"/>
      <c r="E139" s="14"/>
      <c r="F139" s="99"/>
      <c r="G139" s="99"/>
      <c r="H139" s="99"/>
      <c r="I139" s="99"/>
      <c r="J139" s="99"/>
      <c r="K139" s="99"/>
      <c r="L139" s="99"/>
      <c r="M139" s="99"/>
      <c r="N139" s="99"/>
      <c r="O139" s="99"/>
      <c r="P139" s="99"/>
      <c r="Q139" s="99"/>
      <c r="R139" s="99"/>
      <c r="S139" s="99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</row>
    <row r="140" spans="2:33" ht="18.75" customHeight="1">
      <c r="B140" s="14"/>
      <c r="C140" s="98"/>
      <c r="D140" s="98"/>
      <c r="E140" s="14"/>
      <c r="F140" s="99"/>
      <c r="G140" s="99"/>
      <c r="H140" s="99"/>
      <c r="I140" s="99"/>
      <c r="J140" s="99"/>
      <c r="K140" s="99"/>
      <c r="L140" s="99"/>
      <c r="M140" s="99"/>
      <c r="N140" s="99"/>
      <c r="O140" s="99"/>
      <c r="P140" s="99"/>
      <c r="Q140" s="99"/>
      <c r="R140" s="99"/>
      <c r="S140" s="99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</row>
    <row r="141" spans="2:33" ht="18.75" customHeight="1">
      <c r="B141" s="14"/>
      <c r="C141" s="98"/>
      <c r="D141" s="98"/>
      <c r="E141" s="14"/>
      <c r="F141" s="99"/>
      <c r="G141" s="99"/>
      <c r="H141" s="99"/>
      <c r="I141" s="99"/>
      <c r="J141" s="99"/>
      <c r="K141" s="99"/>
      <c r="L141" s="99"/>
      <c r="M141" s="99"/>
      <c r="N141" s="99"/>
      <c r="O141" s="99"/>
      <c r="P141" s="99"/>
      <c r="Q141" s="99"/>
      <c r="R141" s="99"/>
      <c r="S141" s="99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</row>
    <row r="142" spans="2:33" ht="18.75" customHeight="1">
      <c r="B142" s="14"/>
      <c r="C142" s="98"/>
      <c r="D142" s="98"/>
      <c r="E142" s="14"/>
      <c r="F142" s="99"/>
      <c r="G142" s="99"/>
      <c r="H142" s="99"/>
      <c r="I142" s="99"/>
      <c r="J142" s="99"/>
      <c r="K142" s="99"/>
      <c r="L142" s="99"/>
      <c r="M142" s="99"/>
      <c r="N142" s="99"/>
      <c r="O142" s="99"/>
      <c r="P142" s="99"/>
      <c r="Q142" s="99"/>
      <c r="R142" s="99"/>
      <c r="S142" s="99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</row>
    <row r="143" spans="2:33" ht="18.75" customHeight="1">
      <c r="B143" s="14"/>
      <c r="C143" s="98"/>
      <c r="D143" s="98"/>
      <c r="E143" s="14"/>
      <c r="F143" s="99"/>
      <c r="G143" s="99"/>
      <c r="H143" s="99"/>
      <c r="I143" s="99"/>
      <c r="J143" s="99"/>
      <c r="K143" s="99"/>
      <c r="L143" s="99"/>
      <c r="M143" s="99"/>
      <c r="N143" s="99"/>
      <c r="O143" s="99"/>
      <c r="P143" s="99"/>
      <c r="Q143" s="99"/>
      <c r="R143" s="99"/>
      <c r="S143" s="99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</row>
    <row r="144" spans="2:33" ht="18.75" customHeight="1">
      <c r="B144" s="14"/>
      <c r="C144" s="98"/>
      <c r="D144" s="98"/>
      <c r="E144" s="14"/>
      <c r="F144" s="99"/>
      <c r="G144" s="99"/>
      <c r="H144" s="99"/>
      <c r="I144" s="99"/>
      <c r="J144" s="99"/>
      <c r="K144" s="99"/>
      <c r="L144" s="99"/>
      <c r="M144" s="99"/>
      <c r="N144" s="99"/>
      <c r="O144" s="99"/>
      <c r="P144" s="99"/>
      <c r="Q144" s="99"/>
      <c r="R144" s="99"/>
      <c r="S144" s="99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</row>
    <row r="145" spans="2:33" ht="18.75" customHeight="1">
      <c r="B145" s="14"/>
      <c r="C145" s="98"/>
      <c r="D145" s="98"/>
      <c r="E145" s="14"/>
      <c r="F145" s="99"/>
      <c r="G145" s="99"/>
      <c r="H145" s="99"/>
      <c r="I145" s="99"/>
      <c r="J145" s="99"/>
      <c r="K145" s="99"/>
      <c r="L145" s="99"/>
      <c r="M145" s="99"/>
      <c r="N145" s="99"/>
      <c r="O145" s="99"/>
      <c r="P145" s="99"/>
      <c r="Q145" s="99"/>
      <c r="R145" s="99"/>
      <c r="S145" s="99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</row>
    <row r="146" spans="2:33" ht="18.75" customHeight="1">
      <c r="B146" s="14"/>
      <c r="C146" s="98"/>
      <c r="D146" s="98"/>
      <c r="E146" s="14"/>
      <c r="F146" s="99"/>
      <c r="G146" s="99"/>
      <c r="H146" s="99"/>
      <c r="I146" s="99"/>
      <c r="J146" s="99"/>
      <c r="K146" s="99"/>
      <c r="L146" s="99"/>
      <c r="M146" s="99"/>
      <c r="N146" s="99"/>
      <c r="O146" s="99"/>
      <c r="P146" s="99"/>
      <c r="Q146" s="99"/>
      <c r="R146" s="99"/>
      <c r="S146" s="99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</row>
    <row r="147" spans="2:33" ht="18.75" customHeight="1">
      <c r="B147" s="14"/>
      <c r="C147" s="98"/>
      <c r="D147" s="98"/>
      <c r="E147" s="14"/>
      <c r="F147" s="99"/>
      <c r="G147" s="99"/>
      <c r="H147" s="99"/>
      <c r="I147" s="99"/>
      <c r="J147" s="99"/>
      <c r="K147" s="99"/>
      <c r="L147" s="99"/>
      <c r="M147" s="99"/>
      <c r="N147" s="99"/>
      <c r="O147" s="99"/>
      <c r="P147" s="99"/>
      <c r="Q147" s="99"/>
      <c r="R147" s="99"/>
      <c r="S147" s="99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</row>
    <row r="148" spans="2:33" ht="18.75" customHeight="1">
      <c r="B148" s="14"/>
      <c r="C148" s="98"/>
      <c r="D148" s="98"/>
      <c r="E148" s="14"/>
      <c r="F148" s="99"/>
      <c r="G148" s="99"/>
      <c r="H148" s="99"/>
      <c r="I148" s="99"/>
      <c r="J148" s="99"/>
      <c r="K148" s="99"/>
      <c r="L148" s="99"/>
      <c r="M148" s="99"/>
      <c r="N148" s="99"/>
      <c r="O148" s="99"/>
      <c r="P148" s="99"/>
      <c r="Q148" s="99"/>
      <c r="R148" s="99"/>
      <c r="S148" s="99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</row>
    <row r="149" spans="2:33" ht="18.75" customHeight="1">
      <c r="B149" s="14"/>
      <c r="C149" s="98"/>
      <c r="D149" s="98"/>
      <c r="E149" s="14"/>
      <c r="F149" s="99"/>
      <c r="G149" s="99"/>
      <c r="H149" s="99"/>
      <c r="I149" s="99"/>
      <c r="J149" s="99"/>
      <c r="K149" s="99"/>
      <c r="L149" s="99"/>
      <c r="M149" s="99"/>
      <c r="N149" s="99"/>
      <c r="O149" s="99"/>
      <c r="P149" s="99"/>
      <c r="Q149" s="99"/>
      <c r="R149" s="99"/>
      <c r="S149" s="99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</row>
    <row r="150" spans="2:33" ht="18.75" customHeight="1">
      <c r="B150" s="14"/>
      <c r="C150" s="98"/>
      <c r="D150" s="98"/>
      <c r="E150" s="14"/>
      <c r="F150" s="99"/>
      <c r="G150" s="99"/>
      <c r="H150" s="99"/>
      <c r="I150" s="99"/>
      <c r="J150" s="99"/>
      <c r="K150" s="99"/>
      <c r="L150" s="99"/>
      <c r="M150" s="99"/>
      <c r="N150" s="99"/>
      <c r="O150" s="99"/>
      <c r="P150" s="99"/>
      <c r="Q150" s="99"/>
      <c r="R150" s="99"/>
      <c r="S150" s="99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</row>
    <row r="151" spans="2:33" ht="18.75" customHeight="1">
      <c r="B151" s="14"/>
      <c r="C151" s="98"/>
      <c r="D151" s="98"/>
      <c r="E151" s="14"/>
      <c r="F151" s="99"/>
      <c r="G151" s="99"/>
      <c r="H151" s="99"/>
      <c r="I151" s="99"/>
      <c r="J151" s="99"/>
      <c r="K151" s="99"/>
      <c r="L151" s="99"/>
      <c r="M151" s="99"/>
      <c r="N151" s="99"/>
      <c r="O151" s="99"/>
      <c r="P151" s="99"/>
      <c r="Q151" s="99"/>
      <c r="R151" s="99"/>
      <c r="S151" s="99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</row>
    <row r="152" spans="2:33" ht="18.75" customHeight="1">
      <c r="B152" s="14"/>
      <c r="C152" s="98"/>
      <c r="D152" s="98"/>
      <c r="E152" s="14"/>
      <c r="F152" s="99"/>
      <c r="G152" s="99"/>
      <c r="H152" s="99"/>
      <c r="I152" s="99"/>
      <c r="J152" s="99"/>
      <c r="K152" s="99"/>
      <c r="L152" s="99"/>
      <c r="M152" s="99"/>
      <c r="N152" s="99"/>
      <c r="O152" s="99"/>
      <c r="P152" s="99"/>
      <c r="Q152" s="99"/>
      <c r="R152" s="99"/>
      <c r="S152" s="99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</row>
    <row r="153" spans="2:33" ht="18.75" customHeight="1">
      <c r="B153" s="14"/>
      <c r="C153" s="98"/>
      <c r="D153" s="98"/>
      <c r="E153" s="14"/>
      <c r="F153" s="99"/>
      <c r="G153" s="99"/>
      <c r="H153" s="99"/>
      <c r="I153" s="99"/>
      <c r="J153" s="99"/>
      <c r="K153" s="99"/>
      <c r="L153" s="99"/>
      <c r="M153" s="99"/>
      <c r="N153" s="99"/>
      <c r="O153" s="99"/>
      <c r="P153" s="99"/>
      <c r="Q153" s="99"/>
      <c r="R153" s="99"/>
      <c r="S153" s="99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</row>
    <row r="154" spans="2:33" ht="18.75" customHeight="1">
      <c r="B154" s="14"/>
      <c r="C154" s="98"/>
      <c r="D154" s="98"/>
      <c r="E154" s="14"/>
      <c r="F154" s="99"/>
      <c r="G154" s="99"/>
      <c r="H154" s="99"/>
      <c r="I154" s="99"/>
      <c r="J154" s="99"/>
      <c r="K154" s="99"/>
      <c r="L154" s="99"/>
      <c r="M154" s="99"/>
      <c r="N154" s="99"/>
      <c r="O154" s="99"/>
      <c r="P154" s="99"/>
      <c r="Q154" s="99"/>
      <c r="R154" s="99"/>
      <c r="S154" s="99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</row>
    <row r="155" spans="2:33" ht="18.75" customHeight="1">
      <c r="B155" s="14"/>
      <c r="C155" s="98"/>
      <c r="D155" s="98"/>
      <c r="E155" s="14"/>
      <c r="F155" s="99"/>
      <c r="G155" s="99"/>
      <c r="H155" s="99"/>
      <c r="I155" s="99"/>
      <c r="J155" s="99"/>
      <c r="K155" s="99"/>
      <c r="L155" s="99"/>
      <c r="M155" s="99"/>
      <c r="N155" s="99"/>
      <c r="O155" s="99"/>
      <c r="P155" s="99"/>
      <c r="Q155" s="99"/>
      <c r="R155" s="99"/>
      <c r="S155" s="99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</row>
    <row r="156" spans="2:33" ht="18.75" customHeight="1">
      <c r="B156" s="14"/>
      <c r="C156" s="98"/>
      <c r="D156" s="98"/>
      <c r="E156" s="14"/>
      <c r="F156" s="99"/>
      <c r="G156" s="99"/>
      <c r="H156" s="99"/>
      <c r="I156" s="99"/>
      <c r="J156" s="99"/>
      <c r="K156" s="99"/>
      <c r="L156" s="99"/>
      <c r="M156" s="99"/>
      <c r="N156" s="99"/>
      <c r="O156" s="99"/>
      <c r="P156" s="99"/>
      <c r="Q156" s="99"/>
      <c r="R156" s="99"/>
      <c r="S156" s="99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</row>
    <row r="157" spans="2:33" ht="18.75" customHeight="1">
      <c r="B157" s="14"/>
      <c r="C157" s="98"/>
      <c r="D157" s="98"/>
      <c r="E157" s="14"/>
      <c r="F157" s="99"/>
      <c r="G157" s="99"/>
      <c r="H157" s="99"/>
      <c r="I157" s="99"/>
      <c r="J157" s="99"/>
      <c r="K157" s="99"/>
      <c r="L157" s="99"/>
      <c r="M157" s="99"/>
      <c r="N157" s="99"/>
      <c r="O157" s="99"/>
      <c r="P157" s="99"/>
      <c r="Q157" s="99"/>
      <c r="R157" s="99"/>
      <c r="S157" s="99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</row>
    <row r="158" spans="2:33" ht="18.75" customHeight="1">
      <c r="B158" s="14"/>
      <c r="C158" s="98"/>
      <c r="D158" s="98"/>
      <c r="E158" s="14"/>
      <c r="F158" s="99"/>
      <c r="G158" s="99"/>
      <c r="H158" s="99"/>
      <c r="I158" s="99"/>
      <c r="J158" s="99"/>
      <c r="K158" s="99"/>
      <c r="L158" s="99"/>
      <c r="M158" s="99"/>
      <c r="N158" s="99"/>
      <c r="O158" s="99"/>
      <c r="P158" s="99"/>
      <c r="Q158" s="99"/>
      <c r="R158" s="99"/>
      <c r="S158" s="99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</row>
    <row r="159" spans="2:33" ht="18.75" customHeight="1">
      <c r="B159" s="14"/>
      <c r="C159" s="98"/>
      <c r="D159" s="98"/>
      <c r="E159" s="14"/>
      <c r="F159" s="99"/>
      <c r="G159" s="99"/>
      <c r="H159" s="99"/>
      <c r="I159" s="99"/>
      <c r="J159" s="99"/>
      <c r="K159" s="99"/>
      <c r="L159" s="99"/>
      <c r="M159" s="99"/>
      <c r="N159" s="99"/>
      <c r="O159" s="99"/>
      <c r="P159" s="99"/>
      <c r="Q159" s="99"/>
      <c r="R159" s="99"/>
      <c r="S159" s="99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</row>
    <row r="160" spans="2:33" ht="18.75" customHeight="1">
      <c r="B160" s="14"/>
      <c r="C160" s="98"/>
      <c r="D160" s="98"/>
      <c r="E160" s="14"/>
      <c r="F160" s="99"/>
      <c r="G160" s="99"/>
      <c r="H160" s="99"/>
      <c r="I160" s="99"/>
      <c r="J160" s="99"/>
      <c r="K160" s="99"/>
      <c r="L160" s="99"/>
      <c r="M160" s="99"/>
      <c r="N160" s="99"/>
      <c r="O160" s="99"/>
      <c r="P160" s="99"/>
      <c r="Q160" s="99"/>
      <c r="R160" s="99"/>
      <c r="S160" s="99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</row>
    <row r="161" spans="2:33" ht="18.75" customHeight="1">
      <c r="B161" s="14"/>
      <c r="C161" s="98"/>
      <c r="D161" s="98"/>
      <c r="E161" s="14"/>
      <c r="F161" s="99"/>
      <c r="G161" s="99"/>
      <c r="H161" s="99"/>
      <c r="I161" s="99"/>
      <c r="J161" s="99"/>
      <c r="K161" s="99"/>
      <c r="L161" s="99"/>
      <c r="M161" s="99"/>
      <c r="N161" s="99"/>
      <c r="O161" s="99"/>
      <c r="P161" s="99"/>
      <c r="Q161" s="99"/>
      <c r="R161" s="99"/>
      <c r="S161" s="99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</row>
    <row r="162" spans="2:33" ht="18.75" customHeight="1">
      <c r="B162" s="14"/>
      <c r="C162" s="98"/>
      <c r="D162" s="98"/>
      <c r="E162" s="14"/>
      <c r="F162" s="99"/>
      <c r="G162" s="99"/>
      <c r="H162" s="99"/>
      <c r="I162" s="99"/>
      <c r="J162" s="99"/>
      <c r="K162" s="99"/>
      <c r="L162" s="99"/>
      <c r="M162" s="99"/>
      <c r="N162" s="99"/>
      <c r="O162" s="99"/>
      <c r="P162" s="99"/>
      <c r="Q162" s="99"/>
      <c r="R162" s="99"/>
      <c r="S162" s="99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</row>
    <row r="163" spans="2:33" ht="18.75" customHeight="1">
      <c r="B163" s="14"/>
      <c r="C163" s="98"/>
      <c r="D163" s="98"/>
      <c r="E163" s="14"/>
      <c r="F163" s="99"/>
      <c r="G163" s="99"/>
      <c r="H163" s="99"/>
      <c r="I163" s="99"/>
      <c r="J163" s="99"/>
      <c r="K163" s="99"/>
      <c r="L163" s="99"/>
      <c r="M163" s="99"/>
      <c r="N163" s="99"/>
      <c r="O163" s="99"/>
      <c r="P163" s="99"/>
      <c r="Q163" s="99"/>
      <c r="R163" s="99"/>
      <c r="S163" s="99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</row>
    <row r="164" spans="2:33" ht="18.75" customHeight="1">
      <c r="B164" s="14"/>
      <c r="C164" s="98"/>
      <c r="D164" s="98"/>
      <c r="E164" s="14"/>
      <c r="F164" s="99"/>
      <c r="G164" s="99"/>
      <c r="H164" s="99"/>
      <c r="I164" s="99"/>
      <c r="J164" s="99"/>
      <c r="K164" s="99"/>
      <c r="L164" s="99"/>
      <c r="M164" s="99"/>
      <c r="N164" s="99"/>
      <c r="O164" s="99"/>
      <c r="P164" s="99"/>
      <c r="Q164" s="99"/>
      <c r="R164" s="99"/>
      <c r="S164" s="99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</row>
    <row r="165" spans="2:33" ht="18.75" customHeight="1">
      <c r="B165" s="14"/>
      <c r="C165" s="98"/>
      <c r="D165" s="98"/>
      <c r="E165" s="14"/>
      <c r="F165" s="99"/>
      <c r="G165" s="99"/>
      <c r="H165" s="99"/>
      <c r="I165" s="99"/>
      <c r="J165" s="99"/>
      <c r="K165" s="99"/>
      <c r="L165" s="99"/>
      <c r="M165" s="99"/>
      <c r="N165" s="99"/>
      <c r="O165" s="99"/>
      <c r="P165" s="99"/>
      <c r="Q165" s="99"/>
      <c r="R165" s="99"/>
      <c r="S165" s="99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</row>
    <row r="166" spans="2:33" ht="18.75" customHeight="1">
      <c r="B166" s="14"/>
      <c r="C166" s="98"/>
      <c r="D166" s="98"/>
      <c r="E166" s="14"/>
      <c r="F166" s="99"/>
      <c r="G166" s="99"/>
      <c r="H166" s="99"/>
      <c r="I166" s="99"/>
      <c r="J166" s="99"/>
      <c r="K166" s="99"/>
      <c r="L166" s="99"/>
      <c r="M166" s="99"/>
      <c r="N166" s="99"/>
      <c r="O166" s="99"/>
      <c r="P166" s="99"/>
      <c r="Q166" s="99"/>
      <c r="R166" s="99"/>
      <c r="S166" s="99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</row>
    <row r="167" spans="2:33" ht="18.75" customHeight="1">
      <c r="B167" s="14"/>
      <c r="C167" s="98"/>
      <c r="D167" s="98"/>
      <c r="E167" s="14"/>
      <c r="F167" s="99"/>
      <c r="G167" s="99"/>
      <c r="H167" s="99"/>
      <c r="I167" s="99"/>
      <c r="J167" s="99"/>
      <c r="K167" s="99"/>
      <c r="L167" s="99"/>
      <c r="M167" s="99"/>
      <c r="N167" s="99"/>
      <c r="O167" s="99"/>
      <c r="P167" s="99"/>
      <c r="Q167" s="99"/>
      <c r="R167" s="99"/>
      <c r="S167" s="99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</row>
    <row r="168" spans="2:33" ht="18.75" customHeight="1">
      <c r="B168" s="14"/>
      <c r="C168" s="98"/>
      <c r="D168" s="98"/>
      <c r="E168" s="14"/>
      <c r="F168" s="99"/>
      <c r="G168" s="99"/>
      <c r="H168" s="99"/>
      <c r="I168" s="99"/>
      <c r="J168" s="99"/>
      <c r="K168" s="99"/>
      <c r="L168" s="99"/>
      <c r="M168" s="99"/>
      <c r="N168" s="99"/>
      <c r="O168" s="99"/>
      <c r="P168" s="99"/>
      <c r="Q168" s="99"/>
      <c r="R168" s="99"/>
      <c r="S168" s="99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</row>
    <row r="169" spans="2:33" ht="18.75" customHeight="1">
      <c r="B169" s="14"/>
      <c r="C169" s="98"/>
      <c r="D169" s="98"/>
      <c r="E169" s="14"/>
      <c r="F169" s="99"/>
      <c r="G169" s="99"/>
      <c r="H169" s="99"/>
      <c r="I169" s="99"/>
      <c r="J169" s="99"/>
      <c r="K169" s="99"/>
      <c r="L169" s="99"/>
      <c r="M169" s="99"/>
      <c r="N169" s="99"/>
      <c r="O169" s="99"/>
      <c r="P169" s="99"/>
      <c r="Q169" s="99"/>
      <c r="R169" s="99"/>
      <c r="S169" s="99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</row>
    <row r="170" spans="2:33" ht="18.75" customHeight="1">
      <c r="B170" s="14"/>
      <c r="C170" s="98"/>
      <c r="D170" s="98"/>
      <c r="E170" s="14"/>
      <c r="F170" s="99"/>
      <c r="G170" s="99"/>
      <c r="H170" s="99"/>
      <c r="I170" s="99"/>
      <c r="J170" s="99"/>
      <c r="K170" s="99"/>
      <c r="L170" s="99"/>
      <c r="M170" s="99"/>
      <c r="N170" s="99"/>
      <c r="O170" s="99"/>
      <c r="P170" s="99"/>
      <c r="Q170" s="99"/>
      <c r="R170" s="99"/>
      <c r="S170" s="99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</row>
    <row r="171" spans="2:33" ht="18.75" customHeight="1">
      <c r="B171" s="14"/>
      <c r="C171" s="98"/>
      <c r="D171" s="98"/>
      <c r="E171" s="14"/>
      <c r="F171" s="99"/>
      <c r="G171" s="99"/>
      <c r="H171" s="99"/>
      <c r="I171" s="99"/>
      <c r="J171" s="99"/>
      <c r="K171" s="99"/>
      <c r="L171" s="99"/>
      <c r="M171" s="99"/>
      <c r="N171" s="99"/>
      <c r="O171" s="99"/>
      <c r="P171" s="99"/>
      <c r="Q171" s="99"/>
      <c r="R171" s="99"/>
      <c r="S171" s="99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</row>
    <row r="172" spans="2:33" ht="18.75" customHeight="1">
      <c r="B172" s="14"/>
      <c r="C172" s="98"/>
      <c r="D172" s="98"/>
      <c r="E172" s="14"/>
      <c r="F172" s="99"/>
      <c r="G172" s="99"/>
      <c r="H172" s="99"/>
      <c r="I172" s="99"/>
      <c r="J172" s="99"/>
      <c r="K172" s="99"/>
      <c r="L172" s="99"/>
      <c r="M172" s="99"/>
      <c r="N172" s="99"/>
      <c r="O172" s="99"/>
      <c r="P172" s="99"/>
      <c r="Q172" s="99"/>
      <c r="R172" s="99"/>
      <c r="S172" s="99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</row>
    <row r="173" spans="2:33" ht="18.75" customHeight="1">
      <c r="B173" s="14"/>
      <c r="C173" s="98"/>
      <c r="D173" s="98"/>
      <c r="E173" s="14"/>
      <c r="F173" s="99"/>
      <c r="G173" s="99"/>
      <c r="H173" s="99"/>
      <c r="I173" s="99"/>
      <c r="J173" s="99"/>
      <c r="K173" s="99"/>
      <c r="L173" s="99"/>
      <c r="M173" s="99"/>
      <c r="N173" s="99"/>
      <c r="O173" s="99"/>
      <c r="P173" s="99"/>
      <c r="Q173" s="99"/>
      <c r="R173" s="99"/>
      <c r="S173" s="99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</row>
    <row r="174" spans="2:33" ht="18.75" customHeight="1">
      <c r="B174" s="14"/>
      <c r="C174" s="98"/>
      <c r="D174" s="98"/>
      <c r="E174" s="14"/>
      <c r="F174" s="99"/>
      <c r="G174" s="99"/>
      <c r="H174" s="99"/>
      <c r="I174" s="99"/>
      <c r="J174" s="99"/>
      <c r="K174" s="99"/>
      <c r="L174" s="99"/>
      <c r="M174" s="99"/>
      <c r="N174" s="99"/>
      <c r="O174" s="99"/>
      <c r="P174" s="99"/>
      <c r="Q174" s="99"/>
      <c r="R174" s="99"/>
      <c r="S174" s="99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</row>
    <row r="175" spans="2:33" ht="18.75" customHeight="1">
      <c r="B175" s="14"/>
      <c r="C175" s="98"/>
      <c r="D175" s="98"/>
      <c r="E175" s="14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99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</row>
    <row r="176" spans="2:33" ht="18.75" customHeight="1">
      <c r="B176" s="14"/>
      <c r="C176" s="98"/>
      <c r="D176" s="98"/>
      <c r="E176" s="14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99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</row>
    <row r="177" spans="2:33" ht="18.75" customHeight="1">
      <c r="B177" s="14"/>
      <c r="C177" s="98"/>
      <c r="D177" s="98"/>
      <c r="E177" s="14"/>
      <c r="F177" s="99"/>
      <c r="G177" s="99"/>
      <c r="H177" s="99"/>
      <c r="I177" s="99"/>
      <c r="J177" s="99"/>
      <c r="K177" s="99"/>
      <c r="L177" s="99"/>
      <c r="M177" s="99"/>
      <c r="N177" s="99"/>
      <c r="O177" s="99"/>
      <c r="P177" s="99"/>
      <c r="Q177" s="99"/>
      <c r="R177" s="99"/>
      <c r="S177" s="99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</row>
    <row r="178" spans="2:33" ht="18.75" customHeight="1">
      <c r="B178" s="14"/>
      <c r="C178" s="98"/>
      <c r="D178" s="98"/>
      <c r="E178" s="14"/>
      <c r="F178" s="99"/>
      <c r="G178" s="99"/>
      <c r="H178" s="99"/>
      <c r="I178" s="99"/>
      <c r="J178" s="99"/>
      <c r="K178" s="99"/>
      <c r="L178" s="99"/>
      <c r="M178" s="99"/>
      <c r="N178" s="99"/>
      <c r="O178" s="99"/>
      <c r="P178" s="99"/>
      <c r="Q178" s="99"/>
      <c r="R178" s="99"/>
      <c r="S178" s="99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</row>
    <row r="179" spans="2:33" ht="18.75" customHeight="1">
      <c r="B179" s="14"/>
      <c r="C179" s="98"/>
      <c r="D179" s="98"/>
      <c r="E179" s="14"/>
      <c r="F179" s="99"/>
      <c r="G179" s="99"/>
      <c r="H179" s="99"/>
      <c r="I179" s="99"/>
      <c r="J179" s="99"/>
      <c r="K179" s="99"/>
      <c r="L179" s="99"/>
      <c r="M179" s="99"/>
      <c r="N179" s="99"/>
      <c r="O179" s="99"/>
      <c r="P179" s="99"/>
      <c r="Q179" s="99"/>
      <c r="R179" s="99"/>
      <c r="S179" s="99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</row>
    <row r="180" spans="2:33" ht="18.75" customHeight="1">
      <c r="B180" s="14"/>
      <c r="C180" s="98"/>
      <c r="D180" s="98"/>
      <c r="E180" s="14"/>
      <c r="F180" s="99"/>
      <c r="G180" s="99"/>
      <c r="H180" s="99"/>
      <c r="I180" s="99"/>
      <c r="J180" s="99"/>
      <c r="K180" s="99"/>
      <c r="L180" s="99"/>
      <c r="M180" s="99"/>
      <c r="N180" s="99"/>
      <c r="O180" s="99"/>
      <c r="P180" s="99"/>
      <c r="Q180" s="99"/>
      <c r="R180" s="99"/>
      <c r="S180" s="99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</row>
    <row r="181" spans="2:33" ht="18.75" customHeight="1">
      <c r="B181" s="14"/>
      <c r="C181" s="98"/>
      <c r="D181" s="98"/>
      <c r="E181" s="14"/>
      <c r="F181" s="99"/>
      <c r="G181" s="99"/>
      <c r="H181" s="99"/>
      <c r="I181" s="99"/>
      <c r="J181" s="99"/>
      <c r="K181" s="99"/>
      <c r="L181" s="99"/>
      <c r="M181" s="99"/>
      <c r="N181" s="99"/>
      <c r="O181" s="99"/>
      <c r="P181" s="99"/>
      <c r="Q181" s="99"/>
      <c r="R181" s="99"/>
      <c r="S181" s="99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</row>
    <row r="182" spans="2:33" ht="18.75" customHeight="1">
      <c r="B182" s="14"/>
      <c r="C182" s="98"/>
      <c r="D182" s="98"/>
      <c r="E182" s="14"/>
      <c r="F182" s="99"/>
      <c r="G182" s="99"/>
      <c r="H182" s="99"/>
      <c r="I182" s="99"/>
      <c r="J182" s="99"/>
      <c r="K182" s="99"/>
      <c r="L182" s="99"/>
      <c r="M182" s="99"/>
      <c r="N182" s="99"/>
      <c r="O182" s="99"/>
      <c r="P182" s="99"/>
      <c r="Q182" s="99"/>
      <c r="R182" s="99"/>
      <c r="S182" s="99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</row>
    <row r="183" spans="2:33" ht="18.75" customHeight="1">
      <c r="B183" s="14"/>
      <c r="C183" s="98"/>
      <c r="D183" s="98"/>
      <c r="E183" s="14"/>
      <c r="F183" s="99"/>
      <c r="G183" s="99"/>
      <c r="H183" s="99"/>
      <c r="I183" s="99"/>
      <c r="J183" s="99"/>
      <c r="K183" s="99"/>
      <c r="L183" s="99"/>
      <c r="M183" s="99"/>
      <c r="N183" s="99"/>
      <c r="O183" s="99"/>
      <c r="P183" s="99"/>
      <c r="Q183" s="99"/>
      <c r="R183" s="99"/>
      <c r="S183" s="99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</row>
    <row r="184" spans="2:33" ht="18.75" customHeight="1">
      <c r="B184" s="14"/>
      <c r="C184" s="98"/>
      <c r="D184" s="98"/>
      <c r="E184" s="14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99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</row>
    <row r="185" spans="2:33" ht="18.75" customHeight="1">
      <c r="B185" s="14"/>
      <c r="C185" s="98"/>
      <c r="D185" s="98"/>
      <c r="E185" s="14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99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</row>
    <row r="186" spans="2:33" ht="18.75" customHeight="1">
      <c r="B186" s="14"/>
      <c r="C186" s="98"/>
      <c r="D186" s="98"/>
      <c r="E186" s="14"/>
      <c r="F186" s="99"/>
      <c r="G186" s="99"/>
      <c r="H186" s="99"/>
      <c r="I186" s="99"/>
      <c r="J186" s="99"/>
      <c r="K186" s="99"/>
      <c r="L186" s="99"/>
      <c r="M186" s="99"/>
      <c r="N186" s="99"/>
      <c r="O186" s="99"/>
      <c r="P186" s="99"/>
      <c r="Q186" s="99"/>
      <c r="R186" s="99"/>
      <c r="S186" s="99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</row>
    <row r="187" spans="2:33" ht="18.75" customHeight="1">
      <c r="B187" s="14"/>
      <c r="C187" s="98"/>
      <c r="D187" s="98"/>
      <c r="E187" s="14"/>
      <c r="F187" s="99"/>
      <c r="G187" s="99"/>
      <c r="H187" s="99"/>
      <c r="I187" s="99"/>
      <c r="J187" s="99"/>
      <c r="K187" s="99"/>
      <c r="L187" s="99"/>
      <c r="M187" s="99"/>
      <c r="N187" s="99"/>
      <c r="O187" s="99"/>
      <c r="P187" s="99"/>
      <c r="Q187" s="99"/>
      <c r="R187" s="99"/>
      <c r="S187" s="99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</row>
    <row r="188" spans="2:33" ht="18.75" customHeight="1">
      <c r="B188" s="14"/>
      <c r="C188" s="98"/>
      <c r="D188" s="98"/>
      <c r="E188" s="14"/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99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</row>
    <row r="189" spans="2:33" ht="18.75" customHeight="1">
      <c r="B189" s="14"/>
      <c r="C189" s="98"/>
      <c r="D189" s="98"/>
      <c r="E189" s="14"/>
      <c r="F189" s="99"/>
      <c r="G189" s="99"/>
      <c r="H189" s="99"/>
      <c r="I189" s="99"/>
      <c r="J189" s="99"/>
      <c r="K189" s="99"/>
      <c r="L189" s="99"/>
      <c r="M189" s="99"/>
      <c r="N189" s="99"/>
      <c r="O189" s="99"/>
      <c r="P189" s="99"/>
      <c r="Q189" s="99"/>
      <c r="R189" s="99"/>
      <c r="S189" s="99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</row>
    <row r="190" spans="2:33" ht="18.75" customHeight="1">
      <c r="B190" s="14"/>
      <c r="C190" s="98"/>
      <c r="D190" s="98"/>
      <c r="E190" s="14"/>
      <c r="F190" s="99"/>
      <c r="G190" s="99"/>
      <c r="H190" s="99"/>
      <c r="I190" s="99"/>
      <c r="J190" s="99"/>
      <c r="K190" s="99"/>
      <c r="L190" s="99"/>
      <c r="M190" s="99"/>
      <c r="N190" s="99"/>
      <c r="O190" s="99"/>
      <c r="P190" s="99"/>
      <c r="Q190" s="99"/>
      <c r="R190" s="99"/>
      <c r="S190" s="99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</row>
    <row r="191" spans="2:33" ht="18.75" customHeight="1">
      <c r="B191" s="14"/>
      <c r="C191" s="98"/>
      <c r="D191" s="98"/>
      <c r="E191" s="14"/>
      <c r="F191" s="99"/>
      <c r="G191" s="99"/>
      <c r="H191" s="99"/>
      <c r="I191" s="99"/>
      <c r="J191" s="99"/>
      <c r="K191" s="99"/>
      <c r="L191" s="99"/>
      <c r="M191" s="99"/>
      <c r="N191" s="99"/>
      <c r="O191" s="99"/>
      <c r="P191" s="99"/>
      <c r="Q191" s="99"/>
      <c r="R191" s="99"/>
      <c r="S191" s="99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</row>
    <row r="192" spans="2:33" ht="18.75" customHeight="1">
      <c r="B192" s="14"/>
      <c r="C192" s="98"/>
      <c r="D192" s="98"/>
      <c r="E192" s="14"/>
      <c r="F192" s="99"/>
      <c r="G192" s="99"/>
      <c r="H192" s="99"/>
      <c r="I192" s="99"/>
      <c r="J192" s="99"/>
      <c r="K192" s="99"/>
      <c r="L192" s="99"/>
      <c r="M192" s="99"/>
      <c r="N192" s="99"/>
      <c r="O192" s="99"/>
      <c r="P192" s="99"/>
      <c r="Q192" s="99"/>
      <c r="R192" s="99"/>
      <c r="S192" s="99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</row>
    <row r="193" spans="2:33" ht="18.75" customHeight="1">
      <c r="B193" s="14"/>
      <c r="C193" s="98"/>
      <c r="D193" s="98"/>
      <c r="E193" s="14"/>
      <c r="F193" s="99"/>
      <c r="G193" s="99"/>
      <c r="H193" s="99"/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99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</row>
    <row r="194" spans="2:33" ht="18.75" customHeight="1">
      <c r="B194" s="14"/>
      <c r="C194" s="98"/>
      <c r="D194" s="98"/>
      <c r="E194" s="14"/>
      <c r="F194" s="99"/>
      <c r="G194" s="99"/>
      <c r="H194" s="99"/>
      <c r="I194" s="99"/>
      <c r="J194" s="99"/>
      <c r="K194" s="99"/>
      <c r="L194" s="99"/>
      <c r="M194" s="99"/>
      <c r="N194" s="99"/>
      <c r="O194" s="99"/>
      <c r="P194" s="99"/>
      <c r="Q194" s="99"/>
      <c r="R194" s="99"/>
      <c r="S194" s="99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</row>
    <row r="195" spans="2:33" ht="18.75" customHeight="1">
      <c r="B195" s="14"/>
      <c r="C195" s="98"/>
      <c r="D195" s="98"/>
      <c r="E195" s="14"/>
      <c r="F195" s="99"/>
      <c r="G195" s="99"/>
      <c r="H195" s="99"/>
      <c r="I195" s="99"/>
      <c r="J195" s="99"/>
      <c r="K195" s="99"/>
      <c r="L195" s="99"/>
      <c r="M195" s="99"/>
      <c r="N195" s="99"/>
      <c r="O195" s="99"/>
      <c r="P195" s="99"/>
      <c r="Q195" s="99"/>
      <c r="R195" s="99"/>
      <c r="S195" s="99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</row>
    <row r="196" spans="2:33" ht="18.75" customHeight="1">
      <c r="B196" s="14"/>
      <c r="C196" s="98"/>
      <c r="D196" s="98"/>
      <c r="E196" s="14"/>
      <c r="F196" s="99"/>
      <c r="G196" s="99"/>
      <c r="H196" s="99"/>
      <c r="I196" s="99"/>
      <c r="J196" s="99"/>
      <c r="K196" s="99"/>
      <c r="L196" s="99"/>
      <c r="M196" s="99"/>
      <c r="N196" s="99"/>
      <c r="O196" s="99"/>
      <c r="P196" s="99"/>
      <c r="Q196" s="99"/>
      <c r="R196" s="99"/>
      <c r="S196" s="99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</row>
    <row r="197" spans="2:33" ht="18.75" customHeight="1">
      <c r="B197" s="14"/>
      <c r="C197" s="98"/>
      <c r="D197" s="98"/>
      <c r="E197" s="14"/>
      <c r="F197" s="99"/>
      <c r="G197" s="99"/>
      <c r="H197" s="99"/>
      <c r="I197" s="99"/>
      <c r="J197" s="99"/>
      <c r="K197" s="99"/>
      <c r="L197" s="99"/>
      <c r="M197" s="99"/>
      <c r="N197" s="99"/>
      <c r="O197" s="99"/>
      <c r="P197" s="99"/>
      <c r="Q197" s="99"/>
      <c r="R197" s="99"/>
      <c r="S197" s="99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</row>
    <row r="198" spans="2:33" ht="18.75" customHeight="1">
      <c r="B198" s="14"/>
      <c r="C198" s="98"/>
      <c r="D198" s="98"/>
      <c r="E198" s="14"/>
      <c r="F198" s="99"/>
      <c r="G198" s="99"/>
      <c r="H198" s="99"/>
      <c r="I198" s="99"/>
      <c r="J198" s="99"/>
      <c r="K198" s="99"/>
      <c r="L198" s="99"/>
      <c r="M198" s="99"/>
      <c r="N198" s="99"/>
      <c r="O198" s="99"/>
      <c r="P198" s="99"/>
      <c r="Q198" s="99"/>
      <c r="R198" s="99"/>
      <c r="S198" s="99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</row>
    <row r="199" spans="2:33" ht="18.75" customHeight="1">
      <c r="B199" s="14"/>
      <c r="C199" s="98"/>
      <c r="D199" s="98"/>
      <c r="E199" s="14"/>
      <c r="F199" s="99"/>
      <c r="G199" s="99"/>
      <c r="H199" s="99"/>
      <c r="I199" s="99"/>
      <c r="J199" s="99"/>
      <c r="K199" s="99"/>
      <c r="L199" s="99"/>
      <c r="M199" s="99"/>
      <c r="N199" s="99"/>
      <c r="O199" s="99"/>
      <c r="P199" s="99"/>
      <c r="Q199" s="99"/>
      <c r="R199" s="99"/>
      <c r="S199" s="99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</row>
    <row r="200" spans="2:33" ht="18.75" customHeight="1">
      <c r="B200" s="14"/>
      <c r="C200" s="98"/>
      <c r="D200" s="98"/>
      <c r="E200" s="14"/>
      <c r="F200" s="99"/>
      <c r="G200" s="99"/>
      <c r="H200" s="99"/>
      <c r="I200" s="99"/>
      <c r="J200" s="99"/>
      <c r="K200" s="99"/>
      <c r="L200" s="99"/>
      <c r="M200" s="99"/>
      <c r="N200" s="99"/>
      <c r="O200" s="99"/>
      <c r="P200" s="99"/>
      <c r="Q200" s="99"/>
      <c r="R200" s="99"/>
      <c r="S200" s="99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</row>
    <row r="201" spans="2:33" ht="18.75" customHeight="1">
      <c r="B201" s="14"/>
      <c r="C201" s="98"/>
      <c r="D201" s="98"/>
      <c r="E201" s="14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99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</row>
    <row r="202" spans="2:33" ht="18.75" customHeight="1">
      <c r="B202" s="14"/>
      <c r="C202" s="98"/>
      <c r="D202" s="98"/>
      <c r="E202" s="14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99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</row>
    <row r="203" spans="2:33" ht="18.75" customHeight="1">
      <c r="B203" s="14"/>
      <c r="C203" s="98"/>
      <c r="D203" s="98"/>
      <c r="E203" s="14"/>
      <c r="F203" s="99"/>
      <c r="G203" s="99"/>
      <c r="H203" s="99"/>
      <c r="I203" s="99"/>
      <c r="J203" s="99"/>
      <c r="K203" s="99"/>
      <c r="L203" s="99"/>
      <c r="M203" s="99"/>
      <c r="N203" s="99"/>
      <c r="O203" s="99"/>
      <c r="P203" s="99"/>
      <c r="Q203" s="99"/>
      <c r="R203" s="99"/>
      <c r="S203" s="99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</row>
    <row r="204" spans="2:33" ht="18.75" customHeight="1">
      <c r="B204" s="14"/>
      <c r="C204" s="98"/>
      <c r="D204" s="98"/>
      <c r="E204" s="14"/>
      <c r="F204" s="99"/>
      <c r="G204" s="99"/>
      <c r="H204" s="99"/>
      <c r="I204" s="99"/>
      <c r="J204" s="99"/>
      <c r="K204" s="99"/>
      <c r="L204" s="99"/>
      <c r="M204" s="99"/>
      <c r="N204" s="99"/>
      <c r="O204" s="99"/>
      <c r="P204" s="99"/>
      <c r="Q204" s="99"/>
      <c r="R204" s="99"/>
      <c r="S204" s="99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</row>
    <row r="205" spans="2:33" ht="18.75" customHeight="1">
      <c r="B205" s="14"/>
      <c r="C205" s="98"/>
      <c r="D205" s="98"/>
      <c r="E205" s="14"/>
      <c r="F205" s="99"/>
      <c r="G205" s="99"/>
      <c r="H205" s="99"/>
      <c r="I205" s="99"/>
      <c r="J205" s="99"/>
      <c r="K205" s="99"/>
      <c r="L205" s="99"/>
      <c r="M205" s="99"/>
      <c r="N205" s="99"/>
      <c r="O205" s="99"/>
      <c r="P205" s="99"/>
      <c r="Q205" s="99"/>
      <c r="R205" s="99"/>
      <c r="S205" s="99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</row>
    <row r="206" spans="2:33" ht="18.75" customHeight="1">
      <c r="B206" s="14"/>
      <c r="C206" s="98"/>
      <c r="D206" s="98"/>
      <c r="E206" s="14"/>
      <c r="F206" s="99"/>
      <c r="G206" s="99"/>
      <c r="H206" s="99"/>
      <c r="I206" s="99"/>
      <c r="J206" s="99"/>
      <c r="K206" s="99"/>
      <c r="L206" s="99"/>
      <c r="M206" s="99"/>
      <c r="N206" s="99"/>
      <c r="O206" s="99"/>
      <c r="P206" s="99"/>
      <c r="Q206" s="99"/>
      <c r="R206" s="99"/>
      <c r="S206" s="99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</row>
    <row r="207" spans="2:33" ht="18.75" customHeight="1">
      <c r="B207" s="14"/>
      <c r="C207" s="98"/>
      <c r="D207" s="98"/>
      <c r="E207" s="14"/>
      <c r="F207" s="99"/>
      <c r="G207" s="99"/>
      <c r="H207" s="99"/>
      <c r="I207" s="99"/>
      <c r="J207" s="99"/>
      <c r="K207" s="99"/>
      <c r="L207" s="99"/>
      <c r="M207" s="99"/>
      <c r="N207" s="99"/>
      <c r="O207" s="99"/>
      <c r="P207" s="99"/>
      <c r="Q207" s="99"/>
      <c r="R207" s="99"/>
      <c r="S207" s="99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</row>
    <row r="208" spans="2:33" ht="18.75" customHeight="1">
      <c r="B208" s="14"/>
      <c r="C208" s="98"/>
      <c r="D208" s="98"/>
      <c r="E208" s="14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99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</row>
    <row r="209" spans="2:33" ht="18.75" customHeight="1">
      <c r="B209" s="14"/>
      <c r="C209" s="98"/>
      <c r="D209" s="98"/>
      <c r="E209" s="14"/>
      <c r="F209" s="99"/>
      <c r="G209" s="99"/>
      <c r="H209" s="99"/>
      <c r="I209" s="99"/>
      <c r="J209" s="99"/>
      <c r="K209" s="99"/>
      <c r="L209" s="99"/>
      <c r="M209" s="99"/>
      <c r="N209" s="99"/>
      <c r="O209" s="99"/>
      <c r="P209" s="99"/>
      <c r="Q209" s="99"/>
      <c r="R209" s="99"/>
      <c r="S209" s="99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</row>
    <row r="210" spans="2:33" ht="18.75" customHeight="1">
      <c r="B210" s="14"/>
      <c r="C210" s="98"/>
      <c r="D210" s="98"/>
      <c r="E210" s="14"/>
      <c r="F210" s="99"/>
      <c r="G210" s="99"/>
      <c r="H210" s="99"/>
      <c r="I210" s="99"/>
      <c r="J210" s="99"/>
      <c r="K210" s="99"/>
      <c r="L210" s="99"/>
      <c r="M210" s="99"/>
      <c r="N210" s="99"/>
      <c r="O210" s="99"/>
      <c r="P210" s="99"/>
      <c r="Q210" s="99"/>
      <c r="R210" s="99"/>
      <c r="S210" s="99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</row>
    <row r="211" spans="2:33" ht="18.75" customHeight="1">
      <c r="B211" s="14"/>
      <c r="C211" s="98"/>
      <c r="D211" s="98"/>
      <c r="E211" s="14"/>
      <c r="F211" s="99"/>
      <c r="G211" s="99"/>
      <c r="H211" s="99"/>
      <c r="I211" s="99"/>
      <c r="J211" s="99"/>
      <c r="K211" s="99"/>
      <c r="L211" s="99"/>
      <c r="M211" s="99"/>
      <c r="N211" s="99"/>
      <c r="O211" s="99"/>
      <c r="P211" s="99"/>
      <c r="Q211" s="99"/>
      <c r="R211" s="99"/>
      <c r="S211" s="99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</row>
    <row r="212" spans="2:33" ht="18.75" customHeight="1">
      <c r="B212" s="14"/>
      <c r="C212" s="98"/>
      <c r="D212" s="98"/>
      <c r="E212" s="14"/>
      <c r="F212" s="99"/>
      <c r="G212" s="99"/>
      <c r="H212" s="99"/>
      <c r="I212" s="99"/>
      <c r="J212" s="99"/>
      <c r="K212" s="99"/>
      <c r="L212" s="99"/>
      <c r="M212" s="99"/>
      <c r="N212" s="99"/>
      <c r="O212" s="99"/>
      <c r="P212" s="99"/>
      <c r="Q212" s="99"/>
      <c r="R212" s="99"/>
      <c r="S212" s="99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</row>
    <row r="213" spans="2:33" ht="18.75" customHeight="1">
      <c r="B213" s="14"/>
      <c r="C213" s="98"/>
      <c r="D213" s="98"/>
      <c r="E213" s="14"/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99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</row>
    <row r="214" spans="2:33" ht="18.75" customHeight="1">
      <c r="B214" s="14"/>
      <c r="C214" s="98"/>
      <c r="D214" s="98"/>
      <c r="E214" s="14"/>
      <c r="F214" s="99"/>
      <c r="G214" s="99"/>
      <c r="H214" s="99"/>
      <c r="I214" s="99"/>
      <c r="J214" s="99"/>
      <c r="K214" s="99"/>
      <c r="L214" s="99"/>
      <c r="M214" s="99"/>
      <c r="N214" s="99"/>
      <c r="O214" s="99"/>
      <c r="P214" s="99"/>
      <c r="Q214" s="99"/>
      <c r="R214" s="99"/>
      <c r="S214" s="99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</row>
    <row r="215" spans="2:33" ht="18.75" customHeight="1">
      <c r="B215" s="14"/>
      <c r="C215" s="98"/>
      <c r="D215" s="98"/>
      <c r="E215" s="14"/>
      <c r="F215" s="99"/>
      <c r="G215" s="99"/>
      <c r="H215" s="99"/>
      <c r="I215" s="99"/>
      <c r="J215" s="99"/>
      <c r="K215" s="99"/>
      <c r="L215" s="99"/>
      <c r="M215" s="99"/>
      <c r="N215" s="99"/>
      <c r="O215" s="99"/>
      <c r="P215" s="99"/>
      <c r="Q215" s="99"/>
      <c r="R215" s="99"/>
      <c r="S215" s="99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</row>
    <row r="216" spans="2:33" ht="18.75" customHeight="1">
      <c r="B216" s="14"/>
      <c r="C216" s="98"/>
      <c r="D216" s="98"/>
      <c r="E216" s="14"/>
      <c r="F216" s="99"/>
      <c r="G216" s="99"/>
      <c r="H216" s="99"/>
      <c r="I216" s="99"/>
      <c r="J216" s="99"/>
      <c r="K216" s="99"/>
      <c r="L216" s="99"/>
      <c r="M216" s="99"/>
      <c r="N216" s="99"/>
      <c r="O216" s="99"/>
      <c r="P216" s="99"/>
      <c r="Q216" s="99"/>
      <c r="R216" s="99"/>
      <c r="S216" s="99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</row>
    <row r="217" spans="2:33" ht="18.75" customHeight="1">
      <c r="B217" s="14"/>
      <c r="C217" s="98"/>
      <c r="D217" s="98"/>
      <c r="E217" s="14"/>
      <c r="F217" s="99"/>
      <c r="G217" s="99"/>
      <c r="H217" s="99"/>
      <c r="I217" s="99"/>
      <c r="J217" s="99"/>
      <c r="K217" s="99"/>
      <c r="L217" s="99"/>
      <c r="M217" s="99"/>
      <c r="N217" s="99"/>
      <c r="O217" s="99"/>
      <c r="P217" s="99"/>
      <c r="Q217" s="99"/>
      <c r="R217" s="99"/>
      <c r="S217" s="99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</row>
    <row r="218" spans="2:33" ht="18.75" customHeight="1">
      <c r="B218" s="14"/>
      <c r="C218" s="98"/>
      <c r="D218" s="98"/>
      <c r="E218" s="14"/>
      <c r="F218" s="99"/>
      <c r="G218" s="99"/>
      <c r="H218" s="99"/>
      <c r="I218" s="99"/>
      <c r="J218" s="99"/>
      <c r="K218" s="99"/>
      <c r="L218" s="99"/>
      <c r="M218" s="99"/>
      <c r="N218" s="99"/>
      <c r="O218" s="99"/>
      <c r="P218" s="99"/>
      <c r="Q218" s="99"/>
      <c r="R218" s="99"/>
      <c r="S218" s="99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</row>
    <row r="219" spans="2:33" ht="18.75" customHeight="1">
      <c r="B219" s="14"/>
      <c r="C219" s="98"/>
      <c r="D219" s="98"/>
      <c r="E219" s="14"/>
      <c r="F219" s="99"/>
      <c r="G219" s="99"/>
      <c r="H219" s="99"/>
      <c r="I219" s="99"/>
      <c r="J219" s="99"/>
      <c r="K219" s="99"/>
      <c r="L219" s="99"/>
      <c r="M219" s="99"/>
      <c r="N219" s="99"/>
      <c r="O219" s="99"/>
      <c r="P219" s="99"/>
      <c r="Q219" s="99"/>
      <c r="R219" s="99"/>
      <c r="S219" s="99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</row>
    <row r="220" spans="2:33" ht="18.75" customHeight="1">
      <c r="B220" s="14"/>
      <c r="C220" s="98"/>
      <c r="D220" s="98"/>
      <c r="E220" s="14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99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</row>
    <row r="221" spans="2:33" ht="18.75" customHeight="1">
      <c r="B221" s="14"/>
      <c r="C221" s="98"/>
      <c r="D221" s="98"/>
      <c r="E221" s="14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99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</row>
    <row r="222" spans="2:33" ht="18.75" customHeight="1">
      <c r="B222" s="14"/>
      <c r="C222" s="98"/>
      <c r="D222" s="98"/>
      <c r="E222" s="14"/>
      <c r="F222" s="99"/>
      <c r="G222" s="99"/>
      <c r="H222" s="99"/>
      <c r="I222" s="99"/>
      <c r="J222" s="99"/>
      <c r="K222" s="99"/>
      <c r="L222" s="99"/>
      <c r="M222" s="99"/>
      <c r="N222" s="99"/>
      <c r="O222" s="99"/>
      <c r="P222" s="99"/>
      <c r="Q222" s="99"/>
      <c r="R222" s="99"/>
      <c r="S222" s="99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</row>
    <row r="223" spans="2:33" ht="18.75" customHeight="1">
      <c r="B223" s="14"/>
      <c r="C223" s="98"/>
      <c r="D223" s="98"/>
      <c r="E223" s="14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99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</row>
    <row r="224" spans="2:33" ht="18.75" customHeight="1">
      <c r="B224" s="14"/>
      <c r="C224" s="98"/>
      <c r="D224" s="98"/>
      <c r="E224" s="14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99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</row>
    <row r="225" spans="2:33" ht="18.75" customHeight="1">
      <c r="B225" s="14"/>
      <c r="C225" s="98"/>
      <c r="D225" s="98"/>
      <c r="E225" s="14"/>
      <c r="F225" s="99"/>
      <c r="G225" s="99"/>
      <c r="H225" s="99"/>
      <c r="I225" s="99"/>
      <c r="J225" s="99"/>
      <c r="K225" s="99"/>
      <c r="L225" s="99"/>
      <c r="M225" s="99"/>
      <c r="N225" s="99"/>
      <c r="O225" s="99"/>
      <c r="P225" s="99"/>
      <c r="Q225" s="99"/>
      <c r="R225" s="99"/>
      <c r="S225" s="99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</row>
    <row r="226" spans="2:33" ht="18.75" customHeight="1">
      <c r="B226" s="14"/>
      <c r="C226" s="98"/>
      <c r="D226" s="98"/>
      <c r="E226" s="14"/>
      <c r="F226" s="99"/>
      <c r="G226" s="99"/>
      <c r="H226" s="99"/>
      <c r="I226" s="99"/>
      <c r="J226" s="99"/>
      <c r="K226" s="99"/>
      <c r="L226" s="99"/>
      <c r="M226" s="99"/>
      <c r="N226" s="99"/>
      <c r="O226" s="99"/>
      <c r="P226" s="99"/>
      <c r="Q226" s="99"/>
      <c r="R226" s="99"/>
      <c r="S226" s="99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</row>
    <row r="227" spans="2:33" ht="18.75" customHeight="1">
      <c r="B227" s="14"/>
      <c r="C227" s="98"/>
      <c r="D227" s="98"/>
      <c r="E227" s="14"/>
      <c r="F227" s="99"/>
      <c r="G227" s="99"/>
      <c r="H227" s="99"/>
      <c r="I227" s="99"/>
      <c r="J227" s="99"/>
      <c r="K227" s="99"/>
      <c r="L227" s="99"/>
      <c r="M227" s="99"/>
      <c r="N227" s="99"/>
      <c r="O227" s="99"/>
      <c r="P227" s="99"/>
      <c r="Q227" s="99"/>
      <c r="R227" s="99"/>
      <c r="S227" s="99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</row>
    <row r="228" spans="2:33" ht="18.75" customHeight="1">
      <c r="B228" s="14"/>
      <c r="C228" s="98"/>
      <c r="D228" s="98"/>
      <c r="E228" s="14"/>
      <c r="F228" s="99"/>
      <c r="G228" s="99"/>
      <c r="H228" s="99"/>
      <c r="I228" s="99"/>
      <c r="J228" s="99"/>
      <c r="K228" s="99"/>
      <c r="L228" s="99"/>
      <c r="M228" s="99"/>
      <c r="N228" s="99"/>
      <c r="O228" s="99"/>
      <c r="P228" s="99"/>
      <c r="Q228" s="99"/>
      <c r="R228" s="99"/>
      <c r="S228" s="99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</row>
    <row r="229" spans="2:33" ht="18.75" customHeight="1">
      <c r="B229" s="14"/>
      <c r="C229" s="98"/>
      <c r="D229" s="98"/>
      <c r="E229" s="14"/>
      <c r="F229" s="99"/>
      <c r="G229" s="99"/>
      <c r="H229" s="99"/>
      <c r="I229" s="99"/>
      <c r="J229" s="99"/>
      <c r="K229" s="99"/>
      <c r="L229" s="99"/>
      <c r="M229" s="99"/>
      <c r="N229" s="99"/>
      <c r="O229" s="99"/>
      <c r="P229" s="99"/>
      <c r="Q229" s="99"/>
      <c r="R229" s="99"/>
      <c r="S229" s="99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</row>
    <row r="230" spans="2:33" ht="18.75" customHeight="1">
      <c r="B230" s="14"/>
      <c r="C230" s="98"/>
      <c r="D230" s="98"/>
      <c r="E230" s="14"/>
      <c r="F230" s="99"/>
      <c r="G230" s="99"/>
      <c r="H230" s="99"/>
      <c r="I230" s="99"/>
      <c r="J230" s="99"/>
      <c r="K230" s="99"/>
      <c r="L230" s="99"/>
      <c r="M230" s="99"/>
      <c r="N230" s="99"/>
      <c r="O230" s="99"/>
      <c r="P230" s="99"/>
      <c r="Q230" s="99"/>
      <c r="R230" s="99"/>
      <c r="S230" s="99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</row>
    <row r="231" spans="2:33" ht="18.75" customHeight="1">
      <c r="B231" s="14"/>
      <c r="C231" s="98"/>
      <c r="D231" s="98"/>
      <c r="E231" s="14"/>
      <c r="F231" s="99"/>
      <c r="G231" s="99"/>
      <c r="H231" s="99"/>
      <c r="I231" s="99"/>
      <c r="J231" s="99"/>
      <c r="K231" s="99"/>
      <c r="L231" s="99"/>
      <c r="M231" s="99"/>
      <c r="N231" s="99"/>
      <c r="O231" s="99"/>
      <c r="P231" s="99"/>
      <c r="Q231" s="99"/>
      <c r="R231" s="99"/>
      <c r="S231" s="99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</row>
    <row r="232" spans="2:33" ht="18.75" customHeight="1">
      <c r="B232" s="14"/>
      <c r="C232" s="98"/>
      <c r="D232" s="98"/>
      <c r="E232" s="14"/>
      <c r="F232" s="99"/>
      <c r="G232" s="99"/>
      <c r="H232" s="99"/>
      <c r="I232" s="99"/>
      <c r="J232" s="99"/>
      <c r="K232" s="99"/>
      <c r="L232" s="99"/>
      <c r="M232" s="99"/>
      <c r="N232" s="99"/>
      <c r="O232" s="99"/>
      <c r="P232" s="99"/>
      <c r="Q232" s="99"/>
      <c r="R232" s="99"/>
      <c r="S232" s="99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</row>
    <row r="233" spans="2:33" ht="18.75" customHeight="1">
      <c r="B233" s="14"/>
      <c r="C233" s="98"/>
      <c r="D233" s="98"/>
      <c r="E233" s="14"/>
      <c r="F233" s="99"/>
      <c r="G233" s="99"/>
      <c r="H233" s="99"/>
      <c r="I233" s="99"/>
      <c r="J233" s="99"/>
      <c r="K233" s="99"/>
      <c r="L233" s="99"/>
      <c r="M233" s="99"/>
      <c r="N233" s="99"/>
      <c r="O233" s="99"/>
      <c r="P233" s="99"/>
      <c r="Q233" s="99"/>
      <c r="R233" s="99"/>
      <c r="S233" s="99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</row>
    <row r="234" spans="2:33" ht="18.75" customHeight="1">
      <c r="B234" s="14"/>
      <c r="C234" s="98"/>
      <c r="D234" s="98"/>
      <c r="E234" s="14"/>
      <c r="F234" s="99"/>
      <c r="G234" s="99"/>
      <c r="H234" s="99"/>
      <c r="I234" s="99"/>
      <c r="J234" s="99"/>
      <c r="K234" s="99"/>
      <c r="L234" s="99"/>
      <c r="M234" s="99"/>
      <c r="N234" s="99"/>
      <c r="O234" s="99"/>
      <c r="P234" s="99"/>
      <c r="Q234" s="99"/>
      <c r="R234" s="99"/>
      <c r="S234" s="99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</row>
    <row r="235" spans="2:33" ht="18.75" customHeight="1">
      <c r="B235" s="14"/>
      <c r="C235" s="98"/>
      <c r="D235" s="98"/>
      <c r="E235" s="14"/>
      <c r="F235" s="99"/>
      <c r="G235" s="99"/>
      <c r="H235" s="99"/>
      <c r="I235" s="99"/>
      <c r="J235" s="99"/>
      <c r="K235" s="99"/>
      <c r="L235" s="99"/>
      <c r="M235" s="99"/>
      <c r="N235" s="99"/>
      <c r="O235" s="99"/>
      <c r="P235" s="99"/>
      <c r="Q235" s="99"/>
      <c r="R235" s="99"/>
      <c r="S235" s="99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</row>
    <row r="236" spans="2:33" ht="18.75" customHeight="1">
      <c r="B236" s="14"/>
      <c r="C236" s="98"/>
      <c r="D236" s="98"/>
      <c r="E236" s="14"/>
      <c r="F236" s="99"/>
      <c r="G236" s="99"/>
      <c r="H236" s="99"/>
      <c r="I236" s="99"/>
      <c r="J236" s="99"/>
      <c r="K236" s="99"/>
      <c r="L236" s="99"/>
      <c r="M236" s="99"/>
      <c r="N236" s="99"/>
      <c r="O236" s="99"/>
      <c r="P236" s="99"/>
      <c r="Q236" s="99"/>
      <c r="R236" s="99"/>
      <c r="S236" s="99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</row>
    <row r="237" spans="2:33" ht="18.75" customHeight="1">
      <c r="B237" s="14"/>
      <c r="C237" s="98"/>
      <c r="D237" s="98"/>
      <c r="E237" s="14"/>
      <c r="F237" s="99"/>
      <c r="G237" s="99"/>
      <c r="H237" s="99"/>
      <c r="I237" s="99"/>
      <c r="J237" s="99"/>
      <c r="K237" s="99"/>
      <c r="L237" s="99"/>
      <c r="M237" s="99"/>
      <c r="N237" s="99"/>
      <c r="O237" s="99"/>
      <c r="P237" s="99"/>
      <c r="Q237" s="99"/>
      <c r="R237" s="99"/>
      <c r="S237" s="99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</row>
    <row r="238" spans="2:33" ht="18.75" customHeight="1">
      <c r="B238" s="14"/>
      <c r="C238" s="98"/>
      <c r="D238" s="98"/>
      <c r="E238" s="14"/>
      <c r="F238" s="99"/>
      <c r="G238" s="99"/>
      <c r="H238" s="99"/>
      <c r="I238" s="99"/>
      <c r="J238" s="99"/>
      <c r="K238" s="99"/>
      <c r="L238" s="99"/>
      <c r="M238" s="99"/>
      <c r="N238" s="99"/>
      <c r="O238" s="99"/>
      <c r="P238" s="99"/>
      <c r="Q238" s="99"/>
      <c r="R238" s="99"/>
      <c r="S238" s="99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</row>
    <row r="239" spans="2:33" ht="18.75" customHeight="1">
      <c r="B239" s="14"/>
      <c r="C239" s="98"/>
      <c r="D239" s="98"/>
      <c r="E239" s="14"/>
      <c r="F239" s="99"/>
      <c r="G239" s="99"/>
      <c r="H239" s="99"/>
      <c r="I239" s="99"/>
      <c r="J239" s="99"/>
      <c r="K239" s="99"/>
      <c r="L239" s="99"/>
      <c r="M239" s="99"/>
      <c r="N239" s="99"/>
      <c r="O239" s="99"/>
      <c r="P239" s="99"/>
      <c r="Q239" s="99"/>
      <c r="R239" s="99"/>
      <c r="S239" s="99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</row>
    <row r="240" spans="2:33" ht="18.75" customHeight="1">
      <c r="B240" s="14"/>
      <c r="C240" s="98"/>
      <c r="D240" s="98"/>
      <c r="E240" s="14"/>
      <c r="F240" s="99"/>
      <c r="G240" s="99"/>
      <c r="H240" s="99"/>
      <c r="I240" s="99"/>
      <c r="J240" s="99"/>
      <c r="K240" s="99"/>
      <c r="L240" s="99"/>
      <c r="M240" s="99"/>
      <c r="N240" s="99"/>
      <c r="O240" s="99"/>
      <c r="P240" s="99"/>
      <c r="Q240" s="99"/>
      <c r="R240" s="99"/>
      <c r="S240" s="99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</row>
    <row r="241" spans="2:33" ht="18.75" customHeight="1">
      <c r="B241" s="14"/>
      <c r="C241" s="98"/>
      <c r="D241" s="98"/>
      <c r="E241" s="14"/>
      <c r="F241" s="99"/>
      <c r="G241" s="99"/>
      <c r="H241" s="99"/>
      <c r="I241" s="99"/>
      <c r="J241" s="99"/>
      <c r="K241" s="99"/>
      <c r="L241" s="99"/>
      <c r="M241" s="99"/>
      <c r="N241" s="99"/>
      <c r="O241" s="99"/>
      <c r="P241" s="99"/>
      <c r="Q241" s="99"/>
      <c r="R241" s="99"/>
      <c r="S241" s="99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</row>
    <row r="242" spans="2:33" ht="18.75" customHeight="1">
      <c r="B242" s="14"/>
      <c r="C242" s="98"/>
      <c r="D242" s="98"/>
      <c r="E242" s="14"/>
      <c r="F242" s="99"/>
      <c r="G242" s="99"/>
      <c r="H242" s="99"/>
      <c r="I242" s="99"/>
      <c r="J242" s="99"/>
      <c r="K242" s="99"/>
      <c r="L242" s="99"/>
      <c r="M242" s="99"/>
      <c r="N242" s="99"/>
      <c r="O242" s="99"/>
      <c r="P242" s="99"/>
      <c r="Q242" s="99"/>
      <c r="R242" s="99"/>
      <c r="S242" s="99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</row>
    <row r="243" spans="2:33" ht="18.75" customHeight="1">
      <c r="B243" s="14"/>
      <c r="C243" s="98"/>
      <c r="D243" s="98"/>
      <c r="E243" s="14"/>
      <c r="F243" s="99"/>
      <c r="G243" s="99"/>
      <c r="H243" s="99"/>
      <c r="I243" s="99"/>
      <c r="J243" s="99"/>
      <c r="K243" s="99"/>
      <c r="L243" s="99"/>
      <c r="M243" s="99"/>
      <c r="N243" s="99"/>
      <c r="O243" s="99"/>
      <c r="P243" s="99"/>
      <c r="Q243" s="99"/>
      <c r="R243" s="99"/>
      <c r="S243" s="99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</row>
    <row r="244" spans="2:33" ht="18.75" customHeight="1">
      <c r="B244" s="14"/>
      <c r="C244" s="98"/>
      <c r="D244" s="98"/>
      <c r="E244" s="14"/>
      <c r="F244" s="99"/>
      <c r="G244" s="99"/>
      <c r="H244" s="99"/>
      <c r="I244" s="99"/>
      <c r="J244" s="99"/>
      <c r="K244" s="99"/>
      <c r="L244" s="99"/>
      <c r="M244" s="99"/>
      <c r="N244" s="99"/>
      <c r="O244" s="99"/>
      <c r="P244" s="99"/>
      <c r="Q244" s="99"/>
      <c r="R244" s="99"/>
      <c r="S244" s="99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</row>
    <row r="245" spans="2:33" ht="18.75" customHeight="1">
      <c r="B245" s="14"/>
      <c r="C245" s="98"/>
      <c r="D245" s="98"/>
      <c r="E245" s="14"/>
      <c r="F245" s="99"/>
      <c r="G245" s="99"/>
      <c r="H245" s="99"/>
      <c r="I245" s="99"/>
      <c r="J245" s="99"/>
      <c r="K245" s="99"/>
      <c r="L245" s="99"/>
      <c r="M245" s="99"/>
      <c r="N245" s="99"/>
      <c r="O245" s="99"/>
      <c r="P245" s="99"/>
      <c r="Q245" s="99"/>
      <c r="R245" s="99"/>
      <c r="S245" s="99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</row>
    <row r="246" spans="2:33" ht="18.75" customHeight="1">
      <c r="B246" s="14"/>
      <c r="C246" s="98"/>
      <c r="D246" s="98"/>
      <c r="E246" s="14"/>
      <c r="F246" s="99"/>
      <c r="G246" s="99"/>
      <c r="H246" s="99"/>
      <c r="I246" s="99"/>
      <c r="J246" s="99"/>
      <c r="K246" s="99"/>
      <c r="L246" s="99"/>
      <c r="M246" s="99"/>
      <c r="N246" s="99"/>
      <c r="O246" s="99"/>
      <c r="P246" s="99"/>
      <c r="Q246" s="99"/>
      <c r="R246" s="99"/>
      <c r="S246" s="99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</row>
    <row r="247" spans="2:33" ht="18.75" customHeight="1">
      <c r="B247" s="14"/>
      <c r="C247" s="98"/>
      <c r="D247" s="98"/>
      <c r="E247" s="14"/>
      <c r="F247" s="99"/>
      <c r="G247" s="99"/>
      <c r="H247" s="99"/>
      <c r="I247" s="99"/>
      <c r="J247" s="99"/>
      <c r="K247" s="99"/>
      <c r="L247" s="99"/>
      <c r="M247" s="99"/>
      <c r="N247" s="99"/>
      <c r="O247" s="99"/>
      <c r="P247" s="99"/>
      <c r="Q247" s="99"/>
      <c r="R247" s="99"/>
      <c r="S247" s="99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</row>
    <row r="248" spans="2:33" ht="18.75" customHeight="1">
      <c r="B248" s="14"/>
      <c r="C248" s="98"/>
      <c r="D248" s="98"/>
      <c r="E248" s="14"/>
      <c r="F248" s="99"/>
      <c r="G248" s="99"/>
      <c r="H248" s="99"/>
      <c r="I248" s="99"/>
      <c r="J248" s="99"/>
      <c r="K248" s="99"/>
      <c r="L248" s="99"/>
      <c r="M248" s="99"/>
      <c r="N248" s="99"/>
      <c r="O248" s="99"/>
      <c r="P248" s="99"/>
      <c r="Q248" s="99"/>
      <c r="R248" s="99"/>
      <c r="S248" s="99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</row>
    <row r="249" spans="2:33" ht="18.75" customHeight="1">
      <c r="B249" s="14"/>
      <c r="C249" s="98"/>
      <c r="D249" s="98"/>
      <c r="E249" s="14"/>
      <c r="F249" s="99"/>
      <c r="G249" s="99"/>
      <c r="H249" s="99"/>
      <c r="I249" s="99"/>
      <c r="J249" s="99"/>
      <c r="K249" s="99"/>
      <c r="L249" s="99"/>
      <c r="M249" s="99"/>
      <c r="N249" s="99"/>
      <c r="O249" s="99"/>
      <c r="P249" s="99"/>
      <c r="Q249" s="99"/>
      <c r="R249" s="99"/>
      <c r="S249" s="99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</row>
    <row r="250" spans="2:33" ht="18.75" customHeight="1">
      <c r="B250" s="14"/>
      <c r="C250" s="98"/>
      <c r="D250" s="98"/>
      <c r="E250" s="14"/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/>
      <c r="Q250" s="99"/>
      <c r="R250" s="99"/>
      <c r="S250" s="99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</row>
    <row r="251" spans="2:33" ht="18.75" customHeight="1">
      <c r="B251" s="14"/>
      <c r="C251" s="98"/>
      <c r="D251" s="98"/>
      <c r="E251" s="14"/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/>
      <c r="Q251" s="99"/>
      <c r="R251" s="99"/>
      <c r="S251" s="99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</row>
    <row r="252" spans="2:33" ht="18.75" customHeight="1">
      <c r="B252" s="14"/>
      <c r="C252" s="98"/>
      <c r="D252" s="98"/>
      <c r="E252" s="14"/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/>
      <c r="Q252" s="99"/>
      <c r="R252" s="99"/>
      <c r="S252" s="99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</row>
    <row r="253" spans="2:33" ht="18.75" customHeight="1">
      <c r="B253" s="14"/>
      <c r="C253" s="98"/>
      <c r="D253" s="98"/>
      <c r="E253" s="14"/>
      <c r="F253" s="99"/>
      <c r="G253" s="99"/>
      <c r="H253" s="99"/>
      <c r="I253" s="99"/>
      <c r="J253" s="99"/>
      <c r="K253" s="99"/>
      <c r="L253" s="99"/>
      <c r="M253" s="99"/>
      <c r="N253" s="99"/>
      <c r="O253" s="99"/>
      <c r="P253" s="99"/>
      <c r="Q253" s="99"/>
      <c r="R253" s="99"/>
      <c r="S253" s="99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</row>
    <row r="254" spans="2:33" ht="18.75" customHeight="1">
      <c r="B254" s="14"/>
      <c r="C254" s="98"/>
      <c r="D254" s="98"/>
      <c r="E254" s="14"/>
      <c r="F254" s="99"/>
      <c r="G254" s="99"/>
      <c r="H254" s="99"/>
      <c r="I254" s="99"/>
      <c r="J254" s="99"/>
      <c r="K254" s="99"/>
      <c r="L254" s="99"/>
      <c r="M254" s="99"/>
      <c r="N254" s="99"/>
      <c r="O254" s="99"/>
      <c r="P254" s="99"/>
      <c r="Q254" s="99"/>
      <c r="R254" s="99"/>
      <c r="S254" s="99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</row>
    <row r="255" spans="2:33" ht="18.75" customHeight="1">
      <c r="B255" s="14"/>
      <c r="C255" s="98"/>
      <c r="D255" s="98"/>
      <c r="E255" s="14"/>
      <c r="F255" s="99"/>
      <c r="G255" s="99"/>
      <c r="H255" s="99"/>
      <c r="I255" s="99"/>
      <c r="J255" s="99"/>
      <c r="K255" s="99"/>
      <c r="L255" s="99"/>
      <c r="M255" s="99"/>
      <c r="N255" s="99"/>
      <c r="O255" s="99"/>
      <c r="P255" s="99"/>
      <c r="Q255" s="99"/>
      <c r="R255" s="99"/>
      <c r="S255" s="99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</row>
    <row r="256" spans="2:33" ht="18.75" customHeight="1">
      <c r="B256" s="14"/>
      <c r="C256" s="98"/>
      <c r="D256" s="98"/>
      <c r="E256" s="14"/>
      <c r="F256" s="99"/>
      <c r="G256" s="99"/>
      <c r="H256" s="99"/>
      <c r="I256" s="99"/>
      <c r="J256" s="99"/>
      <c r="K256" s="99"/>
      <c r="L256" s="99"/>
      <c r="M256" s="99"/>
      <c r="N256" s="99"/>
      <c r="O256" s="99"/>
      <c r="P256" s="99"/>
      <c r="Q256" s="99"/>
      <c r="R256" s="99"/>
      <c r="S256" s="99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</row>
    <row r="257" spans="2:33" ht="18.75" customHeight="1">
      <c r="B257" s="14"/>
      <c r="C257" s="98"/>
      <c r="D257" s="98"/>
      <c r="E257" s="14"/>
      <c r="F257" s="99"/>
      <c r="G257" s="99"/>
      <c r="H257" s="99"/>
      <c r="I257" s="99"/>
      <c r="J257" s="99"/>
      <c r="K257" s="99"/>
      <c r="L257" s="99"/>
      <c r="M257" s="99"/>
      <c r="N257" s="99"/>
      <c r="O257" s="99"/>
      <c r="P257" s="99"/>
      <c r="Q257" s="99"/>
      <c r="R257" s="99"/>
      <c r="S257" s="99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</row>
    <row r="258" spans="2:33" ht="18.75" customHeight="1">
      <c r="B258" s="14"/>
      <c r="C258" s="98"/>
      <c r="D258" s="98"/>
      <c r="E258" s="14"/>
      <c r="F258" s="99"/>
      <c r="G258" s="99"/>
      <c r="H258" s="99"/>
      <c r="I258" s="99"/>
      <c r="J258" s="99"/>
      <c r="K258" s="99"/>
      <c r="L258" s="99"/>
      <c r="M258" s="99"/>
      <c r="N258" s="99"/>
      <c r="O258" s="99"/>
      <c r="P258" s="99"/>
      <c r="Q258" s="99"/>
      <c r="R258" s="99"/>
      <c r="S258" s="99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</row>
    <row r="259" spans="2:33" ht="18.75" customHeight="1">
      <c r="B259" s="14"/>
      <c r="C259" s="98"/>
      <c r="D259" s="98"/>
      <c r="E259" s="14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99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</row>
    <row r="260" spans="2:33" ht="18.75" customHeight="1">
      <c r="B260" s="14"/>
      <c r="C260" s="98"/>
      <c r="D260" s="98"/>
      <c r="E260" s="14"/>
      <c r="F260" s="99"/>
      <c r="G260" s="99"/>
      <c r="H260" s="99"/>
      <c r="I260" s="99"/>
      <c r="J260" s="99"/>
      <c r="K260" s="99"/>
      <c r="L260" s="99"/>
      <c r="M260" s="99"/>
      <c r="N260" s="99"/>
      <c r="O260" s="99"/>
      <c r="P260" s="99"/>
      <c r="Q260" s="99"/>
      <c r="R260" s="99"/>
      <c r="S260" s="99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</row>
    <row r="261" spans="2:33" ht="18.75" customHeight="1">
      <c r="B261" s="14"/>
      <c r="C261" s="98"/>
      <c r="D261" s="98"/>
      <c r="E261" s="14"/>
      <c r="F261" s="99"/>
      <c r="G261" s="99"/>
      <c r="H261" s="99"/>
      <c r="I261" s="99"/>
      <c r="J261" s="99"/>
      <c r="K261" s="99"/>
      <c r="L261" s="99"/>
      <c r="M261" s="99"/>
      <c r="N261" s="99"/>
      <c r="O261" s="99"/>
      <c r="P261" s="99"/>
      <c r="Q261" s="99"/>
      <c r="R261" s="99"/>
      <c r="S261" s="99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</row>
    <row r="262" spans="2:33" ht="18.75" customHeight="1">
      <c r="B262" s="14"/>
      <c r="C262" s="98"/>
      <c r="D262" s="98"/>
      <c r="E262" s="14"/>
      <c r="F262" s="99"/>
      <c r="G262" s="99"/>
      <c r="H262" s="99"/>
      <c r="I262" s="99"/>
      <c r="J262" s="99"/>
      <c r="K262" s="99"/>
      <c r="L262" s="99"/>
      <c r="M262" s="99"/>
      <c r="N262" s="99"/>
      <c r="O262" s="99"/>
      <c r="P262" s="99"/>
      <c r="Q262" s="99"/>
      <c r="R262" s="99"/>
      <c r="S262" s="99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</row>
    <row r="263" spans="2:33" ht="18.75" customHeight="1">
      <c r="B263" s="14"/>
      <c r="C263" s="98"/>
      <c r="D263" s="98"/>
      <c r="E263" s="14"/>
      <c r="F263" s="99"/>
      <c r="G263" s="99"/>
      <c r="H263" s="99"/>
      <c r="I263" s="99"/>
      <c r="J263" s="99"/>
      <c r="K263" s="99"/>
      <c r="L263" s="99"/>
      <c r="M263" s="99"/>
      <c r="N263" s="99"/>
      <c r="O263" s="99"/>
      <c r="P263" s="99"/>
      <c r="Q263" s="99"/>
      <c r="R263" s="99"/>
      <c r="S263" s="99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</row>
    <row r="264" spans="2:33" ht="18.75" customHeight="1">
      <c r="B264" s="14"/>
      <c r="C264" s="98"/>
      <c r="D264" s="98"/>
      <c r="E264" s="14"/>
      <c r="F264" s="99"/>
      <c r="G264" s="99"/>
      <c r="H264" s="99"/>
      <c r="I264" s="99"/>
      <c r="J264" s="99"/>
      <c r="K264" s="99"/>
      <c r="L264" s="99"/>
      <c r="M264" s="99"/>
      <c r="N264" s="99"/>
      <c r="O264" s="99"/>
      <c r="P264" s="99"/>
      <c r="Q264" s="99"/>
      <c r="R264" s="99"/>
      <c r="S264" s="99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</row>
    <row r="265" spans="2:33" ht="18.75" customHeight="1">
      <c r="B265" s="14"/>
      <c r="C265" s="98"/>
      <c r="D265" s="98"/>
      <c r="E265" s="14"/>
      <c r="F265" s="99"/>
      <c r="G265" s="99"/>
      <c r="H265" s="99"/>
      <c r="I265" s="99"/>
      <c r="J265" s="99"/>
      <c r="K265" s="99"/>
      <c r="L265" s="99"/>
      <c r="M265" s="99"/>
      <c r="N265" s="99"/>
      <c r="O265" s="99"/>
      <c r="P265" s="99"/>
      <c r="Q265" s="99"/>
      <c r="R265" s="99"/>
      <c r="S265" s="99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</row>
    <row r="266" spans="2:33" ht="18.75" customHeight="1">
      <c r="B266" s="14"/>
      <c r="C266" s="98"/>
      <c r="D266" s="98"/>
      <c r="E266" s="14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99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</row>
    <row r="267" spans="2:33" ht="18.75" customHeight="1">
      <c r="B267" s="14"/>
      <c r="C267" s="98"/>
      <c r="D267" s="98"/>
      <c r="E267" s="14"/>
      <c r="F267" s="99"/>
      <c r="G267" s="99"/>
      <c r="H267" s="99"/>
      <c r="I267" s="99"/>
      <c r="J267" s="99"/>
      <c r="K267" s="99"/>
      <c r="L267" s="99"/>
      <c r="M267" s="99"/>
      <c r="N267" s="99"/>
      <c r="O267" s="99"/>
      <c r="P267" s="99"/>
      <c r="Q267" s="99"/>
      <c r="R267" s="99"/>
      <c r="S267" s="99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</row>
    <row r="268" spans="2:33" ht="18.75" customHeight="1">
      <c r="B268" s="14"/>
      <c r="C268" s="98"/>
      <c r="D268" s="98"/>
      <c r="E268" s="14"/>
      <c r="F268" s="99"/>
      <c r="G268" s="99"/>
      <c r="H268" s="99"/>
      <c r="I268" s="99"/>
      <c r="J268" s="99"/>
      <c r="K268" s="99"/>
      <c r="L268" s="99"/>
      <c r="M268" s="99"/>
      <c r="N268" s="99"/>
      <c r="O268" s="99"/>
      <c r="P268" s="99"/>
      <c r="Q268" s="99"/>
      <c r="R268" s="99"/>
      <c r="S268" s="99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</row>
    <row r="269" spans="2:33" ht="18.75" customHeight="1">
      <c r="B269" s="14"/>
      <c r="C269" s="98"/>
      <c r="D269" s="98"/>
      <c r="E269" s="14"/>
      <c r="F269" s="99"/>
      <c r="G269" s="99"/>
      <c r="H269" s="99"/>
      <c r="I269" s="99"/>
      <c r="J269" s="99"/>
      <c r="K269" s="99"/>
      <c r="L269" s="99"/>
      <c r="M269" s="99"/>
      <c r="N269" s="99"/>
      <c r="O269" s="99"/>
      <c r="P269" s="99"/>
      <c r="Q269" s="99"/>
      <c r="R269" s="99"/>
      <c r="S269" s="99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</row>
    <row r="270" spans="2:33" ht="18.75" customHeight="1">
      <c r="B270" s="14"/>
      <c r="C270" s="98"/>
      <c r="D270" s="98"/>
      <c r="E270" s="14"/>
      <c r="F270" s="99"/>
      <c r="G270" s="99"/>
      <c r="H270" s="99"/>
      <c r="I270" s="99"/>
      <c r="J270" s="99"/>
      <c r="K270" s="99"/>
      <c r="L270" s="99"/>
      <c r="M270" s="99"/>
      <c r="N270" s="99"/>
      <c r="O270" s="99"/>
      <c r="P270" s="99"/>
      <c r="Q270" s="99"/>
      <c r="R270" s="99"/>
      <c r="S270" s="99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</row>
    <row r="271" spans="2:33" ht="18.75" customHeight="1">
      <c r="B271" s="14"/>
      <c r="C271" s="98"/>
      <c r="D271" s="98"/>
      <c r="E271" s="14"/>
      <c r="F271" s="99"/>
      <c r="G271" s="99"/>
      <c r="H271" s="99"/>
      <c r="I271" s="99"/>
      <c r="J271" s="99"/>
      <c r="K271" s="99"/>
      <c r="L271" s="99"/>
      <c r="M271" s="99"/>
      <c r="N271" s="99"/>
      <c r="O271" s="99"/>
      <c r="P271" s="99"/>
      <c r="Q271" s="99"/>
      <c r="R271" s="99"/>
      <c r="S271" s="99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</row>
    <row r="272" spans="2:33" ht="18.75" customHeight="1">
      <c r="B272" s="14"/>
      <c r="C272" s="98"/>
      <c r="D272" s="98"/>
      <c r="E272" s="14"/>
      <c r="F272" s="99"/>
      <c r="G272" s="99"/>
      <c r="H272" s="99"/>
      <c r="I272" s="99"/>
      <c r="J272" s="99"/>
      <c r="K272" s="99"/>
      <c r="L272" s="99"/>
      <c r="M272" s="99"/>
      <c r="N272" s="99"/>
      <c r="O272" s="99"/>
      <c r="P272" s="99"/>
      <c r="Q272" s="99"/>
      <c r="R272" s="99"/>
      <c r="S272" s="99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</row>
    <row r="273" spans="2:33" ht="18.75" customHeight="1">
      <c r="B273" s="14"/>
      <c r="C273" s="98"/>
      <c r="D273" s="98"/>
      <c r="E273" s="14"/>
      <c r="F273" s="99"/>
      <c r="G273" s="99"/>
      <c r="H273" s="99"/>
      <c r="I273" s="99"/>
      <c r="J273" s="99"/>
      <c r="K273" s="99"/>
      <c r="L273" s="99"/>
      <c r="M273" s="99"/>
      <c r="N273" s="99"/>
      <c r="O273" s="99"/>
      <c r="P273" s="99"/>
      <c r="Q273" s="99"/>
      <c r="R273" s="99"/>
      <c r="S273" s="99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</row>
    <row r="274" spans="2:33" ht="18.75" customHeight="1">
      <c r="B274" s="14"/>
      <c r="C274" s="98"/>
      <c r="D274" s="98"/>
      <c r="E274" s="14"/>
      <c r="F274" s="99"/>
      <c r="G274" s="99"/>
      <c r="H274" s="99"/>
      <c r="I274" s="99"/>
      <c r="J274" s="99"/>
      <c r="K274" s="99"/>
      <c r="L274" s="99"/>
      <c r="M274" s="99"/>
      <c r="N274" s="99"/>
      <c r="O274" s="99"/>
      <c r="P274" s="99"/>
      <c r="Q274" s="99"/>
      <c r="R274" s="99"/>
      <c r="S274" s="99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</row>
    <row r="275" spans="2:33" ht="18.75" customHeight="1">
      <c r="B275" s="14"/>
      <c r="C275" s="98"/>
      <c r="D275" s="98"/>
      <c r="E275" s="14"/>
      <c r="F275" s="99"/>
      <c r="G275" s="99"/>
      <c r="H275" s="99"/>
      <c r="I275" s="99"/>
      <c r="J275" s="99"/>
      <c r="K275" s="99"/>
      <c r="L275" s="99"/>
      <c r="M275" s="99"/>
      <c r="N275" s="99"/>
      <c r="O275" s="99"/>
      <c r="P275" s="99"/>
      <c r="Q275" s="99"/>
      <c r="R275" s="99"/>
      <c r="S275" s="99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</row>
    <row r="276" spans="2:33" ht="18.75" customHeight="1">
      <c r="B276" s="14"/>
      <c r="C276" s="98"/>
      <c r="D276" s="98"/>
      <c r="E276" s="14"/>
      <c r="F276" s="99"/>
      <c r="G276" s="99"/>
      <c r="H276" s="99"/>
      <c r="I276" s="99"/>
      <c r="J276" s="99"/>
      <c r="K276" s="99"/>
      <c r="L276" s="99"/>
      <c r="M276" s="99"/>
      <c r="N276" s="99"/>
      <c r="O276" s="99"/>
      <c r="P276" s="99"/>
      <c r="Q276" s="99"/>
      <c r="R276" s="99"/>
      <c r="S276" s="99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</row>
    <row r="277" spans="2:33" ht="18.75" customHeight="1">
      <c r="B277" s="14"/>
      <c r="C277" s="98"/>
      <c r="D277" s="98"/>
      <c r="E277" s="14"/>
      <c r="F277" s="99"/>
      <c r="G277" s="99"/>
      <c r="H277" s="99"/>
      <c r="I277" s="99"/>
      <c r="J277" s="99"/>
      <c r="K277" s="99"/>
      <c r="L277" s="99"/>
      <c r="M277" s="99"/>
      <c r="N277" s="99"/>
      <c r="O277" s="99"/>
      <c r="P277" s="99"/>
      <c r="Q277" s="99"/>
      <c r="R277" s="99"/>
      <c r="S277" s="99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</row>
    <row r="278" spans="2:33" ht="18.75" customHeight="1">
      <c r="B278" s="14"/>
      <c r="C278" s="98"/>
      <c r="D278" s="98"/>
      <c r="E278" s="14"/>
      <c r="F278" s="99"/>
      <c r="G278" s="99"/>
      <c r="H278" s="99"/>
      <c r="I278" s="99"/>
      <c r="J278" s="99"/>
      <c r="K278" s="99"/>
      <c r="L278" s="99"/>
      <c r="M278" s="99"/>
      <c r="N278" s="99"/>
      <c r="O278" s="99"/>
      <c r="P278" s="99"/>
      <c r="Q278" s="99"/>
      <c r="R278" s="99"/>
      <c r="S278" s="99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</row>
    <row r="279" spans="2:33" ht="18.75" customHeight="1">
      <c r="B279" s="14"/>
      <c r="C279" s="98"/>
      <c r="D279" s="98"/>
      <c r="E279" s="14"/>
      <c r="F279" s="99"/>
      <c r="G279" s="99"/>
      <c r="H279" s="99"/>
      <c r="I279" s="99"/>
      <c r="J279" s="99"/>
      <c r="K279" s="99"/>
      <c r="L279" s="99"/>
      <c r="M279" s="99"/>
      <c r="N279" s="99"/>
      <c r="O279" s="99"/>
      <c r="P279" s="99"/>
      <c r="Q279" s="99"/>
      <c r="R279" s="99"/>
      <c r="S279" s="99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</row>
    <row r="280" spans="2:33" ht="18.75" customHeight="1">
      <c r="B280" s="14"/>
      <c r="C280" s="98"/>
      <c r="D280" s="98"/>
      <c r="E280" s="14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99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</row>
    <row r="281" spans="2:33" ht="18.75" customHeight="1">
      <c r="B281" s="14"/>
      <c r="C281" s="98"/>
      <c r="D281" s="98"/>
      <c r="E281" s="14"/>
      <c r="F281" s="99"/>
      <c r="G281" s="99"/>
      <c r="H281" s="99"/>
      <c r="I281" s="99"/>
      <c r="J281" s="99"/>
      <c r="K281" s="99"/>
      <c r="L281" s="99"/>
      <c r="M281" s="99"/>
      <c r="N281" s="99"/>
      <c r="O281" s="99"/>
      <c r="P281" s="99"/>
      <c r="Q281" s="99"/>
      <c r="R281" s="99"/>
      <c r="S281" s="99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</row>
    <row r="282" spans="2:33" ht="18.75" customHeight="1">
      <c r="B282" s="14"/>
      <c r="C282" s="98"/>
      <c r="D282" s="98"/>
      <c r="E282" s="14"/>
      <c r="F282" s="99"/>
      <c r="G282" s="99"/>
      <c r="H282" s="99"/>
      <c r="I282" s="99"/>
      <c r="J282" s="99"/>
      <c r="K282" s="99"/>
      <c r="L282" s="99"/>
      <c r="M282" s="99"/>
      <c r="N282" s="99"/>
      <c r="O282" s="99"/>
      <c r="P282" s="99"/>
      <c r="Q282" s="99"/>
      <c r="R282" s="99"/>
      <c r="S282" s="99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</row>
    <row r="283" spans="2:33" ht="18.75" customHeight="1">
      <c r="B283" s="14"/>
      <c r="C283" s="98"/>
      <c r="D283" s="98"/>
      <c r="E283" s="14"/>
      <c r="F283" s="99"/>
      <c r="G283" s="99"/>
      <c r="H283" s="99"/>
      <c r="I283" s="99"/>
      <c r="J283" s="99"/>
      <c r="K283" s="99"/>
      <c r="L283" s="99"/>
      <c r="M283" s="99"/>
      <c r="N283" s="99"/>
      <c r="O283" s="99"/>
      <c r="P283" s="99"/>
      <c r="Q283" s="99"/>
      <c r="R283" s="99"/>
      <c r="S283" s="99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</row>
    <row r="284" spans="2:33" ht="18.75" customHeight="1">
      <c r="B284" s="14"/>
      <c r="C284" s="98"/>
      <c r="D284" s="98"/>
      <c r="E284" s="14"/>
      <c r="F284" s="99"/>
      <c r="G284" s="99"/>
      <c r="H284" s="99"/>
      <c r="I284" s="99"/>
      <c r="J284" s="99"/>
      <c r="K284" s="99"/>
      <c r="L284" s="99"/>
      <c r="M284" s="99"/>
      <c r="N284" s="99"/>
      <c r="O284" s="99"/>
      <c r="P284" s="99"/>
      <c r="Q284" s="99"/>
      <c r="R284" s="99"/>
      <c r="S284" s="99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</row>
    <row r="285" spans="2:33" ht="18.75" customHeight="1">
      <c r="B285" s="14"/>
      <c r="C285" s="98"/>
      <c r="D285" s="98"/>
      <c r="E285" s="14"/>
      <c r="F285" s="99"/>
      <c r="G285" s="99"/>
      <c r="H285" s="99"/>
      <c r="I285" s="99"/>
      <c r="J285" s="99"/>
      <c r="K285" s="99"/>
      <c r="L285" s="99"/>
      <c r="M285" s="99"/>
      <c r="N285" s="99"/>
      <c r="O285" s="99"/>
      <c r="P285" s="99"/>
      <c r="Q285" s="99"/>
      <c r="R285" s="99"/>
      <c r="S285" s="99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</row>
    <row r="286" spans="2:33" ht="18.75" customHeight="1">
      <c r="B286" s="14"/>
      <c r="C286" s="98"/>
      <c r="D286" s="98"/>
      <c r="E286" s="14"/>
      <c r="F286" s="99"/>
      <c r="G286" s="99"/>
      <c r="H286" s="99"/>
      <c r="I286" s="99"/>
      <c r="J286" s="99"/>
      <c r="K286" s="99"/>
      <c r="L286" s="99"/>
      <c r="M286" s="99"/>
      <c r="N286" s="99"/>
      <c r="O286" s="99"/>
      <c r="P286" s="99"/>
      <c r="Q286" s="99"/>
      <c r="R286" s="99"/>
      <c r="S286" s="99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</row>
    <row r="287" spans="2:33" ht="18.75" customHeight="1">
      <c r="B287" s="14"/>
      <c r="C287" s="98"/>
      <c r="D287" s="98"/>
      <c r="E287" s="14"/>
      <c r="F287" s="99"/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99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</row>
    <row r="288" spans="2:33" ht="18.75" customHeight="1">
      <c r="B288" s="14"/>
      <c r="C288" s="98"/>
      <c r="D288" s="98"/>
      <c r="E288" s="14"/>
      <c r="F288" s="99"/>
      <c r="G288" s="99"/>
      <c r="H288" s="99"/>
      <c r="I288" s="99"/>
      <c r="J288" s="99"/>
      <c r="K288" s="99"/>
      <c r="L288" s="99"/>
      <c r="M288" s="99"/>
      <c r="N288" s="99"/>
      <c r="O288" s="99"/>
      <c r="P288" s="99"/>
      <c r="Q288" s="99"/>
      <c r="R288" s="99"/>
      <c r="S288" s="99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</row>
    <row r="289" spans="2:33" ht="18.75" customHeight="1">
      <c r="B289" s="14"/>
      <c r="C289" s="98"/>
      <c r="D289" s="98"/>
      <c r="E289" s="14"/>
      <c r="F289" s="99"/>
      <c r="G289" s="99"/>
      <c r="H289" s="99"/>
      <c r="I289" s="99"/>
      <c r="J289" s="99"/>
      <c r="K289" s="99"/>
      <c r="L289" s="99"/>
      <c r="M289" s="99"/>
      <c r="N289" s="99"/>
      <c r="O289" s="99"/>
      <c r="P289" s="99"/>
      <c r="Q289" s="99"/>
      <c r="R289" s="99"/>
      <c r="S289" s="99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</row>
    <row r="290" spans="2:33" ht="18.75" customHeight="1">
      <c r="B290" s="14"/>
      <c r="C290" s="98"/>
      <c r="D290" s="98"/>
      <c r="E290" s="14"/>
      <c r="F290" s="99"/>
      <c r="G290" s="99"/>
      <c r="H290" s="99"/>
      <c r="I290" s="99"/>
      <c r="J290" s="99"/>
      <c r="K290" s="99"/>
      <c r="L290" s="99"/>
      <c r="M290" s="99"/>
      <c r="N290" s="99"/>
      <c r="O290" s="99"/>
      <c r="P290" s="99"/>
      <c r="Q290" s="99"/>
      <c r="R290" s="99"/>
      <c r="S290" s="99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</row>
    <row r="291" spans="2:33" ht="18.75" customHeight="1">
      <c r="B291" s="14"/>
      <c r="C291" s="98"/>
      <c r="D291" s="98"/>
      <c r="E291" s="14"/>
      <c r="F291" s="99"/>
      <c r="G291" s="99"/>
      <c r="H291" s="99"/>
      <c r="I291" s="99"/>
      <c r="J291" s="99"/>
      <c r="K291" s="99"/>
      <c r="L291" s="99"/>
      <c r="M291" s="99"/>
      <c r="N291" s="99"/>
      <c r="O291" s="99"/>
      <c r="P291" s="99"/>
      <c r="Q291" s="99"/>
      <c r="R291" s="99"/>
      <c r="S291" s="99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</row>
    <row r="292" spans="2:33" ht="18.75" customHeight="1">
      <c r="B292" s="14"/>
      <c r="C292" s="98"/>
      <c r="D292" s="98"/>
      <c r="E292" s="14"/>
      <c r="F292" s="99"/>
      <c r="G292" s="99"/>
      <c r="H292" s="99"/>
      <c r="I292" s="99"/>
      <c r="J292" s="99"/>
      <c r="K292" s="99"/>
      <c r="L292" s="99"/>
      <c r="M292" s="99"/>
      <c r="N292" s="99"/>
      <c r="O292" s="99"/>
      <c r="P292" s="99"/>
      <c r="Q292" s="99"/>
      <c r="R292" s="99"/>
      <c r="S292" s="99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</row>
    <row r="293" spans="2:33" ht="18.75" customHeight="1">
      <c r="B293" s="14"/>
      <c r="C293" s="98"/>
      <c r="D293" s="98"/>
      <c r="E293" s="14"/>
      <c r="F293" s="99"/>
      <c r="G293" s="99"/>
      <c r="H293" s="99"/>
      <c r="I293" s="99"/>
      <c r="J293" s="99"/>
      <c r="K293" s="99"/>
      <c r="L293" s="99"/>
      <c r="M293" s="99"/>
      <c r="N293" s="99"/>
      <c r="O293" s="99"/>
      <c r="P293" s="99"/>
      <c r="Q293" s="99"/>
      <c r="R293" s="99"/>
      <c r="S293" s="99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</row>
    <row r="294" spans="2:33" ht="18.75" customHeight="1">
      <c r="B294" s="14"/>
      <c r="C294" s="98"/>
      <c r="D294" s="98"/>
      <c r="E294" s="14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99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</row>
    <row r="295" spans="2:33" ht="18.75" customHeight="1">
      <c r="B295" s="14"/>
      <c r="C295" s="98"/>
      <c r="D295" s="98"/>
      <c r="E295" s="14"/>
      <c r="F295" s="99"/>
      <c r="G295" s="99"/>
      <c r="H295" s="99"/>
      <c r="I295" s="99"/>
      <c r="J295" s="99"/>
      <c r="K295" s="99"/>
      <c r="L295" s="99"/>
      <c r="M295" s="99"/>
      <c r="N295" s="99"/>
      <c r="O295" s="99"/>
      <c r="P295" s="99"/>
      <c r="Q295" s="99"/>
      <c r="R295" s="99"/>
      <c r="S295" s="99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</row>
    <row r="296" spans="2:33" ht="18.75" customHeight="1">
      <c r="B296" s="14"/>
      <c r="C296" s="98"/>
      <c r="D296" s="98"/>
      <c r="E296" s="14"/>
      <c r="F296" s="99"/>
      <c r="G296" s="99"/>
      <c r="H296" s="99"/>
      <c r="I296" s="99"/>
      <c r="J296" s="99"/>
      <c r="K296" s="99"/>
      <c r="L296" s="99"/>
      <c r="M296" s="99"/>
      <c r="N296" s="99"/>
      <c r="O296" s="99"/>
      <c r="P296" s="99"/>
      <c r="Q296" s="99"/>
      <c r="R296" s="99"/>
      <c r="S296" s="99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</row>
    <row r="297" spans="2:33" ht="18.75" customHeight="1">
      <c r="B297" s="14"/>
      <c r="C297" s="98"/>
      <c r="D297" s="98"/>
      <c r="E297" s="14"/>
      <c r="F297" s="99"/>
      <c r="G297" s="99"/>
      <c r="H297" s="99"/>
      <c r="I297" s="99"/>
      <c r="J297" s="99"/>
      <c r="K297" s="99"/>
      <c r="L297" s="99"/>
      <c r="M297" s="99"/>
      <c r="N297" s="99"/>
      <c r="O297" s="99"/>
      <c r="P297" s="99"/>
      <c r="Q297" s="99"/>
      <c r="R297" s="99"/>
      <c r="S297" s="99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</row>
    <row r="298" spans="2:33" ht="18.75" customHeight="1">
      <c r="B298" s="14"/>
      <c r="C298" s="98"/>
      <c r="D298" s="98"/>
      <c r="E298" s="14"/>
      <c r="F298" s="99"/>
      <c r="G298" s="99"/>
      <c r="H298" s="99"/>
      <c r="I298" s="99"/>
      <c r="J298" s="99"/>
      <c r="K298" s="99"/>
      <c r="L298" s="99"/>
      <c r="M298" s="99"/>
      <c r="N298" s="99"/>
      <c r="O298" s="99"/>
      <c r="P298" s="99"/>
      <c r="Q298" s="99"/>
      <c r="R298" s="99"/>
      <c r="S298" s="99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</row>
    <row r="299" spans="2:33" ht="18.75" customHeight="1">
      <c r="B299" s="14"/>
      <c r="C299" s="98"/>
      <c r="D299" s="98"/>
      <c r="E299" s="14"/>
      <c r="F299" s="99"/>
      <c r="G299" s="99"/>
      <c r="H299" s="99"/>
      <c r="I299" s="99"/>
      <c r="J299" s="99"/>
      <c r="K299" s="99"/>
      <c r="L299" s="99"/>
      <c r="M299" s="99"/>
      <c r="N299" s="99"/>
      <c r="O299" s="99"/>
      <c r="P299" s="99"/>
      <c r="Q299" s="99"/>
      <c r="R299" s="99"/>
      <c r="S299" s="99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</row>
    <row r="300" spans="2:33" ht="18.75" customHeight="1">
      <c r="B300" s="14"/>
      <c r="C300" s="98"/>
      <c r="D300" s="98"/>
      <c r="E300" s="14"/>
      <c r="F300" s="99"/>
      <c r="G300" s="99"/>
      <c r="H300" s="99"/>
      <c r="I300" s="99"/>
      <c r="J300" s="99"/>
      <c r="K300" s="99"/>
      <c r="L300" s="99"/>
      <c r="M300" s="99"/>
      <c r="N300" s="99"/>
      <c r="O300" s="99"/>
      <c r="P300" s="99"/>
      <c r="Q300" s="99"/>
      <c r="R300" s="99"/>
      <c r="S300" s="99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</row>
    <row r="301" spans="2:33" ht="18.75" customHeight="1">
      <c r="B301" s="14"/>
      <c r="C301" s="98"/>
      <c r="D301" s="98"/>
      <c r="E301" s="14"/>
      <c r="F301" s="99"/>
      <c r="G301" s="99"/>
      <c r="H301" s="99"/>
      <c r="I301" s="99"/>
      <c r="J301" s="99"/>
      <c r="K301" s="99"/>
      <c r="L301" s="99"/>
      <c r="M301" s="99"/>
      <c r="N301" s="99"/>
      <c r="O301" s="99"/>
      <c r="P301" s="99"/>
      <c r="Q301" s="99"/>
      <c r="R301" s="99"/>
      <c r="S301" s="99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</row>
    <row r="302" spans="2:33" ht="18.75" customHeight="1">
      <c r="B302" s="14"/>
      <c r="C302" s="98"/>
      <c r="D302" s="98"/>
      <c r="E302" s="14"/>
      <c r="F302" s="99"/>
      <c r="G302" s="99"/>
      <c r="H302" s="99"/>
      <c r="I302" s="99"/>
      <c r="J302" s="99"/>
      <c r="K302" s="99"/>
      <c r="L302" s="99"/>
      <c r="M302" s="99"/>
      <c r="N302" s="99"/>
      <c r="O302" s="99"/>
      <c r="P302" s="99"/>
      <c r="Q302" s="99"/>
      <c r="R302" s="99"/>
      <c r="S302" s="99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</row>
    <row r="303" spans="2:33" ht="18.75" customHeight="1">
      <c r="B303" s="14"/>
      <c r="C303" s="98"/>
      <c r="D303" s="98"/>
      <c r="E303" s="14"/>
      <c r="F303" s="99"/>
      <c r="G303" s="99"/>
      <c r="H303" s="99"/>
      <c r="I303" s="99"/>
      <c r="J303" s="99"/>
      <c r="K303" s="99"/>
      <c r="L303" s="99"/>
      <c r="M303" s="99"/>
      <c r="N303" s="99"/>
      <c r="O303" s="99"/>
      <c r="P303" s="99"/>
      <c r="Q303" s="99"/>
      <c r="R303" s="99"/>
      <c r="S303" s="99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</row>
    <row r="304" spans="2:33" ht="18.75" customHeight="1">
      <c r="B304" s="14"/>
      <c r="C304" s="98"/>
      <c r="D304" s="98"/>
      <c r="E304" s="14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99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</row>
    <row r="305" spans="2:33" ht="18.75" customHeight="1">
      <c r="B305" s="14"/>
      <c r="C305" s="98"/>
      <c r="D305" s="98"/>
      <c r="E305" s="14"/>
      <c r="F305" s="99"/>
      <c r="G305" s="99"/>
      <c r="H305" s="99"/>
      <c r="I305" s="99"/>
      <c r="J305" s="99"/>
      <c r="K305" s="99"/>
      <c r="L305" s="99"/>
      <c r="M305" s="99"/>
      <c r="N305" s="99"/>
      <c r="O305" s="99"/>
      <c r="P305" s="99"/>
      <c r="Q305" s="99"/>
      <c r="R305" s="99"/>
      <c r="S305" s="99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</row>
    <row r="306" spans="2:33" ht="18.75" customHeight="1">
      <c r="B306" s="14"/>
      <c r="C306" s="98"/>
      <c r="D306" s="98"/>
      <c r="E306" s="14"/>
      <c r="F306" s="99"/>
      <c r="G306" s="99"/>
      <c r="H306" s="99"/>
      <c r="I306" s="99"/>
      <c r="J306" s="99"/>
      <c r="K306" s="99"/>
      <c r="L306" s="99"/>
      <c r="M306" s="99"/>
      <c r="N306" s="99"/>
      <c r="O306" s="99"/>
      <c r="P306" s="99"/>
      <c r="Q306" s="99"/>
      <c r="R306" s="99"/>
      <c r="S306" s="99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</row>
    <row r="307" spans="2:33" ht="18.75" customHeight="1">
      <c r="B307" s="14"/>
      <c r="C307" s="98"/>
      <c r="D307" s="98"/>
      <c r="E307" s="14"/>
      <c r="F307" s="99"/>
      <c r="G307" s="99"/>
      <c r="H307" s="99"/>
      <c r="I307" s="99"/>
      <c r="J307" s="99"/>
      <c r="K307" s="99"/>
      <c r="L307" s="99"/>
      <c r="M307" s="99"/>
      <c r="N307" s="99"/>
      <c r="O307" s="99"/>
      <c r="P307" s="99"/>
      <c r="Q307" s="99"/>
      <c r="R307" s="99"/>
      <c r="S307" s="99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</row>
    <row r="308" spans="2:33" ht="18.75" customHeight="1">
      <c r="B308" s="14"/>
      <c r="C308" s="98"/>
      <c r="D308" s="98"/>
      <c r="E308" s="14"/>
      <c r="F308" s="99"/>
      <c r="G308" s="99"/>
      <c r="H308" s="99"/>
      <c r="I308" s="99"/>
      <c r="J308" s="99"/>
      <c r="K308" s="99"/>
      <c r="L308" s="99"/>
      <c r="M308" s="99"/>
      <c r="N308" s="99"/>
      <c r="O308" s="99"/>
      <c r="P308" s="99"/>
      <c r="Q308" s="99"/>
      <c r="R308" s="99"/>
      <c r="S308" s="99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</row>
    <row r="309" spans="2:33" ht="18.75" customHeight="1">
      <c r="B309" s="14"/>
      <c r="C309" s="98"/>
      <c r="D309" s="98"/>
      <c r="E309" s="14"/>
      <c r="F309" s="99"/>
      <c r="G309" s="99"/>
      <c r="H309" s="99"/>
      <c r="I309" s="99"/>
      <c r="J309" s="99"/>
      <c r="K309" s="99"/>
      <c r="L309" s="99"/>
      <c r="M309" s="99"/>
      <c r="N309" s="99"/>
      <c r="O309" s="99"/>
      <c r="P309" s="99"/>
      <c r="Q309" s="99"/>
      <c r="R309" s="99"/>
      <c r="S309" s="99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</row>
    <row r="310" spans="2:33" ht="18.75" customHeight="1">
      <c r="B310" s="14"/>
      <c r="C310" s="98"/>
      <c r="D310" s="98"/>
      <c r="E310" s="14"/>
      <c r="F310" s="99"/>
      <c r="G310" s="99"/>
      <c r="H310" s="99"/>
      <c r="I310" s="99"/>
      <c r="J310" s="99"/>
      <c r="K310" s="99"/>
      <c r="L310" s="99"/>
      <c r="M310" s="99"/>
      <c r="N310" s="99"/>
      <c r="O310" s="99"/>
      <c r="P310" s="99"/>
      <c r="Q310" s="99"/>
      <c r="R310" s="99"/>
      <c r="S310" s="99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</row>
    <row r="311" spans="2:33" ht="18.75" customHeight="1">
      <c r="B311" s="14"/>
      <c r="C311" s="98"/>
      <c r="D311" s="98"/>
      <c r="E311" s="14"/>
      <c r="F311" s="99"/>
      <c r="G311" s="99"/>
      <c r="H311" s="99"/>
      <c r="I311" s="99"/>
      <c r="J311" s="99"/>
      <c r="K311" s="99"/>
      <c r="L311" s="99"/>
      <c r="M311" s="99"/>
      <c r="N311" s="99"/>
      <c r="O311" s="99"/>
      <c r="P311" s="99"/>
      <c r="Q311" s="99"/>
      <c r="R311" s="99"/>
      <c r="S311" s="99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</row>
    <row r="312" spans="2:33" ht="18.75" customHeight="1">
      <c r="B312" s="14"/>
      <c r="C312" s="98"/>
      <c r="D312" s="98"/>
      <c r="E312" s="14"/>
      <c r="F312" s="99"/>
      <c r="G312" s="99"/>
      <c r="H312" s="99"/>
      <c r="I312" s="99"/>
      <c r="J312" s="99"/>
      <c r="K312" s="99"/>
      <c r="L312" s="99"/>
      <c r="M312" s="99"/>
      <c r="N312" s="99"/>
      <c r="O312" s="99"/>
      <c r="P312" s="99"/>
      <c r="Q312" s="99"/>
      <c r="R312" s="99"/>
      <c r="S312" s="99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</row>
    <row r="313" spans="2:33" ht="18.75" customHeight="1">
      <c r="B313" s="14"/>
      <c r="C313" s="98"/>
      <c r="D313" s="98"/>
      <c r="E313" s="14"/>
      <c r="F313" s="99"/>
      <c r="G313" s="99"/>
      <c r="H313" s="99"/>
      <c r="I313" s="99"/>
      <c r="J313" s="99"/>
      <c r="K313" s="99"/>
      <c r="L313" s="99"/>
      <c r="M313" s="99"/>
      <c r="N313" s="99"/>
      <c r="O313" s="99"/>
      <c r="P313" s="99"/>
      <c r="Q313" s="99"/>
      <c r="R313" s="99"/>
      <c r="S313" s="99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</row>
    <row r="314" spans="2:33" ht="18.75" customHeight="1">
      <c r="B314" s="14"/>
      <c r="C314" s="98"/>
      <c r="D314" s="98"/>
      <c r="E314" s="14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99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</row>
    <row r="315" spans="2:33" ht="18.75" customHeight="1">
      <c r="B315" s="14"/>
      <c r="C315" s="98"/>
      <c r="D315" s="98"/>
      <c r="E315" s="14"/>
      <c r="F315" s="99"/>
      <c r="G315" s="99"/>
      <c r="H315" s="99"/>
      <c r="I315" s="99"/>
      <c r="J315" s="99"/>
      <c r="K315" s="99"/>
      <c r="L315" s="99"/>
      <c r="M315" s="99"/>
      <c r="N315" s="99"/>
      <c r="O315" s="99"/>
      <c r="P315" s="99"/>
      <c r="Q315" s="99"/>
      <c r="R315" s="99"/>
      <c r="S315" s="99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</row>
    <row r="316" spans="2:33" ht="18.75" customHeight="1">
      <c r="B316" s="14"/>
      <c r="C316" s="98"/>
      <c r="D316" s="98"/>
      <c r="E316" s="14"/>
      <c r="F316" s="99"/>
      <c r="G316" s="99"/>
      <c r="H316" s="99"/>
      <c r="I316" s="99"/>
      <c r="J316" s="99"/>
      <c r="K316" s="99"/>
      <c r="L316" s="99"/>
      <c r="M316" s="99"/>
      <c r="N316" s="99"/>
      <c r="O316" s="99"/>
      <c r="P316" s="99"/>
      <c r="Q316" s="99"/>
      <c r="R316" s="99"/>
      <c r="S316" s="99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</row>
    <row r="317" spans="2:33" ht="18.75" customHeight="1">
      <c r="B317" s="14"/>
      <c r="C317" s="98"/>
      <c r="D317" s="98"/>
      <c r="E317" s="14"/>
      <c r="F317" s="99"/>
      <c r="G317" s="99"/>
      <c r="H317" s="99"/>
      <c r="I317" s="99"/>
      <c r="J317" s="99"/>
      <c r="K317" s="99"/>
      <c r="L317" s="99"/>
      <c r="M317" s="99"/>
      <c r="N317" s="99"/>
      <c r="O317" s="99"/>
      <c r="P317" s="99"/>
      <c r="Q317" s="99"/>
      <c r="R317" s="99"/>
      <c r="S317" s="99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</row>
    <row r="318" spans="2:33" ht="18.75" customHeight="1">
      <c r="B318" s="14"/>
      <c r="C318" s="98"/>
      <c r="D318" s="98"/>
      <c r="E318" s="14"/>
      <c r="F318" s="99"/>
      <c r="G318" s="99"/>
      <c r="H318" s="99"/>
      <c r="I318" s="99"/>
      <c r="J318" s="99"/>
      <c r="K318" s="99"/>
      <c r="L318" s="99"/>
      <c r="M318" s="99"/>
      <c r="N318" s="99"/>
      <c r="O318" s="99"/>
      <c r="P318" s="99"/>
      <c r="Q318" s="99"/>
      <c r="R318" s="99"/>
      <c r="S318" s="99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</row>
    <row r="319" spans="2:33" ht="18.75" customHeight="1">
      <c r="B319" s="14"/>
      <c r="C319" s="98"/>
      <c r="D319" s="98"/>
      <c r="E319" s="14"/>
      <c r="F319" s="99"/>
      <c r="G319" s="99"/>
      <c r="H319" s="99"/>
      <c r="I319" s="99"/>
      <c r="J319" s="99"/>
      <c r="K319" s="99"/>
      <c r="L319" s="99"/>
      <c r="M319" s="99"/>
      <c r="N319" s="99"/>
      <c r="O319" s="99"/>
      <c r="P319" s="99"/>
      <c r="Q319" s="99"/>
      <c r="R319" s="99"/>
      <c r="S319" s="99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</row>
    <row r="320" spans="2:33" ht="18.75" customHeight="1">
      <c r="B320" s="14"/>
      <c r="C320" s="98"/>
      <c r="D320" s="98"/>
      <c r="E320" s="14"/>
      <c r="F320" s="99"/>
      <c r="G320" s="99"/>
      <c r="H320" s="99"/>
      <c r="I320" s="99"/>
      <c r="J320" s="99"/>
      <c r="K320" s="99"/>
      <c r="L320" s="99"/>
      <c r="M320" s="99"/>
      <c r="N320" s="99"/>
      <c r="O320" s="99"/>
      <c r="P320" s="99"/>
      <c r="Q320" s="99"/>
      <c r="R320" s="99"/>
      <c r="S320" s="99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</row>
    <row r="321" spans="2:33" ht="18.75" customHeight="1">
      <c r="B321" s="14"/>
      <c r="C321" s="98"/>
      <c r="D321" s="98"/>
      <c r="E321" s="14"/>
      <c r="F321" s="99"/>
      <c r="G321" s="99"/>
      <c r="H321" s="99"/>
      <c r="I321" s="99"/>
      <c r="J321" s="99"/>
      <c r="K321" s="99"/>
      <c r="L321" s="99"/>
      <c r="M321" s="99"/>
      <c r="N321" s="99"/>
      <c r="O321" s="99"/>
      <c r="P321" s="99"/>
      <c r="Q321" s="99"/>
      <c r="R321" s="99"/>
      <c r="S321" s="99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</row>
    <row r="322" spans="2:33" ht="18.75" customHeight="1">
      <c r="B322" s="14"/>
      <c r="C322" s="98"/>
      <c r="D322" s="98"/>
      <c r="E322" s="14"/>
      <c r="F322" s="99"/>
      <c r="G322" s="99"/>
      <c r="H322" s="99"/>
      <c r="I322" s="99"/>
      <c r="J322" s="99"/>
      <c r="K322" s="99"/>
      <c r="L322" s="99"/>
      <c r="M322" s="99"/>
      <c r="N322" s="99"/>
      <c r="O322" s="99"/>
      <c r="P322" s="99"/>
      <c r="Q322" s="99"/>
      <c r="R322" s="99"/>
      <c r="S322" s="99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</row>
    <row r="323" spans="2:33" ht="18.75" customHeight="1">
      <c r="B323" s="14"/>
      <c r="C323" s="98"/>
      <c r="D323" s="98"/>
      <c r="E323" s="14"/>
      <c r="F323" s="99"/>
      <c r="G323" s="99"/>
      <c r="H323" s="99"/>
      <c r="I323" s="99"/>
      <c r="J323" s="99"/>
      <c r="K323" s="99"/>
      <c r="L323" s="99"/>
      <c r="M323" s="99"/>
      <c r="N323" s="99"/>
      <c r="O323" s="99"/>
      <c r="P323" s="99"/>
      <c r="Q323" s="99"/>
      <c r="R323" s="99"/>
      <c r="S323" s="99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</row>
    <row r="324" spans="2:33" ht="18.75" customHeight="1">
      <c r="B324" s="14"/>
      <c r="C324" s="98"/>
      <c r="D324" s="98"/>
      <c r="E324" s="14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99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</row>
    <row r="325" spans="2:33" ht="18.75" customHeight="1">
      <c r="B325" s="14"/>
      <c r="C325" s="98"/>
      <c r="D325" s="98"/>
      <c r="E325" s="14"/>
      <c r="F325" s="99"/>
      <c r="G325" s="99"/>
      <c r="H325" s="99"/>
      <c r="I325" s="99"/>
      <c r="J325" s="99"/>
      <c r="K325" s="99"/>
      <c r="L325" s="99"/>
      <c r="M325" s="99"/>
      <c r="N325" s="99"/>
      <c r="O325" s="99"/>
      <c r="P325" s="99"/>
      <c r="Q325" s="99"/>
      <c r="R325" s="99"/>
      <c r="S325" s="99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</row>
    <row r="326" spans="2:33" ht="18.75" customHeight="1">
      <c r="B326" s="14"/>
      <c r="C326" s="98"/>
      <c r="D326" s="98"/>
      <c r="E326" s="14"/>
      <c r="F326" s="99"/>
      <c r="G326" s="99"/>
      <c r="H326" s="99"/>
      <c r="I326" s="99"/>
      <c r="J326" s="99"/>
      <c r="K326" s="99"/>
      <c r="L326" s="99"/>
      <c r="M326" s="99"/>
      <c r="N326" s="99"/>
      <c r="O326" s="99"/>
      <c r="P326" s="99"/>
      <c r="Q326" s="99"/>
      <c r="R326" s="99"/>
      <c r="S326" s="99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</row>
    <row r="327" spans="2:33" ht="18.75" customHeight="1">
      <c r="B327" s="14"/>
      <c r="C327" s="98"/>
      <c r="D327" s="98"/>
      <c r="E327" s="14"/>
      <c r="F327" s="99"/>
      <c r="G327" s="99"/>
      <c r="H327" s="99"/>
      <c r="I327" s="99"/>
      <c r="J327" s="99"/>
      <c r="K327" s="99"/>
      <c r="L327" s="99"/>
      <c r="M327" s="99"/>
      <c r="N327" s="99"/>
      <c r="O327" s="99"/>
      <c r="P327" s="99"/>
      <c r="Q327" s="99"/>
      <c r="R327" s="99"/>
      <c r="S327" s="99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</row>
    <row r="328" spans="2:33" ht="18.75" customHeight="1">
      <c r="B328" s="14"/>
      <c r="C328" s="98"/>
      <c r="D328" s="98"/>
      <c r="E328" s="14"/>
      <c r="F328" s="99"/>
      <c r="G328" s="99"/>
      <c r="H328" s="99"/>
      <c r="I328" s="99"/>
      <c r="J328" s="99"/>
      <c r="K328" s="99"/>
      <c r="L328" s="99"/>
      <c r="M328" s="99"/>
      <c r="N328" s="99"/>
      <c r="O328" s="99"/>
      <c r="P328" s="99"/>
      <c r="Q328" s="99"/>
      <c r="R328" s="99"/>
      <c r="S328" s="99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</row>
    <row r="329" spans="2:33" ht="18.75" customHeight="1">
      <c r="B329" s="14"/>
      <c r="C329" s="98"/>
      <c r="D329" s="98"/>
      <c r="E329" s="14"/>
      <c r="F329" s="99"/>
      <c r="G329" s="99"/>
      <c r="H329" s="99"/>
      <c r="I329" s="99"/>
      <c r="J329" s="99"/>
      <c r="K329" s="99"/>
      <c r="L329" s="99"/>
      <c r="M329" s="99"/>
      <c r="N329" s="99"/>
      <c r="O329" s="99"/>
      <c r="P329" s="99"/>
      <c r="Q329" s="99"/>
      <c r="R329" s="99"/>
      <c r="S329" s="99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</row>
    <row r="330" spans="2:33" ht="18.75" customHeight="1">
      <c r="B330" s="14"/>
      <c r="C330" s="98"/>
      <c r="D330" s="98"/>
      <c r="E330" s="14"/>
      <c r="F330" s="99"/>
      <c r="G330" s="99"/>
      <c r="H330" s="99"/>
      <c r="I330" s="99"/>
      <c r="J330" s="99"/>
      <c r="K330" s="99"/>
      <c r="L330" s="99"/>
      <c r="M330" s="99"/>
      <c r="N330" s="99"/>
      <c r="O330" s="99"/>
      <c r="P330" s="99"/>
      <c r="Q330" s="99"/>
      <c r="R330" s="99"/>
      <c r="S330" s="99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</row>
    <row r="331" spans="2:33" ht="18.75" customHeight="1">
      <c r="B331" s="14"/>
      <c r="C331" s="98"/>
      <c r="D331" s="98"/>
      <c r="E331" s="14"/>
      <c r="F331" s="99"/>
      <c r="G331" s="99"/>
      <c r="H331" s="99"/>
      <c r="I331" s="99"/>
      <c r="J331" s="99"/>
      <c r="K331" s="99"/>
      <c r="L331" s="99"/>
      <c r="M331" s="99"/>
      <c r="N331" s="99"/>
      <c r="O331" s="99"/>
      <c r="P331" s="99"/>
      <c r="Q331" s="99"/>
      <c r="R331" s="99"/>
      <c r="S331" s="99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</row>
    <row r="332" spans="2:33" ht="18.75" customHeight="1">
      <c r="B332" s="14"/>
      <c r="C332" s="98"/>
      <c r="D332" s="98"/>
      <c r="E332" s="14"/>
      <c r="F332" s="99"/>
      <c r="G332" s="99"/>
      <c r="H332" s="99"/>
      <c r="I332" s="99"/>
      <c r="J332" s="99"/>
      <c r="K332" s="99"/>
      <c r="L332" s="99"/>
      <c r="M332" s="99"/>
      <c r="N332" s="99"/>
      <c r="O332" s="99"/>
      <c r="P332" s="99"/>
      <c r="Q332" s="99"/>
      <c r="R332" s="99"/>
      <c r="S332" s="99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</row>
    <row r="333" spans="2:33" ht="18.75" customHeight="1">
      <c r="B333" s="14"/>
      <c r="C333" s="98"/>
      <c r="D333" s="98"/>
      <c r="E333" s="14"/>
      <c r="F333" s="99"/>
      <c r="G333" s="99"/>
      <c r="H333" s="99"/>
      <c r="I333" s="99"/>
      <c r="J333" s="99"/>
      <c r="K333" s="99"/>
      <c r="L333" s="99"/>
      <c r="M333" s="99"/>
      <c r="N333" s="99"/>
      <c r="O333" s="99"/>
      <c r="P333" s="99"/>
      <c r="Q333" s="99"/>
      <c r="R333" s="99"/>
      <c r="S333" s="99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</row>
    <row r="334" spans="2:33" ht="18.75" customHeight="1">
      <c r="B334" s="14"/>
      <c r="C334" s="98"/>
      <c r="D334" s="98"/>
      <c r="E334" s="14"/>
      <c r="F334" s="99"/>
      <c r="G334" s="99"/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99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</row>
    <row r="335" spans="2:33" ht="18.75" customHeight="1">
      <c r="B335" s="14"/>
      <c r="C335" s="98"/>
      <c r="D335" s="98"/>
      <c r="E335" s="14"/>
      <c r="F335" s="99"/>
      <c r="G335" s="99"/>
      <c r="H335" s="99"/>
      <c r="I335" s="99"/>
      <c r="J335" s="99"/>
      <c r="K335" s="99"/>
      <c r="L335" s="99"/>
      <c r="M335" s="99"/>
      <c r="N335" s="99"/>
      <c r="O335" s="99"/>
      <c r="P335" s="99"/>
      <c r="Q335" s="99"/>
      <c r="R335" s="99"/>
      <c r="S335" s="99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</row>
    <row r="336" spans="2:33" ht="18.75" customHeight="1">
      <c r="B336" s="14"/>
      <c r="C336" s="98"/>
      <c r="D336" s="98"/>
      <c r="E336" s="14"/>
      <c r="F336" s="99"/>
      <c r="G336" s="99"/>
      <c r="H336" s="99"/>
      <c r="I336" s="99"/>
      <c r="J336" s="99"/>
      <c r="K336" s="99"/>
      <c r="L336" s="99"/>
      <c r="M336" s="99"/>
      <c r="N336" s="99"/>
      <c r="O336" s="99"/>
      <c r="P336" s="99"/>
      <c r="Q336" s="99"/>
      <c r="R336" s="99"/>
      <c r="S336" s="99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</row>
    <row r="337" spans="2:33" ht="18.75" customHeight="1">
      <c r="B337" s="14"/>
      <c r="C337" s="98"/>
      <c r="D337" s="98"/>
      <c r="E337" s="14"/>
      <c r="F337" s="99"/>
      <c r="G337" s="99"/>
      <c r="H337" s="99"/>
      <c r="I337" s="99"/>
      <c r="J337" s="99"/>
      <c r="K337" s="99"/>
      <c r="L337" s="99"/>
      <c r="M337" s="99"/>
      <c r="N337" s="99"/>
      <c r="O337" s="99"/>
      <c r="P337" s="99"/>
      <c r="Q337" s="99"/>
      <c r="R337" s="99"/>
      <c r="S337" s="99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</row>
    <row r="338" spans="2:33" ht="18.75" customHeight="1">
      <c r="B338" s="14"/>
      <c r="C338" s="98"/>
      <c r="D338" s="98"/>
      <c r="E338" s="14"/>
      <c r="F338" s="99"/>
      <c r="G338" s="99"/>
      <c r="H338" s="99"/>
      <c r="I338" s="99"/>
      <c r="J338" s="99"/>
      <c r="K338" s="99"/>
      <c r="L338" s="99"/>
      <c r="M338" s="99"/>
      <c r="N338" s="99"/>
      <c r="O338" s="99"/>
      <c r="P338" s="99"/>
      <c r="Q338" s="99"/>
      <c r="R338" s="99"/>
      <c r="S338" s="99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</row>
    <row r="339" spans="2:33" ht="18.75" customHeight="1">
      <c r="B339" s="14"/>
      <c r="C339" s="98"/>
      <c r="D339" s="98"/>
      <c r="E339" s="14"/>
      <c r="F339" s="99"/>
      <c r="G339" s="99"/>
      <c r="H339" s="99"/>
      <c r="I339" s="99"/>
      <c r="J339" s="99"/>
      <c r="K339" s="99"/>
      <c r="L339" s="99"/>
      <c r="M339" s="99"/>
      <c r="N339" s="99"/>
      <c r="O339" s="99"/>
      <c r="P339" s="99"/>
      <c r="Q339" s="99"/>
      <c r="R339" s="99"/>
      <c r="S339" s="99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</row>
    <row r="340" spans="2:33" ht="18.75" customHeight="1">
      <c r="B340" s="14"/>
      <c r="C340" s="98"/>
      <c r="D340" s="98"/>
      <c r="E340" s="14"/>
      <c r="F340" s="99"/>
      <c r="G340" s="99"/>
      <c r="H340" s="99"/>
      <c r="I340" s="99"/>
      <c r="J340" s="99"/>
      <c r="K340" s="99"/>
      <c r="L340" s="99"/>
      <c r="M340" s="99"/>
      <c r="N340" s="99"/>
      <c r="O340" s="99"/>
      <c r="P340" s="99"/>
      <c r="Q340" s="99"/>
      <c r="R340" s="99"/>
      <c r="S340" s="99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</row>
    <row r="341" spans="2:33" ht="18.75" customHeight="1">
      <c r="B341" s="14"/>
      <c r="C341" s="98"/>
      <c r="D341" s="98"/>
      <c r="E341" s="14"/>
      <c r="F341" s="99"/>
      <c r="G341" s="99"/>
      <c r="H341" s="99"/>
      <c r="I341" s="99"/>
      <c r="J341" s="99"/>
      <c r="K341" s="99"/>
      <c r="L341" s="99"/>
      <c r="M341" s="99"/>
      <c r="N341" s="99"/>
      <c r="O341" s="99"/>
      <c r="P341" s="99"/>
      <c r="Q341" s="99"/>
      <c r="R341" s="99"/>
      <c r="S341" s="99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</row>
    <row r="342" spans="2:33" ht="18.75" customHeight="1">
      <c r="B342" s="14"/>
      <c r="C342" s="98"/>
      <c r="D342" s="98"/>
      <c r="E342" s="14"/>
      <c r="F342" s="99"/>
      <c r="G342" s="99"/>
      <c r="H342" s="99"/>
      <c r="I342" s="99"/>
      <c r="J342" s="99"/>
      <c r="K342" s="99"/>
      <c r="L342" s="99"/>
      <c r="M342" s="99"/>
      <c r="N342" s="99"/>
      <c r="O342" s="99"/>
      <c r="P342" s="99"/>
      <c r="Q342" s="99"/>
      <c r="R342" s="99"/>
      <c r="S342" s="99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</row>
    <row r="343" spans="2:33" ht="18.75" customHeight="1">
      <c r="B343" s="14"/>
      <c r="C343" s="98"/>
      <c r="D343" s="98"/>
      <c r="E343" s="14"/>
      <c r="F343" s="99"/>
      <c r="G343" s="99"/>
      <c r="H343" s="99"/>
      <c r="I343" s="99"/>
      <c r="J343" s="99"/>
      <c r="K343" s="99"/>
      <c r="L343" s="99"/>
      <c r="M343" s="99"/>
      <c r="N343" s="99"/>
      <c r="O343" s="99"/>
      <c r="P343" s="99"/>
      <c r="Q343" s="99"/>
      <c r="R343" s="99"/>
      <c r="S343" s="99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</row>
    <row r="344" spans="2:33" ht="18.75" customHeight="1">
      <c r="B344" s="14"/>
      <c r="C344" s="98"/>
      <c r="D344" s="98"/>
      <c r="E344" s="14"/>
      <c r="F344" s="99"/>
      <c r="G344" s="99"/>
      <c r="H344" s="99"/>
      <c r="I344" s="99"/>
      <c r="J344" s="99"/>
      <c r="K344" s="99"/>
      <c r="L344" s="99"/>
      <c r="M344" s="99"/>
      <c r="N344" s="99"/>
      <c r="O344" s="99"/>
      <c r="P344" s="99"/>
      <c r="Q344" s="99"/>
      <c r="R344" s="99"/>
      <c r="S344" s="99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</row>
    <row r="345" spans="2:33" ht="18.75" customHeight="1">
      <c r="B345" s="14"/>
      <c r="C345" s="98"/>
      <c r="D345" s="98"/>
      <c r="E345" s="14"/>
      <c r="F345" s="99"/>
      <c r="G345" s="99"/>
      <c r="H345" s="99"/>
      <c r="I345" s="99"/>
      <c r="J345" s="99"/>
      <c r="K345" s="99"/>
      <c r="L345" s="99"/>
      <c r="M345" s="99"/>
      <c r="N345" s="99"/>
      <c r="O345" s="99"/>
      <c r="P345" s="99"/>
      <c r="Q345" s="99"/>
      <c r="R345" s="99"/>
      <c r="S345" s="99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</row>
    <row r="346" spans="2:33" ht="18.75" customHeight="1">
      <c r="B346" s="14"/>
      <c r="C346" s="98"/>
      <c r="D346" s="98"/>
      <c r="E346" s="14"/>
      <c r="F346" s="99"/>
      <c r="G346" s="99"/>
      <c r="H346" s="99"/>
      <c r="I346" s="99"/>
      <c r="J346" s="99"/>
      <c r="K346" s="99"/>
      <c r="L346" s="99"/>
      <c r="M346" s="99"/>
      <c r="N346" s="99"/>
      <c r="O346" s="99"/>
      <c r="P346" s="99"/>
      <c r="Q346" s="99"/>
      <c r="R346" s="99"/>
      <c r="S346" s="99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</row>
    <row r="347" spans="2:33" ht="18.75" customHeight="1">
      <c r="B347" s="14"/>
      <c r="C347" s="98"/>
      <c r="D347" s="98"/>
      <c r="E347" s="14"/>
      <c r="F347" s="99"/>
      <c r="G347" s="99"/>
      <c r="H347" s="99"/>
      <c r="I347" s="99"/>
      <c r="J347" s="99"/>
      <c r="K347" s="99"/>
      <c r="L347" s="99"/>
      <c r="M347" s="99"/>
      <c r="N347" s="99"/>
      <c r="O347" s="99"/>
      <c r="P347" s="99"/>
      <c r="Q347" s="99"/>
      <c r="R347" s="99"/>
      <c r="S347" s="99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</row>
    <row r="348" spans="2:33" ht="18.75" customHeight="1">
      <c r="B348" s="14"/>
      <c r="C348" s="98"/>
      <c r="D348" s="98"/>
      <c r="E348" s="14"/>
      <c r="F348" s="99"/>
      <c r="G348" s="99"/>
      <c r="H348" s="99"/>
      <c r="I348" s="99"/>
      <c r="J348" s="99"/>
      <c r="K348" s="99"/>
      <c r="L348" s="99"/>
      <c r="M348" s="99"/>
      <c r="N348" s="99"/>
      <c r="O348" s="99"/>
      <c r="P348" s="99"/>
      <c r="Q348" s="99"/>
      <c r="R348" s="99"/>
      <c r="S348" s="99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</row>
    <row r="349" spans="2:33" ht="18.75" customHeight="1">
      <c r="B349" s="14"/>
      <c r="C349" s="98"/>
      <c r="D349" s="98"/>
      <c r="E349" s="14"/>
      <c r="F349" s="99"/>
      <c r="G349" s="99"/>
      <c r="H349" s="99"/>
      <c r="I349" s="99"/>
      <c r="J349" s="99"/>
      <c r="K349" s="99"/>
      <c r="L349" s="99"/>
      <c r="M349" s="99"/>
      <c r="N349" s="99"/>
      <c r="O349" s="99"/>
      <c r="P349" s="99"/>
      <c r="Q349" s="99"/>
      <c r="R349" s="99"/>
      <c r="S349" s="99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</row>
    <row r="350" spans="2:33" ht="18.75" customHeight="1">
      <c r="B350" s="14"/>
      <c r="C350" s="98"/>
      <c r="D350" s="98"/>
      <c r="E350" s="14"/>
      <c r="F350" s="99"/>
      <c r="G350" s="99"/>
      <c r="H350" s="99"/>
      <c r="I350" s="99"/>
      <c r="J350" s="99"/>
      <c r="K350" s="99"/>
      <c r="L350" s="99"/>
      <c r="M350" s="99"/>
      <c r="N350" s="99"/>
      <c r="O350" s="99"/>
      <c r="P350" s="99"/>
      <c r="Q350" s="99"/>
      <c r="R350" s="99"/>
      <c r="S350" s="99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</row>
    <row r="351" spans="2:33" ht="18.75" customHeight="1">
      <c r="B351" s="14"/>
      <c r="C351" s="98"/>
      <c r="D351" s="98"/>
      <c r="E351" s="14"/>
      <c r="F351" s="99"/>
      <c r="G351" s="99"/>
      <c r="H351" s="99"/>
      <c r="I351" s="99"/>
      <c r="J351" s="99"/>
      <c r="K351" s="99"/>
      <c r="L351" s="99"/>
      <c r="M351" s="99"/>
      <c r="N351" s="99"/>
      <c r="O351" s="99"/>
      <c r="P351" s="99"/>
      <c r="Q351" s="99"/>
      <c r="R351" s="99"/>
      <c r="S351" s="99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</row>
    <row r="352" spans="2:33" ht="18.75" customHeight="1">
      <c r="B352" s="14"/>
      <c r="C352" s="98"/>
      <c r="D352" s="98"/>
      <c r="E352" s="14"/>
      <c r="F352" s="99"/>
      <c r="G352" s="99"/>
      <c r="H352" s="99"/>
      <c r="I352" s="99"/>
      <c r="J352" s="99"/>
      <c r="K352" s="99"/>
      <c r="L352" s="99"/>
      <c r="M352" s="99"/>
      <c r="N352" s="99"/>
      <c r="O352" s="99"/>
      <c r="P352" s="99"/>
      <c r="Q352" s="99"/>
      <c r="R352" s="99"/>
      <c r="S352" s="99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</row>
    <row r="353" spans="2:33" ht="18.75" customHeight="1">
      <c r="B353" s="14"/>
      <c r="C353" s="98"/>
      <c r="D353" s="98"/>
      <c r="E353" s="14"/>
      <c r="F353" s="99"/>
      <c r="G353" s="99"/>
      <c r="H353" s="99"/>
      <c r="I353" s="99"/>
      <c r="J353" s="99"/>
      <c r="K353" s="99"/>
      <c r="L353" s="99"/>
      <c r="M353" s="99"/>
      <c r="N353" s="99"/>
      <c r="O353" s="99"/>
      <c r="P353" s="99"/>
      <c r="Q353" s="99"/>
      <c r="R353" s="99"/>
      <c r="S353" s="99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</row>
    <row r="354" spans="2:33" ht="18.75" customHeight="1">
      <c r="B354" s="14"/>
      <c r="C354" s="98"/>
      <c r="D354" s="98"/>
      <c r="E354" s="14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99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</row>
    <row r="355" spans="2:33" ht="18.75" customHeight="1">
      <c r="B355" s="14"/>
      <c r="C355" s="98"/>
      <c r="D355" s="98"/>
      <c r="E355" s="14"/>
      <c r="F355" s="99"/>
      <c r="G355" s="99"/>
      <c r="H355" s="99"/>
      <c r="I355" s="99"/>
      <c r="J355" s="99"/>
      <c r="K355" s="99"/>
      <c r="L355" s="99"/>
      <c r="M355" s="99"/>
      <c r="N355" s="99"/>
      <c r="O355" s="99"/>
      <c r="P355" s="99"/>
      <c r="Q355" s="99"/>
      <c r="R355" s="99"/>
      <c r="S355" s="99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</row>
    <row r="356" spans="2:33" ht="18.75" customHeight="1">
      <c r="B356" s="14"/>
      <c r="C356" s="98"/>
      <c r="D356" s="98"/>
      <c r="E356" s="14"/>
      <c r="F356" s="99"/>
      <c r="G356" s="99"/>
      <c r="H356" s="99"/>
      <c r="I356" s="99"/>
      <c r="J356" s="99"/>
      <c r="K356" s="99"/>
      <c r="L356" s="99"/>
      <c r="M356" s="99"/>
      <c r="N356" s="99"/>
      <c r="O356" s="99"/>
      <c r="P356" s="99"/>
      <c r="Q356" s="99"/>
      <c r="R356" s="99"/>
      <c r="S356" s="99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</row>
    <row r="357" spans="2:33" ht="18.75" customHeight="1">
      <c r="B357" s="14"/>
      <c r="C357" s="98"/>
      <c r="D357" s="98"/>
      <c r="E357" s="14"/>
      <c r="F357" s="99"/>
      <c r="G357" s="99"/>
      <c r="H357" s="99"/>
      <c r="I357" s="99"/>
      <c r="J357" s="99"/>
      <c r="K357" s="99"/>
      <c r="L357" s="99"/>
      <c r="M357" s="99"/>
      <c r="N357" s="99"/>
      <c r="O357" s="99"/>
      <c r="P357" s="99"/>
      <c r="Q357" s="99"/>
      <c r="R357" s="99"/>
      <c r="S357" s="99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</row>
    <row r="358" spans="2:33" ht="18.75" customHeight="1">
      <c r="B358" s="14"/>
      <c r="C358" s="98"/>
      <c r="D358" s="98"/>
      <c r="E358" s="14"/>
      <c r="F358" s="99"/>
      <c r="G358" s="99"/>
      <c r="H358" s="99"/>
      <c r="I358" s="99"/>
      <c r="J358" s="99"/>
      <c r="K358" s="99"/>
      <c r="L358" s="99"/>
      <c r="M358" s="99"/>
      <c r="N358" s="99"/>
      <c r="O358" s="99"/>
      <c r="P358" s="99"/>
      <c r="Q358" s="99"/>
      <c r="R358" s="99"/>
      <c r="S358" s="99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</row>
    <row r="359" spans="2:33" ht="18.75" customHeight="1">
      <c r="B359" s="14"/>
      <c r="C359" s="98"/>
      <c r="D359" s="98"/>
      <c r="E359" s="14"/>
      <c r="F359" s="99"/>
      <c r="G359" s="99"/>
      <c r="H359" s="99"/>
      <c r="I359" s="99"/>
      <c r="J359" s="99"/>
      <c r="K359" s="99"/>
      <c r="L359" s="99"/>
      <c r="M359" s="99"/>
      <c r="N359" s="99"/>
      <c r="O359" s="99"/>
      <c r="P359" s="99"/>
      <c r="Q359" s="99"/>
      <c r="R359" s="99"/>
      <c r="S359" s="99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</row>
    <row r="360" spans="2:33" ht="18.75" customHeight="1">
      <c r="B360" s="14"/>
      <c r="C360" s="98"/>
      <c r="D360" s="98"/>
      <c r="E360" s="14"/>
      <c r="F360" s="99"/>
      <c r="G360" s="99"/>
      <c r="H360" s="99"/>
      <c r="I360" s="99"/>
      <c r="J360" s="99"/>
      <c r="K360" s="99"/>
      <c r="L360" s="99"/>
      <c r="M360" s="99"/>
      <c r="N360" s="99"/>
      <c r="O360" s="99"/>
      <c r="P360" s="99"/>
      <c r="Q360" s="99"/>
      <c r="R360" s="99"/>
      <c r="S360" s="99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</row>
    <row r="361" spans="2:33" ht="18.75" customHeight="1">
      <c r="B361" s="14"/>
      <c r="C361" s="98"/>
      <c r="D361" s="98"/>
      <c r="E361" s="14"/>
      <c r="F361" s="99"/>
      <c r="G361" s="99"/>
      <c r="H361" s="99"/>
      <c r="I361" s="99"/>
      <c r="J361" s="99"/>
      <c r="K361" s="99"/>
      <c r="L361" s="99"/>
      <c r="M361" s="99"/>
      <c r="N361" s="99"/>
      <c r="O361" s="99"/>
      <c r="P361" s="99"/>
      <c r="Q361" s="99"/>
      <c r="R361" s="99"/>
      <c r="S361" s="99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</row>
    <row r="362" spans="2:33" ht="18.75" customHeight="1">
      <c r="B362" s="14"/>
      <c r="C362" s="98"/>
      <c r="D362" s="98"/>
      <c r="E362" s="14"/>
      <c r="F362" s="99"/>
      <c r="G362" s="99"/>
      <c r="H362" s="99"/>
      <c r="I362" s="99"/>
      <c r="J362" s="99"/>
      <c r="K362" s="99"/>
      <c r="L362" s="99"/>
      <c r="M362" s="99"/>
      <c r="N362" s="99"/>
      <c r="O362" s="99"/>
      <c r="P362" s="99"/>
      <c r="Q362" s="99"/>
      <c r="R362" s="99"/>
      <c r="S362" s="99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</row>
    <row r="363" spans="2:33" ht="18.75" customHeight="1">
      <c r="B363" s="14"/>
      <c r="C363" s="98"/>
      <c r="D363" s="98"/>
      <c r="E363" s="14"/>
      <c r="F363" s="99"/>
      <c r="G363" s="99"/>
      <c r="H363" s="99"/>
      <c r="I363" s="99"/>
      <c r="J363" s="99"/>
      <c r="K363" s="99"/>
      <c r="L363" s="99"/>
      <c r="M363" s="99"/>
      <c r="N363" s="99"/>
      <c r="O363" s="99"/>
      <c r="P363" s="99"/>
      <c r="Q363" s="99"/>
      <c r="R363" s="99"/>
      <c r="S363" s="99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</row>
    <row r="364" spans="2:33" ht="18.75" customHeight="1">
      <c r="B364" s="14"/>
      <c r="C364" s="98"/>
      <c r="D364" s="98"/>
      <c r="E364" s="14"/>
      <c r="F364" s="99"/>
      <c r="G364" s="99"/>
      <c r="H364" s="99"/>
      <c r="I364" s="99"/>
      <c r="J364" s="99"/>
      <c r="K364" s="99"/>
      <c r="L364" s="99"/>
      <c r="M364" s="99"/>
      <c r="N364" s="99"/>
      <c r="O364" s="99"/>
      <c r="P364" s="99"/>
      <c r="Q364" s="99"/>
      <c r="R364" s="99"/>
      <c r="S364" s="99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</row>
    <row r="365" spans="2:33" ht="18.75" customHeight="1">
      <c r="B365" s="14"/>
      <c r="C365" s="98"/>
      <c r="D365" s="98"/>
      <c r="E365" s="14"/>
      <c r="F365" s="99"/>
      <c r="G365" s="99"/>
      <c r="H365" s="99"/>
      <c r="I365" s="99"/>
      <c r="J365" s="99"/>
      <c r="K365" s="99"/>
      <c r="L365" s="99"/>
      <c r="M365" s="99"/>
      <c r="N365" s="99"/>
      <c r="O365" s="99"/>
      <c r="P365" s="99"/>
      <c r="Q365" s="99"/>
      <c r="R365" s="99"/>
      <c r="S365" s="99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</row>
    <row r="366" spans="2:33" ht="18.75" customHeight="1">
      <c r="B366" s="14"/>
      <c r="C366" s="98"/>
      <c r="D366" s="98"/>
      <c r="E366" s="14"/>
      <c r="F366" s="99"/>
      <c r="G366" s="99"/>
      <c r="H366" s="99"/>
      <c r="I366" s="99"/>
      <c r="J366" s="99"/>
      <c r="K366" s="99"/>
      <c r="L366" s="99"/>
      <c r="M366" s="99"/>
      <c r="N366" s="99"/>
      <c r="O366" s="99"/>
      <c r="P366" s="99"/>
      <c r="Q366" s="99"/>
      <c r="R366" s="99"/>
      <c r="S366" s="99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</row>
    <row r="367" spans="2:33" ht="18.75" customHeight="1">
      <c r="B367" s="14"/>
      <c r="C367" s="98"/>
      <c r="D367" s="98"/>
      <c r="E367" s="14"/>
      <c r="F367" s="99"/>
      <c r="G367" s="99"/>
      <c r="H367" s="99"/>
      <c r="I367" s="99"/>
      <c r="J367" s="99"/>
      <c r="K367" s="99"/>
      <c r="L367" s="99"/>
      <c r="M367" s="99"/>
      <c r="N367" s="99"/>
      <c r="O367" s="99"/>
      <c r="P367" s="99"/>
      <c r="Q367" s="99"/>
      <c r="R367" s="99"/>
      <c r="S367" s="99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</row>
    <row r="368" spans="2:33" ht="18.75" customHeight="1">
      <c r="B368" s="14"/>
      <c r="C368" s="98"/>
      <c r="D368" s="98"/>
      <c r="E368" s="14"/>
      <c r="F368" s="99"/>
      <c r="G368" s="99"/>
      <c r="H368" s="99"/>
      <c r="I368" s="99"/>
      <c r="J368" s="99"/>
      <c r="K368" s="99"/>
      <c r="L368" s="99"/>
      <c r="M368" s="99"/>
      <c r="N368" s="99"/>
      <c r="O368" s="99"/>
      <c r="P368" s="99"/>
      <c r="Q368" s="99"/>
      <c r="R368" s="99"/>
      <c r="S368" s="99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</row>
    <row r="369" spans="2:33" ht="18.75" customHeight="1">
      <c r="B369" s="14"/>
      <c r="C369" s="98"/>
      <c r="D369" s="98"/>
      <c r="E369" s="14"/>
      <c r="F369" s="99"/>
      <c r="G369" s="99"/>
      <c r="H369" s="99"/>
      <c r="I369" s="99"/>
      <c r="J369" s="99"/>
      <c r="K369" s="99"/>
      <c r="L369" s="99"/>
      <c r="M369" s="99"/>
      <c r="N369" s="99"/>
      <c r="O369" s="99"/>
      <c r="P369" s="99"/>
      <c r="Q369" s="99"/>
      <c r="R369" s="99"/>
      <c r="S369" s="99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</row>
    <row r="370" spans="2:33" ht="18.75" customHeight="1">
      <c r="B370" s="14"/>
      <c r="C370" s="98"/>
      <c r="D370" s="98"/>
      <c r="E370" s="14"/>
      <c r="F370" s="99"/>
      <c r="G370" s="99"/>
      <c r="H370" s="99"/>
      <c r="I370" s="99"/>
      <c r="J370" s="99"/>
      <c r="K370" s="99"/>
      <c r="L370" s="99"/>
      <c r="M370" s="99"/>
      <c r="N370" s="99"/>
      <c r="O370" s="99"/>
      <c r="P370" s="99"/>
      <c r="Q370" s="99"/>
      <c r="R370" s="99"/>
      <c r="S370" s="99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</row>
    <row r="371" spans="2:33" ht="18.75" customHeight="1">
      <c r="B371" s="14"/>
      <c r="C371" s="98"/>
      <c r="D371" s="98"/>
      <c r="E371" s="14"/>
      <c r="F371" s="99"/>
      <c r="G371" s="99"/>
      <c r="H371" s="99"/>
      <c r="I371" s="99"/>
      <c r="J371" s="99"/>
      <c r="K371" s="99"/>
      <c r="L371" s="99"/>
      <c r="M371" s="99"/>
      <c r="N371" s="99"/>
      <c r="O371" s="99"/>
      <c r="P371" s="99"/>
      <c r="Q371" s="99"/>
      <c r="R371" s="99"/>
      <c r="S371" s="99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</row>
    <row r="372" spans="2:33" ht="18.75" customHeight="1">
      <c r="B372" s="14"/>
      <c r="C372" s="98"/>
      <c r="D372" s="98"/>
      <c r="E372" s="14"/>
      <c r="F372" s="99"/>
      <c r="G372" s="99"/>
      <c r="H372" s="99"/>
      <c r="I372" s="99"/>
      <c r="J372" s="99"/>
      <c r="K372" s="99"/>
      <c r="L372" s="99"/>
      <c r="M372" s="99"/>
      <c r="N372" s="99"/>
      <c r="O372" s="99"/>
      <c r="P372" s="99"/>
      <c r="Q372" s="99"/>
      <c r="R372" s="99"/>
      <c r="S372" s="99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</row>
    <row r="373" spans="2:33" ht="18.75" customHeight="1">
      <c r="B373" s="14"/>
      <c r="C373" s="98"/>
      <c r="D373" s="98"/>
      <c r="E373" s="14"/>
      <c r="F373" s="99"/>
      <c r="G373" s="99"/>
      <c r="H373" s="99"/>
      <c r="I373" s="99"/>
      <c r="J373" s="99"/>
      <c r="K373" s="99"/>
      <c r="L373" s="99"/>
      <c r="M373" s="99"/>
      <c r="N373" s="99"/>
      <c r="O373" s="99"/>
      <c r="P373" s="99"/>
      <c r="Q373" s="99"/>
      <c r="R373" s="99"/>
      <c r="S373" s="99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</row>
    <row r="374" spans="2:33" ht="18.75" customHeight="1">
      <c r="B374" s="14"/>
      <c r="C374" s="98"/>
      <c r="D374" s="98"/>
      <c r="E374" s="14"/>
      <c r="F374" s="99"/>
      <c r="G374" s="99"/>
      <c r="H374" s="99"/>
      <c r="I374" s="99"/>
      <c r="J374" s="99"/>
      <c r="K374" s="99"/>
      <c r="L374" s="99"/>
      <c r="M374" s="99"/>
      <c r="N374" s="99"/>
      <c r="O374" s="99"/>
      <c r="P374" s="99"/>
      <c r="Q374" s="99"/>
      <c r="R374" s="99"/>
      <c r="S374" s="99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</row>
    <row r="375" spans="2:33" ht="18.75" customHeight="1">
      <c r="B375" s="14"/>
      <c r="C375" s="98"/>
      <c r="D375" s="98"/>
      <c r="E375" s="14"/>
      <c r="F375" s="99"/>
      <c r="G375" s="99"/>
      <c r="H375" s="99"/>
      <c r="I375" s="99"/>
      <c r="J375" s="99"/>
      <c r="K375" s="99"/>
      <c r="L375" s="99"/>
      <c r="M375" s="99"/>
      <c r="N375" s="99"/>
      <c r="O375" s="99"/>
      <c r="P375" s="99"/>
      <c r="Q375" s="99"/>
      <c r="R375" s="99"/>
      <c r="S375" s="99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</row>
    <row r="376" spans="2:33" ht="18.75" customHeight="1">
      <c r="B376" s="14"/>
      <c r="C376" s="98"/>
      <c r="D376" s="98"/>
      <c r="E376" s="14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99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</row>
    <row r="377" spans="2:33" ht="18.75" customHeight="1">
      <c r="B377" s="14"/>
      <c r="C377" s="98"/>
      <c r="D377" s="98"/>
      <c r="E377" s="14"/>
      <c r="F377" s="99"/>
      <c r="G377" s="99"/>
      <c r="H377" s="99"/>
      <c r="I377" s="99"/>
      <c r="J377" s="99"/>
      <c r="K377" s="99"/>
      <c r="L377" s="99"/>
      <c r="M377" s="99"/>
      <c r="N377" s="99"/>
      <c r="O377" s="99"/>
      <c r="P377" s="99"/>
      <c r="Q377" s="99"/>
      <c r="R377" s="99"/>
      <c r="S377" s="99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</row>
    <row r="378" spans="2:33" ht="18.75" customHeight="1">
      <c r="B378" s="14"/>
      <c r="C378" s="98"/>
      <c r="D378" s="98"/>
      <c r="E378" s="14"/>
      <c r="F378" s="99"/>
      <c r="G378" s="99"/>
      <c r="H378" s="99"/>
      <c r="I378" s="99"/>
      <c r="J378" s="99"/>
      <c r="K378" s="99"/>
      <c r="L378" s="99"/>
      <c r="M378" s="99"/>
      <c r="N378" s="99"/>
      <c r="O378" s="99"/>
      <c r="P378" s="99"/>
      <c r="Q378" s="99"/>
      <c r="R378" s="99"/>
      <c r="S378" s="99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</row>
    <row r="379" spans="2:33" ht="18.75" customHeight="1">
      <c r="B379" s="14"/>
      <c r="C379" s="98"/>
      <c r="D379" s="98"/>
      <c r="E379" s="14"/>
      <c r="F379" s="99"/>
      <c r="G379" s="99"/>
      <c r="H379" s="99"/>
      <c r="I379" s="99"/>
      <c r="J379" s="99"/>
      <c r="K379" s="99"/>
      <c r="L379" s="99"/>
      <c r="M379" s="99"/>
      <c r="N379" s="99"/>
      <c r="O379" s="99"/>
      <c r="P379" s="99"/>
      <c r="Q379" s="99"/>
      <c r="R379" s="99"/>
      <c r="S379" s="99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</row>
    <row r="380" spans="2:33" ht="18.75" customHeight="1">
      <c r="B380" s="14"/>
      <c r="C380" s="98"/>
      <c r="D380" s="98"/>
      <c r="E380" s="14"/>
      <c r="F380" s="99"/>
      <c r="G380" s="99"/>
      <c r="H380" s="99"/>
      <c r="I380" s="99"/>
      <c r="J380" s="99"/>
      <c r="K380" s="99"/>
      <c r="L380" s="99"/>
      <c r="M380" s="99"/>
      <c r="N380" s="99"/>
      <c r="O380" s="99"/>
      <c r="P380" s="99"/>
      <c r="Q380" s="99"/>
      <c r="R380" s="99"/>
      <c r="S380" s="99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</row>
    <row r="381" spans="2:33" ht="18.75" customHeight="1">
      <c r="B381" s="14"/>
      <c r="C381" s="98"/>
      <c r="D381" s="98"/>
      <c r="E381" s="14"/>
      <c r="F381" s="99"/>
      <c r="G381" s="99"/>
      <c r="H381" s="99"/>
      <c r="I381" s="99"/>
      <c r="J381" s="99"/>
      <c r="K381" s="99"/>
      <c r="L381" s="99"/>
      <c r="M381" s="99"/>
      <c r="N381" s="99"/>
      <c r="O381" s="99"/>
      <c r="P381" s="99"/>
      <c r="Q381" s="99"/>
      <c r="R381" s="99"/>
      <c r="S381" s="99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</row>
    <row r="382" spans="2:33" ht="18.75" customHeight="1">
      <c r="B382" s="14"/>
      <c r="C382" s="98"/>
      <c r="D382" s="98"/>
      <c r="E382" s="14"/>
      <c r="F382" s="99"/>
      <c r="G382" s="99"/>
      <c r="H382" s="99"/>
      <c r="I382" s="99"/>
      <c r="J382" s="99"/>
      <c r="K382" s="99"/>
      <c r="L382" s="99"/>
      <c r="M382" s="99"/>
      <c r="N382" s="99"/>
      <c r="O382" s="99"/>
      <c r="P382" s="99"/>
      <c r="Q382" s="99"/>
      <c r="R382" s="99"/>
      <c r="S382" s="99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</row>
    <row r="383" spans="2:33" ht="18.75" customHeight="1">
      <c r="B383" s="14"/>
      <c r="C383" s="98"/>
      <c r="D383" s="98"/>
      <c r="E383" s="14"/>
      <c r="F383" s="99"/>
      <c r="G383" s="99"/>
      <c r="H383" s="99"/>
      <c r="I383" s="99"/>
      <c r="J383" s="99"/>
      <c r="K383" s="99"/>
      <c r="L383" s="99"/>
      <c r="M383" s="99"/>
      <c r="N383" s="99"/>
      <c r="O383" s="99"/>
      <c r="P383" s="99"/>
      <c r="Q383" s="99"/>
      <c r="R383" s="99"/>
      <c r="S383" s="99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</row>
    <row r="384" spans="2:33" ht="18.75" customHeight="1">
      <c r="B384" s="14"/>
      <c r="C384" s="98"/>
      <c r="D384" s="98"/>
      <c r="E384" s="14"/>
      <c r="F384" s="99"/>
      <c r="G384" s="99"/>
      <c r="H384" s="99"/>
      <c r="I384" s="99"/>
      <c r="J384" s="99"/>
      <c r="K384" s="99"/>
      <c r="L384" s="99"/>
      <c r="M384" s="99"/>
      <c r="N384" s="99"/>
      <c r="O384" s="99"/>
      <c r="P384" s="99"/>
      <c r="Q384" s="99"/>
      <c r="R384" s="99"/>
      <c r="S384" s="99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</row>
    <row r="385" spans="2:33" ht="18.75" customHeight="1">
      <c r="B385" s="14"/>
      <c r="C385" s="98"/>
      <c r="D385" s="98"/>
      <c r="E385" s="14"/>
      <c r="F385" s="99"/>
      <c r="G385" s="99"/>
      <c r="H385" s="99"/>
      <c r="I385" s="99"/>
      <c r="J385" s="99"/>
      <c r="K385" s="99"/>
      <c r="L385" s="99"/>
      <c r="M385" s="99"/>
      <c r="N385" s="99"/>
      <c r="O385" s="99"/>
      <c r="P385" s="99"/>
      <c r="Q385" s="99"/>
      <c r="R385" s="99"/>
      <c r="S385" s="99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</row>
    <row r="386" spans="2:33" ht="18.75" customHeight="1">
      <c r="B386" s="14"/>
      <c r="C386" s="98"/>
      <c r="D386" s="98"/>
      <c r="E386" s="14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99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</row>
    <row r="387" spans="2:33" ht="18.75" customHeight="1">
      <c r="B387" s="14"/>
      <c r="C387" s="98"/>
      <c r="D387" s="98"/>
      <c r="E387" s="14"/>
      <c r="F387" s="99"/>
      <c r="G387" s="99"/>
      <c r="H387" s="99"/>
      <c r="I387" s="99"/>
      <c r="J387" s="99"/>
      <c r="K387" s="99"/>
      <c r="L387" s="99"/>
      <c r="M387" s="99"/>
      <c r="N387" s="99"/>
      <c r="O387" s="99"/>
      <c r="P387" s="99"/>
      <c r="Q387" s="99"/>
      <c r="R387" s="99"/>
      <c r="S387" s="99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</row>
    <row r="388" spans="2:33" ht="18.75" customHeight="1">
      <c r="B388" s="14"/>
      <c r="C388" s="98"/>
      <c r="D388" s="98"/>
      <c r="E388" s="14"/>
      <c r="F388" s="99"/>
      <c r="G388" s="99"/>
      <c r="H388" s="99"/>
      <c r="I388" s="99"/>
      <c r="J388" s="99"/>
      <c r="K388" s="99"/>
      <c r="L388" s="99"/>
      <c r="M388" s="99"/>
      <c r="N388" s="99"/>
      <c r="O388" s="99"/>
      <c r="P388" s="99"/>
      <c r="Q388" s="99"/>
      <c r="R388" s="99"/>
      <c r="S388" s="99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</row>
    <row r="389" spans="2:33" ht="18.75" customHeight="1">
      <c r="B389" s="14"/>
      <c r="C389" s="98"/>
      <c r="D389" s="98"/>
      <c r="E389" s="14"/>
      <c r="F389" s="99"/>
      <c r="G389" s="99"/>
      <c r="H389" s="99"/>
      <c r="I389" s="99"/>
      <c r="J389" s="99"/>
      <c r="K389" s="99"/>
      <c r="L389" s="99"/>
      <c r="M389" s="99"/>
      <c r="N389" s="99"/>
      <c r="O389" s="99"/>
      <c r="P389" s="99"/>
      <c r="Q389" s="99"/>
      <c r="R389" s="99"/>
      <c r="S389" s="99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</row>
    <row r="390" spans="2:33" ht="18.75" customHeight="1">
      <c r="B390" s="14"/>
      <c r="C390" s="98"/>
      <c r="D390" s="98"/>
      <c r="E390" s="14"/>
      <c r="F390" s="99"/>
      <c r="G390" s="99"/>
      <c r="H390" s="99"/>
      <c r="I390" s="99"/>
      <c r="J390" s="99"/>
      <c r="K390" s="99"/>
      <c r="L390" s="99"/>
      <c r="M390" s="99"/>
      <c r="N390" s="99"/>
      <c r="O390" s="99"/>
      <c r="P390" s="99"/>
      <c r="Q390" s="99"/>
      <c r="R390" s="99"/>
      <c r="S390" s="99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</row>
    <row r="391" spans="2:33" ht="18.75" customHeight="1">
      <c r="B391" s="14"/>
      <c r="C391" s="98"/>
      <c r="D391" s="98"/>
      <c r="E391" s="14"/>
      <c r="F391" s="99"/>
      <c r="G391" s="99"/>
      <c r="H391" s="99"/>
      <c r="I391" s="99"/>
      <c r="J391" s="99"/>
      <c r="K391" s="99"/>
      <c r="L391" s="99"/>
      <c r="M391" s="99"/>
      <c r="N391" s="99"/>
      <c r="O391" s="99"/>
      <c r="P391" s="99"/>
      <c r="Q391" s="99"/>
      <c r="R391" s="99"/>
      <c r="S391" s="99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</row>
    <row r="392" spans="2:33" ht="18.75" customHeight="1">
      <c r="B392" s="14"/>
      <c r="C392" s="98"/>
      <c r="D392" s="98"/>
      <c r="E392" s="14"/>
      <c r="F392" s="99"/>
      <c r="G392" s="99"/>
      <c r="H392" s="99"/>
      <c r="I392" s="99"/>
      <c r="J392" s="99"/>
      <c r="K392" s="99"/>
      <c r="L392" s="99"/>
      <c r="M392" s="99"/>
      <c r="N392" s="99"/>
      <c r="O392" s="99"/>
      <c r="P392" s="99"/>
      <c r="Q392" s="99"/>
      <c r="R392" s="99"/>
      <c r="S392" s="99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</row>
    <row r="393" spans="2:33" ht="18.75" customHeight="1">
      <c r="B393" s="14"/>
      <c r="C393" s="98"/>
      <c r="D393" s="98"/>
      <c r="E393" s="14"/>
      <c r="F393" s="99"/>
      <c r="G393" s="99"/>
      <c r="H393" s="99"/>
      <c r="I393" s="99"/>
      <c r="J393" s="99"/>
      <c r="K393" s="99"/>
      <c r="L393" s="99"/>
      <c r="M393" s="99"/>
      <c r="N393" s="99"/>
      <c r="O393" s="99"/>
      <c r="P393" s="99"/>
      <c r="Q393" s="99"/>
      <c r="R393" s="99"/>
      <c r="S393" s="99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</row>
    <row r="394" spans="2:33" ht="18.75" customHeight="1">
      <c r="B394" s="14"/>
      <c r="C394" s="98"/>
      <c r="D394" s="98"/>
      <c r="E394" s="14"/>
      <c r="F394" s="99"/>
      <c r="G394" s="99"/>
      <c r="H394" s="99"/>
      <c r="I394" s="99"/>
      <c r="J394" s="99"/>
      <c r="K394" s="99"/>
      <c r="L394" s="99"/>
      <c r="M394" s="99"/>
      <c r="N394" s="99"/>
      <c r="O394" s="99"/>
      <c r="P394" s="99"/>
      <c r="Q394" s="99"/>
      <c r="R394" s="99"/>
      <c r="S394" s="99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</row>
    <row r="395" spans="2:33" ht="18.75" customHeight="1">
      <c r="B395" s="14"/>
      <c r="C395" s="98"/>
      <c r="D395" s="98"/>
      <c r="E395" s="14"/>
      <c r="F395" s="99"/>
      <c r="G395" s="99"/>
      <c r="H395" s="99"/>
      <c r="I395" s="99"/>
      <c r="J395" s="99"/>
      <c r="K395" s="99"/>
      <c r="L395" s="99"/>
      <c r="M395" s="99"/>
      <c r="N395" s="99"/>
      <c r="O395" s="99"/>
      <c r="P395" s="99"/>
      <c r="Q395" s="99"/>
      <c r="R395" s="99"/>
      <c r="S395" s="99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</row>
    <row r="396" spans="2:33" ht="18.75" customHeight="1">
      <c r="B396" s="14"/>
      <c r="C396" s="98"/>
      <c r="D396" s="98"/>
      <c r="E396" s="14"/>
      <c r="F396" s="99"/>
      <c r="G396" s="99"/>
      <c r="H396" s="99"/>
      <c r="I396" s="99"/>
      <c r="J396" s="99"/>
      <c r="K396" s="99"/>
      <c r="L396" s="99"/>
      <c r="M396" s="99"/>
      <c r="N396" s="99"/>
      <c r="O396" s="99"/>
      <c r="P396" s="99"/>
      <c r="Q396" s="99"/>
      <c r="R396" s="99"/>
      <c r="S396" s="99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</row>
    <row r="397" spans="2:33" ht="18.75" customHeight="1">
      <c r="B397" s="14"/>
      <c r="C397" s="98"/>
      <c r="D397" s="98"/>
      <c r="E397" s="14"/>
      <c r="F397" s="99"/>
      <c r="G397" s="99"/>
      <c r="H397" s="99"/>
      <c r="I397" s="99"/>
      <c r="J397" s="99"/>
      <c r="K397" s="99"/>
      <c r="L397" s="99"/>
      <c r="M397" s="99"/>
      <c r="N397" s="99"/>
      <c r="O397" s="99"/>
      <c r="P397" s="99"/>
      <c r="Q397" s="99"/>
      <c r="R397" s="99"/>
      <c r="S397" s="99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</row>
    <row r="398" spans="2:33" ht="18.75" customHeight="1">
      <c r="B398" s="14"/>
      <c r="C398" s="98"/>
      <c r="D398" s="98"/>
      <c r="E398" s="14"/>
      <c r="F398" s="99"/>
      <c r="G398" s="99"/>
      <c r="H398" s="99"/>
      <c r="I398" s="99"/>
      <c r="J398" s="99"/>
      <c r="K398" s="99"/>
      <c r="L398" s="99"/>
      <c r="M398" s="99"/>
      <c r="N398" s="99"/>
      <c r="O398" s="99"/>
      <c r="P398" s="99"/>
      <c r="Q398" s="99"/>
      <c r="R398" s="99"/>
      <c r="S398" s="99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</row>
    <row r="399" spans="2:33" ht="18.75" customHeight="1">
      <c r="B399" s="14"/>
      <c r="C399" s="98"/>
      <c r="D399" s="98"/>
      <c r="E399" s="14"/>
      <c r="F399" s="99"/>
      <c r="G399" s="99"/>
      <c r="H399" s="99"/>
      <c r="I399" s="99"/>
      <c r="J399" s="99"/>
      <c r="K399" s="99"/>
      <c r="L399" s="99"/>
      <c r="M399" s="99"/>
      <c r="N399" s="99"/>
      <c r="O399" s="99"/>
      <c r="P399" s="99"/>
      <c r="Q399" s="99"/>
      <c r="R399" s="99"/>
      <c r="S399" s="99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</row>
    <row r="400" spans="2:33" ht="18.75" customHeight="1">
      <c r="B400" s="14"/>
      <c r="C400" s="98"/>
      <c r="D400" s="98"/>
      <c r="E400" s="14"/>
      <c r="F400" s="99"/>
      <c r="G400" s="99"/>
      <c r="H400" s="99"/>
      <c r="I400" s="99"/>
      <c r="J400" s="99"/>
      <c r="K400" s="99"/>
      <c r="L400" s="99"/>
      <c r="M400" s="99"/>
      <c r="N400" s="99"/>
      <c r="O400" s="99"/>
      <c r="P400" s="99"/>
      <c r="Q400" s="99"/>
      <c r="R400" s="99"/>
      <c r="S400" s="99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</row>
    <row r="401" spans="2:33" ht="18.75" customHeight="1">
      <c r="B401" s="14"/>
      <c r="C401" s="98"/>
      <c r="D401" s="98"/>
      <c r="E401" s="14"/>
      <c r="F401" s="99"/>
      <c r="G401" s="99"/>
      <c r="H401" s="99"/>
      <c r="I401" s="99"/>
      <c r="J401" s="99"/>
      <c r="K401" s="99"/>
      <c r="L401" s="99"/>
      <c r="M401" s="99"/>
      <c r="N401" s="99"/>
      <c r="O401" s="99"/>
      <c r="P401" s="99"/>
      <c r="Q401" s="99"/>
      <c r="R401" s="99"/>
      <c r="S401" s="99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</row>
    <row r="402" spans="2:33" ht="18.75" customHeight="1">
      <c r="B402" s="14"/>
      <c r="C402" s="98"/>
      <c r="D402" s="98"/>
      <c r="E402" s="14"/>
      <c r="F402" s="99"/>
      <c r="G402" s="99"/>
      <c r="H402" s="99"/>
      <c r="I402" s="99"/>
      <c r="J402" s="99"/>
      <c r="K402" s="99"/>
      <c r="L402" s="99"/>
      <c r="M402" s="99"/>
      <c r="N402" s="99"/>
      <c r="O402" s="99"/>
      <c r="P402" s="99"/>
      <c r="Q402" s="99"/>
      <c r="R402" s="99"/>
      <c r="S402" s="99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</row>
    <row r="403" spans="2:33" ht="18.75" customHeight="1">
      <c r="B403" s="14"/>
      <c r="C403" s="98"/>
      <c r="D403" s="98"/>
      <c r="E403" s="14"/>
      <c r="F403" s="99"/>
      <c r="G403" s="99"/>
      <c r="H403" s="99"/>
      <c r="I403" s="99"/>
      <c r="J403" s="99"/>
      <c r="K403" s="99"/>
      <c r="L403" s="99"/>
      <c r="M403" s="99"/>
      <c r="N403" s="99"/>
      <c r="O403" s="99"/>
      <c r="P403" s="99"/>
      <c r="Q403" s="99"/>
      <c r="R403" s="99"/>
      <c r="S403" s="99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</row>
    <row r="404" spans="2:33" ht="18.75" customHeight="1">
      <c r="B404" s="14"/>
      <c r="C404" s="98"/>
      <c r="D404" s="98"/>
      <c r="E404" s="14"/>
      <c r="F404" s="99"/>
      <c r="G404" s="99"/>
      <c r="H404" s="99"/>
      <c r="I404" s="99"/>
      <c r="J404" s="99"/>
      <c r="K404" s="99"/>
      <c r="L404" s="99"/>
      <c r="M404" s="99"/>
      <c r="N404" s="99"/>
      <c r="O404" s="99"/>
      <c r="P404" s="99"/>
      <c r="Q404" s="99"/>
      <c r="R404" s="99"/>
      <c r="S404" s="99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</row>
    <row r="405" spans="2:33" ht="18.75" customHeight="1">
      <c r="B405" s="14"/>
      <c r="C405" s="98"/>
      <c r="D405" s="98"/>
      <c r="E405" s="14"/>
      <c r="F405" s="99"/>
      <c r="G405" s="99"/>
      <c r="H405" s="99"/>
      <c r="I405" s="99"/>
      <c r="J405" s="99"/>
      <c r="K405" s="99"/>
      <c r="L405" s="99"/>
      <c r="M405" s="99"/>
      <c r="N405" s="99"/>
      <c r="O405" s="99"/>
      <c r="P405" s="99"/>
      <c r="Q405" s="99"/>
      <c r="R405" s="99"/>
      <c r="S405" s="99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</row>
    <row r="406" spans="2:33" ht="18.75" customHeight="1">
      <c r="B406" s="14"/>
      <c r="C406" s="98"/>
      <c r="D406" s="98"/>
      <c r="E406" s="14"/>
      <c r="F406" s="99"/>
      <c r="G406" s="99"/>
      <c r="H406" s="99"/>
      <c r="I406" s="99"/>
      <c r="J406" s="99"/>
      <c r="K406" s="99"/>
      <c r="L406" s="99"/>
      <c r="M406" s="99"/>
      <c r="N406" s="99"/>
      <c r="O406" s="99"/>
      <c r="P406" s="99"/>
      <c r="Q406" s="99"/>
      <c r="R406" s="99"/>
      <c r="S406" s="99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</row>
    <row r="407" spans="2:33" ht="18.75" customHeight="1">
      <c r="B407" s="14"/>
      <c r="C407" s="98"/>
      <c r="D407" s="98"/>
      <c r="E407" s="14"/>
      <c r="F407" s="99"/>
      <c r="G407" s="99"/>
      <c r="H407" s="99"/>
      <c r="I407" s="99"/>
      <c r="J407" s="99"/>
      <c r="K407" s="99"/>
      <c r="L407" s="99"/>
      <c r="M407" s="99"/>
      <c r="N407" s="99"/>
      <c r="O407" s="99"/>
      <c r="P407" s="99"/>
      <c r="Q407" s="99"/>
      <c r="R407" s="99"/>
      <c r="S407" s="99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</row>
    <row r="408" spans="2:33" ht="18.75" customHeight="1">
      <c r="B408" s="14"/>
      <c r="C408" s="98"/>
      <c r="D408" s="98"/>
      <c r="E408" s="14"/>
      <c r="F408" s="99"/>
      <c r="G408" s="99"/>
      <c r="H408" s="99"/>
      <c r="I408" s="99"/>
      <c r="J408" s="99"/>
      <c r="K408" s="99"/>
      <c r="L408" s="99"/>
      <c r="M408" s="99"/>
      <c r="N408" s="99"/>
      <c r="O408" s="99"/>
      <c r="P408" s="99"/>
      <c r="Q408" s="99"/>
      <c r="R408" s="99"/>
      <c r="S408" s="99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</row>
    <row r="409" spans="2:33" ht="18.75" customHeight="1">
      <c r="B409" s="14"/>
      <c r="C409" s="98"/>
      <c r="D409" s="98"/>
      <c r="E409" s="14"/>
      <c r="F409" s="99"/>
      <c r="G409" s="99"/>
      <c r="H409" s="99"/>
      <c r="I409" s="99"/>
      <c r="J409" s="99"/>
      <c r="K409" s="99"/>
      <c r="L409" s="99"/>
      <c r="M409" s="99"/>
      <c r="N409" s="99"/>
      <c r="O409" s="99"/>
      <c r="P409" s="99"/>
      <c r="Q409" s="99"/>
      <c r="R409" s="99"/>
      <c r="S409" s="99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</row>
    <row r="410" spans="2:33" ht="18.75" customHeight="1">
      <c r="B410" s="14"/>
      <c r="C410" s="98"/>
      <c r="D410" s="98"/>
      <c r="E410" s="14"/>
      <c r="F410" s="99"/>
      <c r="G410" s="99"/>
      <c r="H410" s="99"/>
      <c r="I410" s="99"/>
      <c r="J410" s="99"/>
      <c r="K410" s="99"/>
      <c r="L410" s="99"/>
      <c r="M410" s="99"/>
      <c r="N410" s="99"/>
      <c r="O410" s="99"/>
      <c r="P410" s="99"/>
      <c r="Q410" s="99"/>
      <c r="R410" s="99"/>
      <c r="S410" s="99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</row>
    <row r="411" spans="2:33" ht="18.75" customHeight="1">
      <c r="B411" s="14"/>
      <c r="C411" s="98"/>
      <c r="D411" s="98"/>
      <c r="E411" s="14"/>
      <c r="F411" s="99"/>
      <c r="G411" s="99"/>
      <c r="H411" s="99"/>
      <c r="I411" s="99"/>
      <c r="J411" s="99"/>
      <c r="K411" s="99"/>
      <c r="L411" s="99"/>
      <c r="M411" s="99"/>
      <c r="N411" s="99"/>
      <c r="O411" s="99"/>
      <c r="P411" s="99"/>
      <c r="Q411" s="99"/>
      <c r="R411" s="99"/>
      <c r="S411" s="99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</row>
    <row r="412" spans="2:33" ht="18.75" customHeight="1">
      <c r="B412" s="14"/>
      <c r="C412" s="98"/>
      <c r="D412" s="98"/>
      <c r="E412" s="14"/>
      <c r="F412" s="99"/>
      <c r="G412" s="99"/>
      <c r="H412" s="99"/>
      <c r="I412" s="99"/>
      <c r="J412" s="99"/>
      <c r="K412" s="99"/>
      <c r="L412" s="99"/>
      <c r="M412" s="99"/>
      <c r="N412" s="99"/>
      <c r="O412" s="99"/>
      <c r="P412" s="99"/>
      <c r="Q412" s="99"/>
      <c r="R412" s="99"/>
      <c r="S412" s="99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</row>
    <row r="413" spans="2:33" ht="18.75" customHeight="1">
      <c r="B413" s="14"/>
      <c r="C413" s="98"/>
      <c r="D413" s="98"/>
      <c r="E413" s="14"/>
      <c r="F413" s="99"/>
      <c r="G413" s="99"/>
      <c r="H413" s="99"/>
      <c r="I413" s="99"/>
      <c r="J413" s="99"/>
      <c r="K413" s="99"/>
      <c r="L413" s="99"/>
      <c r="M413" s="99"/>
      <c r="N413" s="99"/>
      <c r="O413" s="99"/>
      <c r="P413" s="99"/>
      <c r="Q413" s="99"/>
      <c r="R413" s="99"/>
      <c r="S413" s="99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</row>
    <row r="414" spans="2:33" ht="18.75" customHeight="1">
      <c r="B414" s="14"/>
      <c r="C414" s="98"/>
      <c r="D414" s="98"/>
      <c r="E414" s="14"/>
      <c r="F414" s="99"/>
      <c r="G414" s="99"/>
      <c r="H414" s="99"/>
      <c r="I414" s="99"/>
      <c r="J414" s="99"/>
      <c r="K414" s="99"/>
      <c r="L414" s="99"/>
      <c r="M414" s="99"/>
      <c r="N414" s="99"/>
      <c r="O414" s="99"/>
      <c r="P414" s="99"/>
      <c r="Q414" s="99"/>
      <c r="R414" s="99"/>
      <c r="S414" s="99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</row>
    <row r="415" spans="2:33" ht="18.75" customHeight="1">
      <c r="B415" s="14"/>
      <c r="C415" s="98"/>
      <c r="D415" s="98"/>
      <c r="E415" s="14"/>
      <c r="F415" s="99"/>
      <c r="G415" s="99"/>
      <c r="H415" s="99"/>
      <c r="I415" s="99"/>
      <c r="J415" s="99"/>
      <c r="K415" s="99"/>
      <c r="L415" s="99"/>
      <c r="M415" s="99"/>
      <c r="N415" s="99"/>
      <c r="O415" s="99"/>
      <c r="P415" s="99"/>
      <c r="Q415" s="99"/>
      <c r="R415" s="99"/>
      <c r="S415" s="99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</row>
    <row r="416" spans="2:33" ht="18.75" customHeight="1">
      <c r="B416" s="14"/>
      <c r="C416" s="98"/>
      <c r="D416" s="98"/>
      <c r="E416" s="14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99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</row>
    <row r="417" spans="2:33" ht="18.75" customHeight="1">
      <c r="B417" s="14"/>
      <c r="C417" s="98"/>
      <c r="D417" s="98"/>
      <c r="E417" s="14"/>
      <c r="F417" s="99"/>
      <c r="G417" s="99"/>
      <c r="H417" s="99"/>
      <c r="I417" s="99"/>
      <c r="J417" s="99"/>
      <c r="K417" s="99"/>
      <c r="L417" s="99"/>
      <c r="M417" s="99"/>
      <c r="N417" s="99"/>
      <c r="O417" s="99"/>
      <c r="P417" s="99"/>
      <c r="Q417" s="99"/>
      <c r="R417" s="99"/>
      <c r="S417" s="99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</row>
    <row r="418" spans="2:33" ht="18.75" customHeight="1">
      <c r="B418" s="14"/>
      <c r="C418" s="98"/>
      <c r="D418" s="98"/>
      <c r="E418" s="14"/>
      <c r="F418" s="99"/>
      <c r="G418" s="99"/>
      <c r="H418" s="99"/>
      <c r="I418" s="99"/>
      <c r="J418" s="99"/>
      <c r="K418" s="99"/>
      <c r="L418" s="99"/>
      <c r="M418" s="99"/>
      <c r="N418" s="99"/>
      <c r="O418" s="99"/>
      <c r="P418" s="99"/>
      <c r="Q418" s="99"/>
      <c r="R418" s="99"/>
      <c r="S418" s="99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</row>
    <row r="419" spans="2:33" ht="18.75" customHeight="1">
      <c r="B419" s="14"/>
      <c r="C419" s="98"/>
      <c r="D419" s="98"/>
      <c r="E419" s="14"/>
      <c r="F419" s="99"/>
      <c r="G419" s="99"/>
      <c r="H419" s="99"/>
      <c r="I419" s="99"/>
      <c r="J419" s="99"/>
      <c r="K419" s="99"/>
      <c r="L419" s="99"/>
      <c r="M419" s="99"/>
      <c r="N419" s="99"/>
      <c r="O419" s="99"/>
      <c r="P419" s="99"/>
      <c r="Q419" s="99"/>
      <c r="R419" s="99"/>
      <c r="S419" s="99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</row>
    <row r="420" spans="2:33" ht="18.75" customHeight="1">
      <c r="B420" s="14"/>
      <c r="C420" s="98"/>
      <c r="D420" s="98"/>
      <c r="E420" s="14"/>
      <c r="F420" s="99"/>
      <c r="G420" s="99"/>
      <c r="H420" s="99"/>
      <c r="I420" s="99"/>
      <c r="J420" s="99"/>
      <c r="K420" s="99"/>
      <c r="L420" s="99"/>
      <c r="M420" s="99"/>
      <c r="N420" s="99"/>
      <c r="O420" s="99"/>
      <c r="P420" s="99"/>
      <c r="Q420" s="99"/>
      <c r="R420" s="99"/>
      <c r="S420" s="99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</row>
    <row r="421" spans="2:33" ht="18.75" customHeight="1">
      <c r="B421" s="14"/>
      <c r="C421" s="98"/>
      <c r="D421" s="98"/>
      <c r="E421" s="14"/>
      <c r="F421" s="99"/>
      <c r="G421" s="99"/>
      <c r="H421" s="99"/>
      <c r="I421" s="99"/>
      <c r="J421" s="99"/>
      <c r="K421" s="99"/>
      <c r="L421" s="99"/>
      <c r="M421" s="99"/>
      <c r="N421" s="99"/>
      <c r="O421" s="99"/>
      <c r="P421" s="99"/>
      <c r="Q421" s="99"/>
      <c r="R421" s="99"/>
      <c r="S421" s="99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</row>
    <row r="422" spans="2:33" ht="18.75" customHeight="1">
      <c r="B422" s="14"/>
      <c r="C422" s="98"/>
      <c r="D422" s="98"/>
      <c r="E422" s="14"/>
      <c r="F422" s="99"/>
      <c r="G422" s="99"/>
      <c r="H422" s="99"/>
      <c r="I422" s="99"/>
      <c r="J422" s="99"/>
      <c r="K422" s="99"/>
      <c r="L422" s="99"/>
      <c r="M422" s="99"/>
      <c r="N422" s="99"/>
      <c r="O422" s="99"/>
      <c r="P422" s="99"/>
      <c r="Q422" s="99"/>
      <c r="R422" s="99"/>
      <c r="S422" s="99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</row>
    <row r="423" spans="2:33" ht="18.75" customHeight="1">
      <c r="B423" s="14"/>
      <c r="C423" s="98"/>
      <c r="D423" s="98"/>
      <c r="E423" s="14"/>
      <c r="F423" s="99"/>
      <c r="G423" s="99"/>
      <c r="H423" s="99"/>
      <c r="I423" s="99"/>
      <c r="J423" s="99"/>
      <c r="K423" s="99"/>
      <c r="L423" s="99"/>
      <c r="M423" s="99"/>
      <c r="N423" s="99"/>
      <c r="O423" s="99"/>
      <c r="P423" s="99"/>
      <c r="Q423" s="99"/>
      <c r="R423" s="99"/>
      <c r="S423" s="99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</row>
    <row r="424" spans="2:33" ht="18.75" customHeight="1">
      <c r="B424" s="14"/>
      <c r="C424" s="98"/>
      <c r="D424" s="98"/>
      <c r="E424" s="14"/>
      <c r="F424" s="99"/>
      <c r="G424" s="99"/>
      <c r="H424" s="99"/>
      <c r="I424" s="99"/>
      <c r="J424" s="99"/>
      <c r="K424" s="99"/>
      <c r="L424" s="99"/>
      <c r="M424" s="99"/>
      <c r="N424" s="99"/>
      <c r="O424" s="99"/>
      <c r="P424" s="99"/>
      <c r="Q424" s="99"/>
      <c r="R424" s="99"/>
      <c r="S424" s="99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</row>
    <row r="425" spans="2:33" ht="18.75" customHeight="1">
      <c r="B425" s="14"/>
      <c r="C425" s="98"/>
      <c r="D425" s="98"/>
      <c r="E425" s="14"/>
      <c r="F425" s="99"/>
      <c r="G425" s="99"/>
      <c r="H425" s="99"/>
      <c r="I425" s="99"/>
      <c r="J425" s="99"/>
      <c r="K425" s="99"/>
      <c r="L425" s="99"/>
      <c r="M425" s="99"/>
      <c r="N425" s="99"/>
      <c r="O425" s="99"/>
      <c r="P425" s="99"/>
      <c r="Q425" s="99"/>
      <c r="R425" s="99"/>
      <c r="S425" s="99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</row>
    <row r="426" spans="2:33" ht="18.75" customHeight="1">
      <c r="B426" s="14"/>
      <c r="C426" s="98"/>
      <c r="D426" s="98"/>
      <c r="E426" s="14"/>
      <c r="F426" s="99"/>
      <c r="G426" s="99"/>
      <c r="H426" s="99"/>
      <c r="I426" s="99"/>
      <c r="J426" s="99"/>
      <c r="K426" s="99"/>
      <c r="L426" s="99"/>
      <c r="M426" s="99"/>
      <c r="N426" s="99"/>
      <c r="O426" s="99"/>
      <c r="P426" s="99"/>
      <c r="Q426" s="99"/>
      <c r="R426" s="99"/>
      <c r="S426" s="99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</row>
    <row r="427" spans="2:33" ht="18.75" customHeight="1">
      <c r="B427" s="14"/>
      <c r="C427" s="98"/>
      <c r="D427" s="98"/>
      <c r="E427" s="14"/>
      <c r="F427" s="99"/>
      <c r="G427" s="99"/>
      <c r="H427" s="99"/>
      <c r="I427" s="99"/>
      <c r="J427" s="99"/>
      <c r="K427" s="99"/>
      <c r="L427" s="99"/>
      <c r="M427" s="99"/>
      <c r="N427" s="99"/>
      <c r="O427" s="99"/>
      <c r="P427" s="99"/>
      <c r="Q427" s="99"/>
      <c r="R427" s="99"/>
      <c r="S427" s="99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</row>
    <row r="428" spans="2:33" ht="18.75" customHeight="1">
      <c r="B428" s="14"/>
      <c r="C428" s="98"/>
      <c r="D428" s="98"/>
      <c r="E428" s="14"/>
      <c r="F428" s="99"/>
      <c r="G428" s="99"/>
      <c r="H428" s="99"/>
      <c r="I428" s="99"/>
      <c r="J428" s="99"/>
      <c r="K428" s="99"/>
      <c r="L428" s="99"/>
      <c r="M428" s="99"/>
      <c r="N428" s="99"/>
      <c r="O428" s="99"/>
      <c r="P428" s="99"/>
      <c r="Q428" s="99"/>
      <c r="R428" s="99"/>
      <c r="S428" s="99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</row>
    <row r="429" spans="2:33" ht="18.75" customHeight="1">
      <c r="B429" s="14"/>
      <c r="C429" s="98"/>
      <c r="D429" s="98"/>
      <c r="E429" s="14"/>
      <c r="F429" s="99"/>
      <c r="G429" s="99"/>
      <c r="H429" s="99"/>
      <c r="I429" s="99"/>
      <c r="J429" s="99"/>
      <c r="K429" s="99"/>
      <c r="L429" s="99"/>
      <c r="M429" s="99"/>
      <c r="N429" s="99"/>
      <c r="O429" s="99"/>
      <c r="P429" s="99"/>
      <c r="Q429" s="99"/>
      <c r="R429" s="99"/>
      <c r="S429" s="99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</row>
    <row r="430" spans="2:33" ht="18.75" customHeight="1">
      <c r="B430" s="14"/>
      <c r="C430" s="98"/>
      <c r="D430" s="98"/>
      <c r="E430" s="14"/>
      <c r="F430" s="99"/>
      <c r="G430" s="99"/>
      <c r="H430" s="99"/>
      <c r="I430" s="99"/>
      <c r="J430" s="99"/>
      <c r="K430" s="99"/>
      <c r="L430" s="99"/>
      <c r="M430" s="99"/>
      <c r="N430" s="99"/>
      <c r="O430" s="99"/>
      <c r="P430" s="99"/>
      <c r="Q430" s="99"/>
      <c r="R430" s="99"/>
      <c r="S430" s="99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</row>
    <row r="431" spans="2:33" ht="18.75" customHeight="1">
      <c r="B431" s="14"/>
      <c r="C431" s="98"/>
      <c r="D431" s="98"/>
      <c r="E431" s="14"/>
      <c r="F431" s="99"/>
      <c r="G431" s="99"/>
      <c r="H431" s="99"/>
      <c r="I431" s="99"/>
      <c r="J431" s="99"/>
      <c r="K431" s="99"/>
      <c r="L431" s="99"/>
      <c r="M431" s="99"/>
      <c r="N431" s="99"/>
      <c r="O431" s="99"/>
      <c r="P431" s="99"/>
      <c r="Q431" s="99"/>
      <c r="R431" s="99"/>
      <c r="S431" s="99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</row>
    <row r="432" spans="2:33" ht="18.75" customHeight="1">
      <c r="B432" s="14"/>
      <c r="C432" s="98"/>
      <c r="D432" s="98"/>
      <c r="E432" s="14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99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</row>
    <row r="433" spans="2:33" ht="18.75" customHeight="1">
      <c r="B433" s="14"/>
      <c r="C433" s="98"/>
      <c r="D433" s="98"/>
      <c r="E433" s="14"/>
      <c r="F433" s="99"/>
      <c r="G433" s="99"/>
      <c r="H433" s="99"/>
      <c r="I433" s="99"/>
      <c r="J433" s="99"/>
      <c r="K433" s="99"/>
      <c r="L433" s="99"/>
      <c r="M433" s="99"/>
      <c r="N433" s="99"/>
      <c r="O433" s="99"/>
      <c r="P433" s="99"/>
      <c r="Q433" s="99"/>
      <c r="R433" s="99"/>
      <c r="S433" s="99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</row>
    <row r="434" spans="2:33" ht="18.75" customHeight="1">
      <c r="B434" s="14"/>
      <c r="C434" s="98"/>
      <c r="D434" s="98"/>
      <c r="E434" s="14"/>
      <c r="F434" s="99"/>
      <c r="G434" s="99"/>
      <c r="H434" s="99"/>
      <c r="I434" s="99"/>
      <c r="J434" s="99"/>
      <c r="K434" s="99"/>
      <c r="L434" s="99"/>
      <c r="M434" s="99"/>
      <c r="N434" s="99"/>
      <c r="O434" s="99"/>
      <c r="P434" s="99"/>
      <c r="Q434" s="99"/>
      <c r="R434" s="99"/>
      <c r="S434" s="99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</row>
    <row r="435" spans="2:33" ht="18.75" customHeight="1">
      <c r="B435" s="14"/>
      <c r="C435" s="98"/>
      <c r="D435" s="98"/>
      <c r="E435" s="14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99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</row>
    <row r="436" spans="2:33" ht="18.75" customHeight="1">
      <c r="B436" s="14"/>
      <c r="C436" s="98"/>
      <c r="D436" s="98"/>
      <c r="E436" s="14"/>
      <c r="F436" s="99"/>
      <c r="G436" s="99"/>
      <c r="H436" s="99"/>
      <c r="I436" s="99"/>
      <c r="J436" s="99"/>
      <c r="K436" s="99"/>
      <c r="L436" s="99"/>
      <c r="M436" s="99"/>
      <c r="N436" s="99"/>
      <c r="O436" s="99"/>
      <c r="P436" s="99"/>
      <c r="Q436" s="99"/>
      <c r="R436" s="99"/>
      <c r="S436" s="99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</row>
    <row r="437" spans="2:33" ht="18.75" customHeight="1">
      <c r="B437" s="14"/>
      <c r="C437" s="98"/>
      <c r="D437" s="98"/>
      <c r="E437" s="14"/>
      <c r="F437" s="99"/>
      <c r="G437" s="99"/>
      <c r="H437" s="99"/>
      <c r="I437" s="99"/>
      <c r="J437" s="99"/>
      <c r="K437" s="99"/>
      <c r="L437" s="99"/>
      <c r="M437" s="99"/>
      <c r="N437" s="99"/>
      <c r="O437" s="99"/>
      <c r="P437" s="99"/>
      <c r="Q437" s="99"/>
      <c r="R437" s="99"/>
      <c r="S437" s="99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</row>
    <row r="438" spans="2:33" ht="18.75" customHeight="1">
      <c r="B438" s="14"/>
      <c r="C438" s="98"/>
      <c r="D438" s="98"/>
      <c r="E438" s="14"/>
      <c r="F438" s="99"/>
      <c r="G438" s="99"/>
      <c r="H438" s="99"/>
      <c r="I438" s="99"/>
      <c r="J438" s="99"/>
      <c r="K438" s="99"/>
      <c r="L438" s="99"/>
      <c r="M438" s="99"/>
      <c r="N438" s="99"/>
      <c r="O438" s="99"/>
      <c r="P438" s="99"/>
      <c r="Q438" s="99"/>
      <c r="R438" s="99"/>
      <c r="S438" s="99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</row>
    <row r="439" spans="2:33" ht="18.75" customHeight="1">
      <c r="B439" s="14"/>
      <c r="C439" s="98"/>
      <c r="D439" s="98"/>
      <c r="E439" s="14"/>
      <c r="F439" s="99"/>
      <c r="G439" s="99"/>
      <c r="H439" s="99"/>
      <c r="I439" s="99"/>
      <c r="J439" s="99"/>
      <c r="K439" s="99"/>
      <c r="L439" s="99"/>
      <c r="M439" s="99"/>
      <c r="N439" s="99"/>
      <c r="O439" s="99"/>
      <c r="P439" s="99"/>
      <c r="Q439" s="99"/>
      <c r="R439" s="99"/>
      <c r="S439" s="99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</row>
    <row r="440" spans="2:33" ht="18.75" customHeight="1">
      <c r="B440" s="14"/>
      <c r="C440" s="98"/>
      <c r="D440" s="98"/>
      <c r="E440" s="14"/>
      <c r="F440" s="99"/>
      <c r="G440" s="99"/>
      <c r="H440" s="99"/>
      <c r="I440" s="99"/>
      <c r="J440" s="99"/>
      <c r="K440" s="99"/>
      <c r="L440" s="99"/>
      <c r="M440" s="99"/>
      <c r="N440" s="99"/>
      <c r="O440" s="99"/>
      <c r="P440" s="99"/>
      <c r="Q440" s="99"/>
      <c r="R440" s="99"/>
      <c r="S440" s="99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</row>
    <row r="441" spans="2:33" ht="18.75" customHeight="1">
      <c r="B441" s="14"/>
      <c r="C441" s="98"/>
      <c r="D441" s="98"/>
      <c r="E441" s="14"/>
      <c r="F441" s="99"/>
      <c r="G441" s="99"/>
      <c r="H441" s="99"/>
      <c r="I441" s="99"/>
      <c r="J441" s="99"/>
      <c r="K441" s="99"/>
      <c r="L441" s="99"/>
      <c r="M441" s="99"/>
      <c r="N441" s="99"/>
      <c r="O441" s="99"/>
      <c r="P441" s="99"/>
      <c r="Q441" s="99"/>
      <c r="R441" s="99"/>
      <c r="S441" s="99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</row>
    <row r="442" spans="2:33" ht="18.75" customHeight="1">
      <c r="B442" s="14"/>
      <c r="C442" s="98"/>
      <c r="D442" s="98"/>
      <c r="E442" s="14"/>
      <c r="F442" s="99"/>
      <c r="G442" s="99"/>
      <c r="H442" s="99"/>
      <c r="I442" s="99"/>
      <c r="J442" s="99"/>
      <c r="K442" s="99"/>
      <c r="L442" s="99"/>
      <c r="M442" s="99"/>
      <c r="N442" s="99"/>
      <c r="O442" s="99"/>
      <c r="P442" s="99"/>
      <c r="Q442" s="99"/>
      <c r="R442" s="99"/>
      <c r="S442" s="99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</row>
    <row r="443" spans="2:33" ht="18.75" customHeight="1">
      <c r="B443" s="14"/>
      <c r="C443" s="98"/>
      <c r="D443" s="98"/>
      <c r="E443" s="14"/>
      <c r="F443" s="99"/>
      <c r="G443" s="99"/>
      <c r="H443" s="99"/>
      <c r="I443" s="99"/>
      <c r="J443" s="99"/>
      <c r="K443" s="99"/>
      <c r="L443" s="99"/>
      <c r="M443" s="99"/>
      <c r="N443" s="99"/>
      <c r="O443" s="99"/>
      <c r="P443" s="99"/>
      <c r="Q443" s="99"/>
      <c r="R443" s="99"/>
      <c r="S443" s="99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</row>
    <row r="444" spans="2:33" ht="18.75" customHeight="1">
      <c r="B444" s="14"/>
      <c r="C444" s="98"/>
      <c r="D444" s="98"/>
      <c r="E444" s="14"/>
      <c r="F444" s="99"/>
      <c r="G444" s="99"/>
      <c r="H444" s="99"/>
      <c r="I444" s="99"/>
      <c r="J444" s="99"/>
      <c r="K444" s="99"/>
      <c r="L444" s="99"/>
      <c r="M444" s="99"/>
      <c r="N444" s="99"/>
      <c r="O444" s="99"/>
      <c r="P444" s="99"/>
      <c r="Q444" s="99"/>
      <c r="R444" s="99"/>
      <c r="S444" s="99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</row>
    <row r="445" spans="2:33" ht="18.75" customHeight="1">
      <c r="B445" s="14"/>
      <c r="C445" s="98"/>
      <c r="D445" s="98"/>
      <c r="E445" s="14"/>
      <c r="F445" s="99"/>
      <c r="G445" s="99"/>
      <c r="H445" s="99"/>
      <c r="I445" s="99"/>
      <c r="J445" s="99"/>
      <c r="K445" s="99"/>
      <c r="L445" s="99"/>
      <c r="M445" s="99"/>
      <c r="N445" s="99"/>
      <c r="O445" s="99"/>
      <c r="P445" s="99"/>
      <c r="Q445" s="99"/>
      <c r="R445" s="99"/>
      <c r="S445" s="99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</row>
    <row r="446" spans="2:33" ht="18.75" customHeight="1">
      <c r="B446" s="14"/>
      <c r="C446" s="98"/>
      <c r="D446" s="98"/>
      <c r="E446" s="14"/>
      <c r="F446" s="99"/>
      <c r="G446" s="99"/>
      <c r="H446" s="99"/>
      <c r="I446" s="99"/>
      <c r="J446" s="99"/>
      <c r="K446" s="99"/>
      <c r="L446" s="99"/>
      <c r="M446" s="99"/>
      <c r="N446" s="99"/>
      <c r="O446" s="99"/>
      <c r="P446" s="99"/>
      <c r="Q446" s="99"/>
      <c r="R446" s="99"/>
      <c r="S446" s="99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</row>
    <row r="447" spans="2:33" ht="18.75" customHeight="1">
      <c r="B447" s="14"/>
      <c r="C447" s="98"/>
      <c r="D447" s="98"/>
      <c r="E447" s="14"/>
      <c r="F447" s="99"/>
      <c r="G447" s="99"/>
      <c r="H447" s="99"/>
      <c r="I447" s="99"/>
      <c r="J447" s="99"/>
      <c r="K447" s="99"/>
      <c r="L447" s="99"/>
      <c r="M447" s="99"/>
      <c r="N447" s="99"/>
      <c r="O447" s="99"/>
      <c r="P447" s="99"/>
      <c r="Q447" s="99"/>
      <c r="R447" s="99"/>
      <c r="S447" s="99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</row>
    <row r="448" spans="2:33" ht="18.75" customHeight="1">
      <c r="B448" s="14"/>
      <c r="C448" s="98"/>
      <c r="D448" s="98"/>
      <c r="E448" s="14"/>
      <c r="F448" s="99"/>
      <c r="G448" s="99"/>
      <c r="H448" s="99"/>
      <c r="I448" s="99"/>
      <c r="J448" s="99"/>
      <c r="K448" s="99"/>
      <c r="L448" s="99"/>
      <c r="M448" s="99"/>
      <c r="N448" s="99"/>
      <c r="O448" s="99"/>
      <c r="P448" s="99"/>
      <c r="Q448" s="99"/>
      <c r="R448" s="99"/>
      <c r="S448" s="99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</row>
    <row r="449" spans="2:33" ht="18.75" customHeight="1">
      <c r="B449" s="14"/>
      <c r="C449" s="98"/>
      <c r="D449" s="98"/>
      <c r="E449" s="14"/>
      <c r="F449" s="99"/>
      <c r="G449" s="99"/>
      <c r="H449" s="99"/>
      <c r="I449" s="99"/>
      <c r="J449" s="99"/>
      <c r="K449" s="99"/>
      <c r="L449" s="99"/>
      <c r="M449" s="99"/>
      <c r="N449" s="99"/>
      <c r="O449" s="99"/>
      <c r="P449" s="99"/>
      <c r="Q449" s="99"/>
      <c r="R449" s="99"/>
      <c r="S449" s="99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</row>
    <row r="450" spans="2:33" ht="18.75" customHeight="1">
      <c r="B450" s="14"/>
      <c r="C450" s="98"/>
      <c r="D450" s="98"/>
      <c r="E450" s="14"/>
      <c r="F450" s="99"/>
      <c r="G450" s="99"/>
      <c r="H450" s="99"/>
      <c r="I450" s="99"/>
      <c r="J450" s="99"/>
      <c r="K450" s="99"/>
      <c r="L450" s="99"/>
      <c r="M450" s="99"/>
      <c r="N450" s="99"/>
      <c r="O450" s="99"/>
      <c r="P450" s="99"/>
      <c r="Q450" s="99"/>
      <c r="R450" s="99"/>
      <c r="S450" s="99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</row>
    <row r="451" spans="2:33" ht="18.75" customHeight="1">
      <c r="B451" s="14"/>
      <c r="C451" s="98"/>
      <c r="D451" s="98"/>
      <c r="E451" s="14"/>
      <c r="F451" s="99"/>
      <c r="G451" s="99"/>
      <c r="H451" s="99"/>
      <c r="I451" s="99"/>
      <c r="J451" s="99"/>
      <c r="K451" s="99"/>
      <c r="L451" s="99"/>
      <c r="M451" s="99"/>
      <c r="N451" s="99"/>
      <c r="O451" s="99"/>
      <c r="P451" s="99"/>
      <c r="Q451" s="99"/>
      <c r="R451" s="99"/>
      <c r="S451" s="99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</row>
    <row r="452" spans="2:33" ht="18.75" customHeight="1">
      <c r="B452" s="14"/>
      <c r="C452" s="98"/>
      <c r="D452" s="98"/>
      <c r="E452" s="14"/>
      <c r="F452" s="99"/>
      <c r="G452" s="99"/>
      <c r="H452" s="99"/>
      <c r="I452" s="99"/>
      <c r="J452" s="99"/>
      <c r="K452" s="99"/>
      <c r="L452" s="99"/>
      <c r="M452" s="99"/>
      <c r="N452" s="99"/>
      <c r="O452" s="99"/>
      <c r="P452" s="99"/>
      <c r="Q452" s="99"/>
      <c r="R452" s="99"/>
      <c r="S452" s="99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</row>
    <row r="453" spans="2:33" ht="18.75" customHeight="1">
      <c r="B453" s="14"/>
      <c r="C453" s="98"/>
      <c r="D453" s="98"/>
      <c r="E453" s="14"/>
      <c r="F453" s="99"/>
      <c r="G453" s="99"/>
      <c r="H453" s="99"/>
      <c r="I453" s="99"/>
      <c r="J453" s="99"/>
      <c r="K453" s="99"/>
      <c r="L453" s="99"/>
      <c r="M453" s="99"/>
      <c r="N453" s="99"/>
      <c r="O453" s="99"/>
      <c r="P453" s="99"/>
      <c r="Q453" s="99"/>
      <c r="R453" s="99"/>
      <c r="S453" s="99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</row>
    <row r="454" spans="2:33" ht="18.75" customHeight="1">
      <c r="B454" s="14"/>
      <c r="C454" s="98"/>
      <c r="D454" s="98"/>
      <c r="E454" s="14"/>
      <c r="F454" s="99"/>
      <c r="G454" s="99"/>
      <c r="H454" s="99"/>
      <c r="I454" s="99"/>
      <c r="J454" s="99"/>
      <c r="K454" s="99"/>
      <c r="L454" s="99"/>
      <c r="M454" s="99"/>
      <c r="N454" s="99"/>
      <c r="O454" s="99"/>
      <c r="P454" s="99"/>
      <c r="Q454" s="99"/>
      <c r="R454" s="99"/>
      <c r="S454" s="99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</row>
    <row r="455" spans="2:33" ht="18.75" customHeight="1">
      <c r="B455" s="14"/>
      <c r="C455" s="98"/>
      <c r="D455" s="98"/>
      <c r="E455" s="14"/>
      <c r="F455" s="99"/>
      <c r="G455" s="99"/>
      <c r="H455" s="99"/>
      <c r="I455" s="99"/>
      <c r="J455" s="99"/>
      <c r="K455" s="99"/>
      <c r="L455" s="99"/>
      <c r="M455" s="99"/>
      <c r="N455" s="99"/>
      <c r="O455" s="99"/>
      <c r="P455" s="99"/>
      <c r="Q455" s="99"/>
      <c r="R455" s="99"/>
      <c r="S455" s="99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</row>
    <row r="456" spans="2:33" ht="18.75" customHeight="1">
      <c r="B456" s="14"/>
      <c r="C456" s="98"/>
      <c r="D456" s="98"/>
      <c r="E456" s="14"/>
      <c r="F456" s="99"/>
      <c r="G456" s="99"/>
      <c r="H456" s="99"/>
      <c r="I456" s="99"/>
      <c r="J456" s="99"/>
      <c r="K456" s="99"/>
      <c r="L456" s="99"/>
      <c r="M456" s="99"/>
      <c r="N456" s="99"/>
      <c r="O456" s="99"/>
      <c r="P456" s="99"/>
      <c r="Q456" s="99"/>
      <c r="R456" s="99"/>
      <c r="S456" s="99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</row>
    <row r="457" spans="2:33" ht="18.75" customHeight="1">
      <c r="B457" s="14"/>
      <c r="C457" s="98"/>
      <c r="D457" s="98"/>
      <c r="E457" s="14"/>
      <c r="F457" s="99"/>
      <c r="G457" s="99"/>
      <c r="H457" s="99"/>
      <c r="I457" s="99"/>
      <c r="J457" s="99"/>
      <c r="K457" s="99"/>
      <c r="L457" s="99"/>
      <c r="M457" s="99"/>
      <c r="N457" s="99"/>
      <c r="O457" s="99"/>
      <c r="P457" s="99"/>
      <c r="Q457" s="99"/>
      <c r="R457" s="99"/>
      <c r="S457" s="99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</row>
    <row r="458" spans="2:33" ht="18.75" customHeight="1">
      <c r="B458" s="14"/>
      <c r="C458" s="98"/>
      <c r="D458" s="98"/>
      <c r="E458" s="14"/>
      <c r="F458" s="99"/>
      <c r="G458" s="99"/>
      <c r="H458" s="99"/>
      <c r="I458" s="99"/>
      <c r="J458" s="99"/>
      <c r="K458" s="99"/>
      <c r="L458" s="99"/>
      <c r="M458" s="99"/>
      <c r="N458" s="99"/>
      <c r="O458" s="99"/>
      <c r="P458" s="99"/>
      <c r="Q458" s="99"/>
      <c r="R458" s="99"/>
      <c r="S458" s="99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</row>
    <row r="459" spans="2:33" ht="18.75" customHeight="1">
      <c r="B459" s="14"/>
      <c r="C459" s="98"/>
      <c r="D459" s="98"/>
      <c r="E459" s="14"/>
      <c r="F459" s="99"/>
      <c r="G459" s="99"/>
      <c r="H459" s="99"/>
      <c r="I459" s="99"/>
      <c r="J459" s="99"/>
      <c r="K459" s="99"/>
      <c r="L459" s="99"/>
      <c r="M459" s="99"/>
      <c r="N459" s="99"/>
      <c r="O459" s="99"/>
      <c r="P459" s="99"/>
      <c r="Q459" s="99"/>
      <c r="R459" s="99"/>
      <c r="S459" s="99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</row>
    <row r="460" spans="2:33" ht="18.75" customHeight="1">
      <c r="B460" s="14"/>
      <c r="C460" s="98"/>
      <c r="D460" s="98"/>
      <c r="E460" s="14"/>
      <c r="F460" s="99"/>
      <c r="G460" s="99"/>
      <c r="H460" s="99"/>
      <c r="I460" s="99"/>
      <c r="J460" s="99"/>
      <c r="K460" s="99"/>
      <c r="L460" s="99"/>
      <c r="M460" s="99"/>
      <c r="N460" s="99"/>
      <c r="O460" s="99"/>
      <c r="P460" s="99"/>
      <c r="Q460" s="99"/>
      <c r="R460" s="99"/>
      <c r="S460" s="99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</row>
    <row r="461" spans="2:33" ht="18.75" customHeight="1">
      <c r="B461" s="14"/>
      <c r="C461" s="98"/>
      <c r="D461" s="98"/>
      <c r="E461" s="14"/>
      <c r="F461" s="99"/>
      <c r="G461" s="99"/>
      <c r="H461" s="99"/>
      <c r="I461" s="99"/>
      <c r="J461" s="99"/>
      <c r="K461" s="99"/>
      <c r="L461" s="99"/>
      <c r="M461" s="99"/>
      <c r="N461" s="99"/>
      <c r="O461" s="99"/>
      <c r="P461" s="99"/>
      <c r="Q461" s="99"/>
      <c r="R461" s="99"/>
      <c r="S461" s="99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</row>
    <row r="462" spans="2:33" ht="18.75" customHeight="1">
      <c r="B462" s="14"/>
      <c r="C462" s="98"/>
      <c r="D462" s="98"/>
      <c r="E462" s="14"/>
      <c r="F462" s="99"/>
      <c r="G462" s="99"/>
      <c r="H462" s="99"/>
      <c r="I462" s="99"/>
      <c r="J462" s="99"/>
      <c r="K462" s="99"/>
      <c r="L462" s="99"/>
      <c r="M462" s="99"/>
      <c r="N462" s="99"/>
      <c r="O462" s="99"/>
      <c r="P462" s="99"/>
      <c r="Q462" s="99"/>
      <c r="R462" s="99"/>
      <c r="S462" s="99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</row>
    <row r="463" spans="2:33" ht="18.75" customHeight="1">
      <c r="B463" s="14"/>
      <c r="C463" s="98"/>
      <c r="D463" s="98"/>
      <c r="E463" s="14"/>
      <c r="F463" s="99"/>
      <c r="G463" s="99"/>
      <c r="H463" s="99"/>
      <c r="I463" s="99"/>
      <c r="J463" s="99"/>
      <c r="K463" s="99"/>
      <c r="L463" s="99"/>
      <c r="M463" s="99"/>
      <c r="N463" s="99"/>
      <c r="O463" s="99"/>
      <c r="P463" s="99"/>
      <c r="Q463" s="99"/>
      <c r="R463" s="99"/>
      <c r="S463" s="99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</row>
    <row r="464" spans="2:33" ht="18.75" customHeight="1">
      <c r="B464" s="14"/>
      <c r="C464" s="98"/>
      <c r="D464" s="98"/>
      <c r="E464" s="14"/>
      <c r="F464" s="99"/>
      <c r="G464" s="99"/>
      <c r="H464" s="99"/>
      <c r="I464" s="99"/>
      <c r="J464" s="99"/>
      <c r="K464" s="99"/>
      <c r="L464" s="99"/>
      <c r="M464" s="99"/>
      <c r="N464" s="99"/>
      <c r="O464" s="99"/>
      <c r="P464" s="99"/>
      <c r="Q464" s="99"/>
      <c r="R464" s="99"/>
      <c r="S464" s="99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</row>
    <row r="465" spans="2:33" ht="18.75" customHeight="1">
      <c r="B465" s="14"/>
      <c r="C465" s="98"/>
      <c r="D465" s="98"/>
      <c r="E465" s="14"/>
      <c r="F465" s="99"/>
      <c r="G465" s="99"/>
      <c r="H465" s="99"/>
      <c r="I465" s="99"/>
      <c r="J465" s="99"/>
      <c r="K465" s="99"/>
      <c r="L465" s="99"/>
      <c r="M465" s="99"/>
      <c r="N465" s="99"/>
      <c r="O465" s="99"/>
      <c r="P465" s="99"/>
      <c r="Q465" s="99"/>
      <c r="R465" s="99"/>
      <c r="S465" s="99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</row>
    <row r="466" spans="2:33" ht="18.75" customHeight="1">
      <c r="B466" s="14"/>
      <c r="C466" s="98"/>
      <c r="D466" s="98"/>
      <c r="E466" s="14"/>
      <c r="F466" s="99"/>
      <c r="G466" s="99"/>
      <c r="H466" s="99"/>
      <c r="I466" s="99"/>
      <c r="J466" s="99"/>
      <c r="K466" s="99"/>
      <c r="L466" s="99"/>
      <c r="M466" s="99"/>
      <c r="N466" s="99"/>
      <c r="O466" s="99"/>
      <c r="P466" s="99"/>
      <c r="Q466" s="99"/>
      <c r="R466" s="99"/>
      <c r="S466" s="99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</row>
    <row r="467" spans="2:33" ht="18.75" customHeight="1">
      <c r="B467" s="14"/>
      <c r="C467" s="98"/>
      <c r="D467" s="98"/>
      <c r="E467" s="14"/>
      <c r="F467" s="99"/>
      <c r="G467" s="99"/>
      <c r="H467" s="99"/>
      <c r="I467" s="99"/>
      <c r="J467" s="99"/>
      <c r="K467" s="99"/>
      <c r="L467" s="99"/>
      <c r="M467" s="99"/>
      <c r="N467" s="99"/>
      <c r="O467" s="99"/>
      <c r="P467" s="99"/>
      <c r="Q467" s="99"/>
      <c r="R467" s="99"/>
      <c r="S467" s="99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</row>
    <row r="468" spans="2:33" ht="18.75" customHeight="1">
      <c r="B468" s="14"/>
      <c r="C468" s="98"/>
      <c r="D468" s="98"/>
      <c r="E468" s="14"/>
      <c r="F468" s="99"/>
      <c r="G468" s="99"/>
      <c r="H468" s="99"/>
      <c r="I468" s="99"/>
      <c r="J468" s="99"/>
      <c r="K468" s="99"/>
      <c r="L468" s="99"/>
      <c r="M468" s="99"/>
      <c r="N468" s="99"/>
      <c r="O468" s="99"/>
      <c r="P468" s="99"/>
      <c r="Q468" s="99"/>
      <c r="R468" s="99"/>
      <c r="S468" s="99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</row>
    <row r="469" spans="2:33" ht="18.75" customHeight="1">
      <c r="B469" s="14"/>
      <c r="C469" s="98"/>
      <c r="D469" s="98"/>
      <c r="E469" s="14"/>
      <c r="F469" s="99"/>
      <c r="G469" s="99"/>
      <c r="H469" s="99"/>
      <c r="I469" s="99"/>
      <c r="J469" s="99"/>
      <c r="K469" s="99"/>
      <c r="L469" s="99"/>
      <c r="M469" s="99"/>
      <c r="N469" s="99"/>
      <c r="O469" s="99"/>
      <c r="P469" s="99"/>
      <c r="Q469" s="99"/>
      <c r="R469" s="99"/>
      <c r="S469" s="99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</row>
    <row r="470" spans="2:33" ht="18.75" customHeight="1">
      <c r="B470" s="14"/>
      <c r="C470" s="98"/>
      <c r="D470" s="98"/>
      <c r="E470" s="14"/>
      <c r="F470" s="99"/>
      <c r="G470" s="99"/>
      <c r="H470" s="99"/>
      <c r="I470" s="99"/>
      <c r="J470" s="99"/>
      <c r="K470" s="99"/>
      <c r="L470" s="99"/>
      <c r="M470" s="99"/>
      <c r="N470" s="99"/>
      <c r="O470" s="99"/>
      <c r="P470" s="99"/>
      <c r="Q470" s="99"/>
      <c r="R470" s="99"/>
      <c r="S470" s="99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</row>
    <row r="471" spans="2:33" ht="18.75" customHeight="1">
      <c r="B471" s="14"/>
      <c r="C471" s="98"/>
      <c r="D471" s="98"/>
      <c r="E471" s="14"/>
      <c r="F471" s="99"/>
      <c r="G471" s="99"/>
      <c r="H471" s="99"/>
      <c r="I471" s="99"/>
      <c r="J471" s="99"/>
      <c r="K471" s="99"/>
      <c r="L471" s="99"/>
      <c r="M471" s="99"/>
      <c r="N471" s="99"/>
      <c r="O471" s="99"/>
      <c r="P471" s="99"/>
      <c r="Q471" s="99"/>
      <c r="R471" s="99"/>
      <c r="S471" s="99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</row>
    <row r="472" spans="2:33" ht="18.75" customHeight="1">
      <c r="B472" s="14"/>
      <c r="C472" s="98"/>
      <c r="D472" s="98"/>
      <c r="E472" s="14"/>
      <c r="F472" s="99"/>
      <c r="G472" s="99"/>
      <c r="H472" s="99"/>
      <c r="I472" s="99"/>
      <c r="J472" s="99"/>
      <c r="K472" s="99"/>
      <c r="L472" s="99"/>
      <c r="M472" s="99"/>
      <c r="N472" s="99"/>
      <c r="O472" s="99"/>
      <c r="P472" s="99"/>
      <c r="Q472" s="99"/>
      <c r="R472" s="99"/>
      <c r="S472" s="99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</row>
    <row r="473" spans="2:33" ht="18.75" customHeight="1">
      <c r="B473" s="14"/>
      <c r="C473" s="98"/>
      <c r="D473" s="98"/>
      <c r="E473" s="14"/>
      <c r="F473" s="99"/>
      <c r="G473" s="99"/>
      <c r="H473" s="99"/>
      <c r="I473" s="99"/>
      <c r="J473" s="99"/>
      <c r="K473" s="99"/>
      <c r="L473" s="99"/>
      <c r="M473" s="99"/>
      <c r="N473" s="99"/>
      <c r="O473" s="99"/>
      <c r="P473" s="99"/>
      <c r="Q473" s="99"/>
      <c r="R473" s="99"/>
      <c r="S473" s="99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</row>
    <row r="474" spans="2:33" ht="18.75" customHeight="1">
      <c r="B474" s="14"/>
      <c r="C474" s="98"/>
      <c r="D474" s="98"/>
      <c r="E474" s="14"/>
      <c r="F474" s="99"/>
      <c r="G474" s="99"/>
      <c r="H474" s="99"/>
      <c r="I474" s="99"/>
      <c r="J474" s="99"/>
      <c r="K474" s="99"/>
      <c r="L474" s="99"/>
      <c r="M474" s="99"/>
      <c r="N474" s="99"/>
      <c r="O474" s="99"/>
      <c r="P474" s="99"/>
      <c r="Q474" s="99"/>
      <c r="R474" s="99"/>
      <c r="S474" s="99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</row>
    <row r="475" spans="2:33" ht="18.75" customHeight="1">
      <c r="B475" s="14"/>
      <c r="C475" s="98"/>
      <c r="D475" s="98"/>
      <c r="E475" s="14"/>
      <c r="F475" s="99"/>
      <c r="G475" s="99"/>
      <c r="H475" s="99"/>
      <c r="I475" s="99"/>
      <c r="J475" s="99"/>
      <c r="K475" s="99"/>
      <c r="L475" s="99"/>
      <c r="M475" s="99"/>
      <c r="N475" s="99"/>
      <c r="O475" s="99"/>
      <c r="P475" s="99"/>
      <c r="Q475" s="99"/>
      <c r="R475" s="99"/>
      <c r="S475" s="99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</row>
    <row r="476" spans="2:33" ht="18.75" customHeight="1">
      <c r="B476" s="14"/>
      <c r="C476" s="98"/>
      <c r="D476" s="98"/>
      <c r="E476" s="14"/>
      <c r="F476" s="99"/>
      <c r="G476" s="99"/>
      <c r="H476" s="99"/>
      <c r="I476" s="99"/>
      <c r="J476" s="99"/>
      <c r="K476" s="99"/>
      <c r="L476" s="99"/>
      <c r="M476" s="99"/>
      <c r="N476" s="99"/>
      <c r="O476" s="99"/>
      <c r="P476" s="99"/>
      <c r="Q476" s="99"/>
      <c r="R476" s="99"/>
      <c r="S476" s="99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</row>
    <row r="477" spans="2:33" ht="18.75" customHeight="1">
      <c r="B477" s="14"/>
      <c r="C477" s="98"/>
      <c r="D477" s="98"/>
      <c r="E477" s="14"/>
      <c r="F477" s="99"/>
      <c r="G477" s="99"/>
      <c r="H477" s="99"/>
      <c r="I477" s="99"/>
      <c r="J477" s="99"/>
      <c r="K477" s="99"/>
      <c r="L477" s="99"/>
      <c r="M477" s="99"/>
      <c r="N477" s="99"/>
      <c r="O477" s="99"/>
      <c r="P477" s="99"/>
      <c r="Q477" s="99"/>
      <c r="R477" s="99"/>
      <c r="S477" s="99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</row>
    <row r="478" spans="2:33" ht="18.75" customHeight="1">
      <c r="B478" s="14"/>
      <c r="C478" s="98"/>
      <c r="D478" s="98"/>
      <c r="E478" s="14"/>
      <c r="F478" s="99"/>
      <c r="G478" s="99"/>
      <c r="H478" s="99"/>
      <c r="I478" s="99"/>
      <c r="J478" s="99"/>
      <c r="K478" s="99"/>
      <c r="L478" s="99"/>
      <c r="M478" s="99"/>
      <c r="N478" s="99"/>
      <c r="O478" s="99"/>
      <c r="P478" s="99"/>
      <c r="Q478" s="99"/>
      <c r="R478" s="99"/>
      <c r="S478" s="99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</row>
    <row r="479" spans="2:33" ht="18.75" customHeight="1">
      <c r="B479" s="14"/>
      <c r="C479" s="98"/>
      <c r="D479" s="98"/>
      <c r="E479" s="14"/>
      <c r="F479" s="99"/>
      <c r="G479" s="99"/>
      <c r="H479" s="99"/>
      <c r="I479" s="99"/>
      <c r="J479" s="99"/>
      <c r="K479" s="99"/>
      <c r="L479" s="99"/>
      <c r="M479" s="99"/>
      <c r="N479" s="99"/>
      <c r="O479" s="99"/>
      <c r="P479" s="99"/>
      <c r="Q479" s="99"/>
      <c r="R479" s="99"/>
      <c r="S479" s="99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</row>
    <row r="480" spans="2:33" ht="18.75" customHeight="1">
      <c r="B480" s="14"/>
      <c r="C480" s="98"/>
      <c r="D480" s="98"/>
      <c r="E480" s="14"/>
      <c r="F480" s="99"/>
      <c r="G480" s="99"/>
      <c r="H480" s="99"/>
      <c r="I480" s="99"/>
      <c r="J480" s="99"/>
      <c r="K480" s="99"/>
      <c r="L480" s="99"/>
      <c r="M480" s="99"/>
      <c r="N480" s="99"/>
      <c r="O480" s="99"/>
      <c r="P480" s="99"/>
      <c r="Q480" s="99"/>
      <c r="R480" s="99"/>
      <c r="S480" s="99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</row>
    <row r="481" spans="2:33" ht="18.75" customHeight="1">
      <c r="B481" s="14"/>
      <c r="C481" s="98"/>
      <c r="D481" s="98"/>
      <c r="E481" s="14"/>
      <c r="F481" s="99"/>
      <c r="G481" s="99"/>
      <c r="H481" s="99"/>
      <c r="I481" s="99"/>
      <c r="J481" s="99"/>
      <c r="K481" s="99"/>
      <c r="L481" s="99"/>
      <c r="M481" s="99"/>
      <c r="N481" s="99"/>
      <c r="O481" s="99"/>
      <c r="P481" s="99"/>
      <c r="Q481" s="99"/>
      <c r="R481" s="99"/>
      <c r="S481" s="99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</row>
    <row r="482" spans="2:33" ht="18.75" customHeight="1">
      <c r="B482" s="14"/>
      <c r="C482" s="98"/>
      <c r="D482" s="98"/>
      <c r="E482" s="14"/>
      <c r="F482" s="99"/>
      <c r="G482" s="99"/>
      <c r="H482" s="99"/>
      <c r="I482" s="99"/>
      <c r="J482" s="99"/>
      <c r="K482" s="99"/>
      <c r="L482" s="99"/>
      <c r="M482" s="99"/>
      <c r="N482" s="99"/>
      <c r="O482" s="99"/>
      <c r="P482" s="99"/>
      <c r="Q482" s="99"/>
      <c r="R482" s="99"/>
      <c r="S482" s="99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</row>
    <row r="483" spans="2:33" ht="18.75" customHeight="1">
      <c r="B483" s="14"/>
      <c r="C483" s="98"/>
      <c r="D483" s="98"/>
      <c r="E483" s="14"/>
      <c r="F483" s="99"/>
      <c r="G483" s="99"/>
      <c r="H483" s="99"/>
      <c r="I483" s="99"/>
      <c r="J483" s="99"/>
      <c r="K483" s="99"/>
      <c r="L483" s="99"/>
      <c r="M483" s="99"/>
      <c r="N483" s="99"/>
      <c r="O483" s="99"/>
      <c r="P483" s="99"/>
      <c r="Q483" s="99"/>
      <c r="R483" s="99"/>
      <c r="S483" s="99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</row>
    <row r="484" spans="2:33" ht="18.75" customHeight="1">
      <c r="B484" s="14"/>
      <c r="C484" s="98"/>
      <c r="D484" s="98"/>
      <c r="E484" s="14"/>
      <c r="F484" s="99"/>
      <c r="G484" s="99"/>
      <c r="H484" s="99"/>
      <c r="I484" s="99"/>
      <c r="J484" s="99"/>
      <c r="K484" s="99"/>
      <c r="L484" s="99"/>
      <c r="M484" s="99"/>
      <c r="N484" s="99"/>
      <c r="O484" s="99"/>
      <c r="P484" s="99"/>
      <c r="Q484" s="99"/>
      <c r="R484" s="99"/>
      <c r="S484" s="99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</row>
    <row r="485" spans="2:33" ht="18.75" customHeight="1">
      <c r="B485" s="14"/>
      <c r="C485" s="98"/>
      <c r="D485" s="98"/>
      <c r="E485" s="14"/>
      <c r="F485" s="99"/>
      <c r="G485" s="99"/>
      <c r="H485" s="99"/>
      <c r="I485" s="99"/>
      <c r="J485" s="99"/>
      <c r="K485" s="99"/>
      <c r="L485" s="99"/>
      <c r="M485" s="99"/>
      <c r="N485" s="99"/>
      <c r="O485" s="99"/>
      <c r="P485" s="99"/>
      <c r="Q485" s="99"/>
      <c r="R485" s="99"/>
      <c r="S485" s="99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</row>
    <row r="486" spans="2:33" ht="18.75" customHeight="1">
      <c r="B486" s="14"/>
      <c r="C486" s="98"/>
      <c r="D486" s="98"/>
      <c r="E486" s="14"/>
      <c r="F486" s="99"/>
      <c r="G486" s="99"/>
      <c r="H486" s="99"/>
      <c r="I486" s="99"/>
      <c r="J486" s="99"/>
      <c r="K486" s="99"/>
      <c r="L486" s="99"/>
      <c r="M486" s="99"/>
      <c r="N486" s="99"/>
      <c r="O486" s="99"/>
      <c r="P486" s="99"/>
      <c r="Q486" s="99"/>
      <c r="R486" s="99"/>
      <c r="S486" s="99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</row>
    <row r="487" spans="2:33" ht="18.75" customHeight="1">
      <c r="B487" s="14"/>
      <c r="C487" s="98"/>
      <c r="D487" s="98"/>
      <c r="E487" s="14"/>
      <c r="F487" s="99"/>
      <c r="G487" s="99"/>
      <c r="H487" s="99"/>
      <c r="I487" s="99"/>
      <c r="J487" s="99"/>
      <c r="K487" s="99"/>
      <c r="L487" s="99"/>
      <c r="M487" s="99"/>
      <c r="N487" s="99"/>
      <c r="O487" s="99"/>
      <c r="P487" s="99"/>
      <c r="Q487" s="99"/>
      <c r="R487" s="99"/>
      <c r="S487" s="99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</row>
    <row r="488" spans="2:33" ht="18.75" customHeight="1">
      <c r="B488" s="14"/>
      <c r="C488" s="98"/>
      <c r="D488" s="98"/>
      <c r="E488" s="14"/>
      <c r="F488" s="99"/>
      <c r="G488" s="99"/>
      <c r="H488" s="99"/>
      <c r="I488" s="99"/>
      <c r="J488" s="99"/>
      <c r="K488" s="99"/>
      <c r="L488" s="99"/>
      <c r="M488" s="99"/>
      <c r="N488" s="99"/>
      <c r="O488" s="99"/>
      <c r="P488" s="99"/>
      <c r="Q488" s="99"/>
      <c r="R488" s="99"/>
      <c r="S488" s="99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</row>
    <row r="489" spans="2:33" ht="18.75" customHeight="1">
      <c r="B489" s="14"/>
      <c r="C489" s="98"/>
      <c r="D489" s="98"/>
      <c r="E489" s="14"/>
      <c r="F489" s="99"/>
      <c r="G489" s="99"/>
      <c r="H489" s="99"/>
      <c r="I489" s="99"/>
      <c r="J489" s="99"/>
      <c r="K489" s="99"/>
      <c r="L489" s="99"/>
      <c r="M489" s="99"/>
      <c r="N489" s="99"/>
      <c r="O489" s="99"/>
      <c r="P489" s="99"/>
      <c r="Q489" s="99"/>
      <c r="R489" s="99"/>
      <c r="S489" s="99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</row>
    <row r="490" spans="2:33" ht="18.75" customHeight="1">
      <c r="B490" s="14"/>
      <c r="C490" s="98"/>
      <c r="D490" s="98"/>
      <c r="E490" s="14"/>
      <c r="F490" s="99"/>
      <c r="G490" s="99"/>
      <c r="H490" s="99"/>
      <c r="I490" s="99"/>
      <c r="J490" s="99"/>
      <c r="K490" s="99"/>
      <c r="L490" s="99"/>
      <c r="M490" s="99"/>
      <c r="N490" s="99"/>
      <c r="O490" s="99"/>
      <c r="P490" s="99"/>
      <c r="Q490" s="99"/>
      <c r="R490" s="99"/>
      <c r="S490" s="99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</row>
    <row r="491" spans="2:33" ht="18.75" customHeight="1">
      <c r="B491" s="14"/>
      <c r="C491" s="98"/>
      <c r="D491" s="98"/>
      <c r="E491" s="14"/>
      <c r="F491" s="99"/>
      <c r="G491" s="99"/>
      <c r="H491" s="99"/>
      <c r="I491" s="99"/>
      <c r="J491" s="99"/>
      <c r="K491" s="99"/>
      <c r="L491" s="99"/>
      <c r="M491" s="99"/>
      <c r="N491" s="99"/>
      <c r="O491" s="99"/>
      <c r="P491" s="99"/>
      <c r="Q491" s="99"/>
      <c r="R491" s="99"/>
      <c r="S491" s="99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</row>
    <row r="492" spans="2:33" ht="18.75" customHeight="1">
      <c r="B492" s="14"/>
      <c r="C492" s="98"/>
      <c r="D492" s="98"/>
      <c r="E492" s="14"/>
      <c r="F492" s="99"/>
      <c r="G492" s="99"/>
      <c r="H492" s="99"/>
      <c r="I492" s="99"/>
      <c r="J492" s="99"/>
      <c r="K492" s="99"/>
      <c r="L492" s="99"/>
      <c r="M492" s="99"/>
      <c r="N492" s="99"/>
      <c r="O492" s="99"/>
      <c r="P492" s="99"/>
      <c r="Q492" s="99"/>
      <c r="R492" s="99"/>
      <c r="S492" s="99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</row>
    <row r="493" spans="2:33" ht="18.75" customHeight="1">
      <c r="B493" s="14"/>
      <c r="C493" s="98"/>
      <c r="D493" s="98"/>
      <c r="E493" s="14"/>
      <c r="F493" s="99"/>
      <c r="G493" s="99"/>
      <c r="H493" s="99"/>
      <c r="I493" s="99"/>
      <c r="J493" s="99"/>
      <c r="K493" s="99"/>
      <c r="L493" s="99"/>
      <c r="M493" s="99"/>
      <c r="N493" s="99"/>
      <c r="O493" s="99"/>
      <c r="P493" s="99"/>
      <c r="Q493" s="99"/>
      <c r="R493" s="99"/>
      <c r="S493" s="99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</row>
    <row r="494" spans="2:33" ht="18.75" customHeight="1">
      <c r="B494" s="14"/>
      <c r="C494" s="98"/>
      <c r="D494" s="98"/>
      <c r="E494" s="14"/>
      <c r="F494" s="99"/>
      <c r="G494" s="99"/>
      <c r="H494" s="99"/>
      <c r="I494" s="99"/>
      <c r="J494" s="99"/>
      <c r="K494" s="99"/>
      <c r="L494" s="99"/>
      <c r="M494" s="99"/>
      <c r="N494" s="99"/>
      <c r="O494" s="99"/>
      <c r="P494" s="99"/>
      <c r="Q494" s="99"/>
      <c r="R494" s="99"/>
      <c r="S494" s="99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</row>
    <row r="495" spans="2:33" ht="18.75" customHeight="1">
      <c r="B495" s="14"/>
      <c r="C495" s="98"/>
      <c r="D495" s="98"/>
      <c r="E495" s="14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99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</row>
    <row r="496" spans="2:33" ht="18.75" customHeight="1">
      <c r="B496" s="14"/>
      <c r="C496" s="98"/>
      <c r="D496" s="98"/>
      <c r="E496" s="14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99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</row>
    <row r="497" spans="2:33" ht="18.75" customHeight="1">
      <c r="B497" s="14"/>
      <c r="C497" s="98"/>
      <c r="D497" s="98"/>
      <c r="E497" s="14"/>
      <c r="F497" s="99"/>
      <c r="G497" s="99"/>
      <c r="H497" s="99"/>
      <c r="I497" s="99"/>
      <c r="J497" s="99"/>
      <c r="K497" s="99"/>
      <c r="L497" s="99"/>
      <c r="M497" s="99"/>
      <c r="N497" s="99"/>
      <c r="O497" s="99"/>
      <c r="P497" s="99"/>
      <c r="Q497" s="99"/>
      <c r="R497" s="99"/>
      <c r="S497" s="99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</row>
    <row r="498" spans="2:33" ht="18.75" customHeight="1">
      <c r="B498" s="14"/>
      <c r="C498" s="98"/>
      <c r="D498" s="98"/>
      <c r="E498" s="14"/>
      <c r="F498" s="99"/>
      <c r="G498" s="99"/>
      <c r="H498" s="99"/>
      <c r="I498" s="99"/>
      <c r="J498" s="99"/>
      <c r="K498" s="99"/>
      <c r="L498" s="99"/>
      <c r="M498" s="99"/>
      <c r="N498" s="99"/>
      <c r="O498" s="99"/>
      <c r="P498" s="99"/>
      <c r="Q498" s="99"/>
      <c r="R498" s="99"/>
      <c r="S498" s="99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</row>
    <row r="499" spans="2:33" ht="18.75" customHeight="1">
      <c r="B499" s="14"/>
      <c r="C499" s="98"/>
      <c r="D499" s="98"/>
      <c r="E499" s="14"/>
      <c r="F499" s="99"/>
      <c r="G499" s="99"/>
      <c r="H499" s="99"/>
      <c r="I499" s="99"/>
      <c r="J499" s="99"/>
      <c r="K499" s="99"/>
      <c r="L499" s="99"/>
      <c r="M499" s="99"/>
      <c r="N499" s="99"/>
      <c r="O499" s="99"/>
      <c r="P499" s="99"/>
      <c r="Q499" s="99"/>
      <c r="R499" s="99"/>
      <c r="S499" s="99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</row>
    <row r="500" spans="2:33" ht="18.75" customHeight="1">
      <c r="B500" s="14"/>
      <c r="C500" s="98"/>
      <c r="D500" s="98"/>
      <c r="E500" s="14"/>
      <c r="F500" s="99"/>
      <c r="G500" s="99"/>
      <c r="H500" s="99"/>
      <c r="I500" s="99"/>
      <c r="J500" s="99"/>
      <c r="K500" s="99"/>
      <c r="L500" s="99"/>
      <c r="M500" s="99"/>
      <c r="N500" s="99"/>
      <c r="O500" s="99"/>
      <c r="P500" s="99"/>
      <c r="Q500" s="99"/>
      <c r="R500" s="99"/>
      <c r="S500" s="99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</row>
    <row r="501" spans="2:33" ht="18.75" customHeight="1">
      <c r="B501" s="14"/>
      <c r="C501" s="98"/>
      <c r="D501" s="98"/>
      <c r="E501" s="14"/>
      <c r="F501" s="99"/>
      <c r="G501" s="99"/>
      <c r="H501" s="99"/>
      <c r="I501" s="99"/>
      <c r="J501" s="99"/>
      <c r="K501" s="99"/>
      <c r="L501" s="99"/>
      <c r="M501" s="99"/>
      <c r="N501" s="99"/>
      <c r="O501" s="99"/>
      <c r="P501" s="99"/>
      <c r="Q501" s="99"/>
      <c r="R501" s="99"/>
      <c r="S501" s="99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</row>
    <row r="502" spans="2:33" ht="18.75" customHeight="1">
      <c r="B502" s="14"/>
      <c r="C502" s="98"/>
      <c r="D502" s="98"/>
      <c r="E502" s="14"/>
      <c r="F502" s="99"/>
      <c r="G502" s="99"/>
      <c r="H502" s="99"/>
      <c r="I502" s="99"/>
      <c r="J502" s="99"/>
      <c r="K502" s="99"/>
      <c r="L502" s="99"/>
      <c r="M502" s="99"/>
      <c r="N502" s="99"/>
      <c r="O502" s="99"/>
      <c r="P502" s="99"/>
      <c r="Q502" s="99"/>
      <c r="R502" s="99"/>
      <c r="S502" s="99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</row>
    <row r="503" spans="2:33" ht="18.75" customHeight="1">
      <c r="B503" s="14"/>
      <c r="C503" s="98"/>
      <c r="D503" s="98"/>
      <c r="E503" s="14"/>
      <c r="F503" s="99"/>
      <c r="G503" s="99"/>
      <c r="H503" s="99"/>
      <c r="I503" s="99"/>
      <c r="J503" s="99"/>
      <c r="K503" s="99"/>
      <c r="L503" s="99"/>
      <c r="M503" s="99"/>
      <c r="N503" s="99"/>
      <c r="O503" s="99"/>
      <c r="P503" s="99"/>
      <c r="Q503" s="99"/>
      <c r="R503" s="99"/>
      <c r="S503" s="99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</row>
    <row r="504" spans="2:33" ht="18.75" customHeight="1">
      <c r="B504" s="14"/>
      <c r="C504" s="98"/>
      <c r="D504" s="98"/>
      <c r="E504" s="14"/>
      <c r="F504" s="99"/>
      <c r="G504" s="99"/>
      <c r="H504" s="99"/>
      <c r="I504" s="99"/>
      <c r="J504" s="99"/>
      <c r="K504" s="99"/>
      <c r="L504" s="99"/>
      <c r="M504" s="99"/>
      <c r="N504" s="99"/>
      <c r="O504" s="99"/>
      <c r="P504" s="99"/>
      <c r="Q504" s="99"/>
      <c r="R504" s="99"/>
      <c r="S504" s="99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</row>
    <row r="505" spans="2:33" ht="18.75" customHeight="1">
      <c r="B505" s="14"/>
      <c r="C505" s="98"/>
      <c r="D505" s="98"/>
      <c r="E505" s="14"/>
      <c r="F505" s="99"/>
      <c r="G505" s="99"/>
      <c r="H505" s="99"/>
      <c r="I505" s="99"/>
      <c r="J505" s="99"/>
      <c r="K505" s="99"/>
      <c r="L505" s="99"/>
      <c r="M505" s="99"/>
      <c r="N505" s="99"/>
      <c r="O505" s="99"/>
      <c r="P505" s="99"/>
      <c r="Q505" s="99"/>
      <c r="R505" s="99"/>
      <c r="S505" s="99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</row>
    <row r="506" spans="2:33" ht="18.75" customHeight="1">
      <c r="B506" s="14"/>
      <c r="C506" s="98"/>
      <c r="D506" s="98"/>
      <c r="E506" s="14"/>
      <c r="F506" s="99"/>
      <c r="G506" s="99"/>
      <c r="H506" s="99"/>
      <c r="I506" s="99"/>
      <c r="J506" s="99"/>
      <c r="K506" s="99"/>
      <c r="L506" s="99"/>
      <c r="M506" s="99"/>
      <c r="N506" s="99"/>
      <c r="O506" s="99"/>
      <c r="P506" s="99"/>
      <c r="Q506" s="99"/>
      <c r="R506" s="99"/>
      <c r="S506" s="99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</row>
    <row r="507" spans="2:33" ht="18.75" customHeight="1">
      <c r="B507" s="14"/>
      <c r="C507" s="98"/>
      <c r="D507" s="98"/>
      <c r="E507" s="14"/>
      <c r="F507" s="99"/>
      <c r="G507" s="99"/>
      <c r="H507" s="99"/>
      <c r="I507" s="99"/>
      <c r="J507" s="99"/>
      <c r="K507" s="99"/>
      <c r="L507" s="99"/>
      <c r="M507" s="99"/>
      <c r="N507" s="99"/>
      <c r="O507" s="99"/>
      <c r="P507" s="99"/>
      <c r="Q507" s="99"/>
      <c r="R507" s="99"/>
      <c r="S507" s="99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</row>
    <row r="508" spans="2:33" ht="18.75" customHeight="1">
      <c r="B508" s="14"/>
      <c r="C508" s="98"/>
      <c r="D508" s="98"/>
      <c r="E508" s="14"/>
      <c r="F508" s="99"/>
      <c r="G508" s="99"/>
      <c r="H508" s="99"/>
      <c r="I508" s="99"/>
      <c r="J508" s="99"/>
      <c r="K508" s="99"/>
      <c r="L508" s="99"/>
      <c r="M508" s="99"/>
      <c r="N508" s="99"/>
      <c r="O508" s="99"/>
      <c r="P508" s="99"/>
      <c r="Q508" s="99"/>
      <c r="R508" s="99"/>
      <c r="S508" s="99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</row>
    <row r="509" spans="2:33" ht="18.75" customHeight="1">
      <c r="B509" s="14"/>
      <c r="C509" s="98"/>
      <c r="D509" s="98"/>
      <c r="E509" s="14"/>
      <c r="F509" s="99"/>
      <c r="G509" s="99"/>
      <c r="H509" s="99"/>
      <c r="I509" s="99"/>
      <c r="J509" s="99"/>
      <c r="K509" s="99"/>
      <c r="L509" s="99"/>
      <c r="M509" s="99"/>
      <c r="N509" s="99"/>
      <c r="O509" s="99"/>
      <c r="P509" s="99"/>
      <c r="Q509" s="99"/>
      <c r="R509" s="99"/>
      <c r="S509" s="99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</row>
    <row r="510" spans="2:33" ht="18.75" customHeight="1">
      <c r="B510" s="14"/>
      <c r="C510" s="98"/>
      <c r="D510" s="98"/>
      <c r="E510" s="14"/>
      <c r="F510" s="99"/>
      <c r="G510" s="99"/>
      <c r="H510" s="99"/>
      <c r="I510" s="99"/>
      <c r="J510" s="99"/>
      <c r="K510" s="99"/>
      <c r="L510" s="99"/>
      <c r="M510" s="99"/>
      <c r="N510" s="99"/>
      <c r="O510" s="99"/>
      <c r="P510" s="99"/>
      <c r="Q510" s="99"/>
      <c r="R510" s="99"/>
      <c r="S510" s="99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</row>
    <row r="511" spans="2:33" ht="18.75" customHeight="1">
      <c r="B511" s="14"/>
      <c r="C511" s="98"/>
      <c r="D511" s="98"/>
      <c r="E511" s="14"/>
      <c r="F511" s="99"/>
      <c r="G511" s="99"/>
      <c r="H511" s="99"/>
      <c r="I511" s="99"/>
      <c r="J511" s="99"/>
      <c r="K511" s="99"/>
      <c r="L511" s="99"/>
      <c r="M511" s="99"/>
      <c r="N511" s="99"/>
      <c r="O511" s="99"/>
      <c r="P511" s="99"/>
      <c r="Q511" s="99"/>
      <c r="R511" s="99"/>
      <c r="S511" s="99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</row>
    <row r="512" spans="2:33" ht="18.75" customHeight="1">
      <c r="B512" s="14"/>
      <c r="C512" s="98"/>
      <c r="D512" s="98"/>
      <c r="E512" s="14"/>
      <c r="F512" s="99"/>
      <c r="G512" s="99"/>
      <c r="H512" s="99"/>
      <c r="I512" s="99"/>
      <c r="J512" s="99"/>
      <c r="K512" s="99"/>
      <c r="L512" s="99"/>
      <c r="M512" s="99"/>
      <c r="N512" s="99"/>
      <c r="O512" s="99"/>
      <c r="P512" s="99"/>
      <c r="Q512" s="99"/>
      <c r="R512" s="99"/>
      <c r="S512" s="99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</row>
    <row r="513" spans="2:33" ht="18.75" customHeight="1">
      <c r="B513" s="14"/>
      <c r="C513" s="98"/>
      <c r="D513" s="98"/>
      <c r="E513" s="14"/>
      <c r="F513" s="99"/>
      <c r="G513" s="99"/>
      <c r="H513" s="99"/>
      <c r="I513" s="99"/>
      <c r="J513" s="99"/>
      <c r="K513" s="99"/>
      <c r="L513" s="99"/>
      <c r="M513" s="99"/>
      <c r="N513" s="99"/>
      <c r="O513" s="99"/>
      <c r="P513" s="99"/>
      <c r="Q513" s="99"/>
      <c r="R513" s="99"/>
      <c r="S513" s="99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</row>
    <row r="514" spans="2:33" ht="18.75" customHeight="1">
      <c r="B514" s="14"/>
      <c r="C514" s="98"/>
      <c r="D514" s="98"/>
      <c r="E514" s="14"/>
      <c r="F514" s="99"/>
      <c r="G514" s="99"/>
      <c r="H514" s="99"/>
      <c r="I514" s="99"/>
      <c r="J514" s="99"/>
      <c r="K514" s="99"/>
      <c r="L514" s="99"/>
      <c r="M514" s="99"/>
      <c r="N514" s="99"/>
      <c r="O514" s="99"/>
      <c r="P514" s="99"/>
      <c r="Q514" s="99"/>
      <c r="R514" s="99"/>
      <c r="S514" s="99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</row>
    <row r="515" spans="2:33" ht="18.75" customHeight="1">
      <c r="B515" s="14"/>
      <c r="C515" s="98"/>
      <c r="D515" s="98"/>
      <c r="E515" s="14"/>
      <c r="F515" s="99"/>
      <c r="G515" s="99"/>
      <c r="H515" s="99"/>
      <c r="I515" s="99"/>
      <c r="J515" s="99"/>
      <c r="K515" s="99"/>
      <c r="L515" s="99"/>
      <c r="M515" s="99"/>
      <c r="N515" s="99"/>
      <c r="O515" s="99"/>
      <c r="P515" s="99"/>
      <c r="Q515" s="99"/>
      <c r="R515" s="99"/>
      <c r="S515" s="99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</row>
    <row r="516" spans="2:33" ht="18.75" customHeight="1">
      <c r="B516" s="14"/>
      <c r="C516" s="98"/>
      <c r="D516" s="98"/>
      <c r="E516" s="14"/>
      <c r="F516" s="99"/>
      <c r="G516" s="99"/>
      <c r="H516" s="99"/>
      <c r="I516" s="99"/>
      <c r="J516" s="99"/>
      <c r="K516" s="99"/>
      <c r="L516" s="99"/>
      <c r="M516" s="99"/>
      <c r="N516" s="99"/>
      <c r="O516" s="99"/>
      <c r="P516" s="99"/>
      <c r="Q516" s="99"/>
      <c r="R516" s="99"/>
      <c r="S516" s="99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</row>
    <row r="517" spans="2:33" ht="18.75" customHeight="1">
      <c r="B517" s="14"/>
      <c r="C517" s="98"/>
      <c r="D517" s="98"/>
      <c r="E517" s="14"/>
      <c r="F517" s="99"/>
      <c r="G517" s="99"/>
      <c r="H517" s="99"/>
      <c r="I517" s="99"/>
      <c r="J517" s="99"/>
      <c r="K517" s="99"/>
      <c r="L517" s="99"/>
      <c r="M517" s="99"/>
      <c r="N517" s="99"/>
      <c r="O517" s="99"/>
      <c r="P517" s="99"/>
      <c r="Q517" s="99"/>
      <c r="R517" s="99"/>
      <c r="S517" s="99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</row>
    <row r="518" spans="2:33" ht="18.75" customHeight="1">
      <c r="B518" s="14"/>
      <c r="C518" s="98"/>
      <c r="D518" s="98"/>
      <c r="E518" s="14"/>
      <c r="F518" s="99"/>
      <c r="G518" s="99"/>
      <c r="H518" s="99"/>
      <c r="I518" s="99"/>
      <c r="J518" s="99"/>
      <c r="K518" s="99"/>
      <c r="L518" s="99"/>
      <c r="M518" s="99"/>
      <c r="N518" s="99"/>
      <c r="O518" s="99"/>
      <c r="P518" s="99"/>
      <c r="Q518" s="99"/>
      <c r="R518" s="99"/>
      <c r="S518" s="99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</row>
    <row r="519" spans="2:33" ht="18.75" customHeight="1">
      <c r="B519" s="14"/>
      <c r="C519" s="98"/>
      <c r="D519" s="98"/>
      <c r="E519" s="14"/>
      <c r="F519" s="99"/>
      <c r="G519" s="99"/>
      <c r="H519" s="99"/>
      <c r="I519" s="99"/>
      <c r="J519" s="99"/>
      <c r="K519" s="99"/>
      <c r="L519" s="99"/>
      <c r="M519" s="99"/>
      <c r="N519" s="99"/>
      <c r="O519" s="99"/>
      <c r="P519" s="99"/>
      <c r="Q519" s="99"/>
      <c r="R519" s="99"/>
      <c r="S519" s="99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</row>
    <row r="520" spans="2:33" ht="18.75" customHeight="1">
      <c r="B520" s="14"/>
      <c r="C520" s="98"/>
      <c r="D520" s="98"/>
      <c r="E520" s="14"/>
      <c r="F520" s="99"/>
      <c r="G520" s="99"/>
      <c r="H520" s="99"/>
      <c r="I520" s="99"/>
      <c r="J520" s="99"/>
      <c r="K520" s="99"/>
      <c r="L520" s="99"/>
      <c r="M520" s="99"/>
      <c r="N520" s="99"/>
      <c r="O520" s="99"/>
      <c r="P520" s="99"/>
      <c r="Q520" s="99"/>
      <c r="R520" s="99"/>
      <c r="S520" s="99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</row>
    <row r="521" spans="2:33" ht="18.75" customHeight="1">
      <c r="B521" s="14"/>
      <c r="C521" s="98"/>
      <c r="D521" s="98"/>
      <c r="E521" s="14"/>
      <c r="F521" s="99"/>
      <c r="G521" s="99"/>
      <c r="H521" s="99"/>
      <c r="I521" s="99"/>
      <c r="J521" s="99"/>
      <c r="K521" s="99"/>
      <c r="L521" s="99"/>
      <c r="M521" s="99"/>
      <c r="N521" s="99"/>
      <c r="O521" s="99"/>
      <c r="P521" s="99"/>
      <c r="Q521" s="99"/>
      <c r="R521" s="99"/>
      <c r="S521" s="99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</row>
    <row r="522" spans="2:33" ht="18.75" customHeight="1">
      <c r="B522" s="14"/>
      <c r="C522" s="98"/>
      <c r="D522" s="98"/>
      <c r="E522" s="14"/>
      <c r="F522" s="99"/>
      <c r="G522" s="99"/>
      <c r="H522" s="99"/>
      <c r="I522" s="99"/>
      <c r="J522" s="99"/>
      <c r="K522" s="99"/>
      <c r="L522" s="99"/>
      <c r="M522" s="99"/>
      <c r="N522" s="99"/>
      <c r="O522" s="99"/>
      <c r="P522" s="99"/>
      <c r="Q522" s="99"/>
      <c r="R522" s="99"/>
      <c r="S522" s="99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</row>
    <row r="523" spans="2:33" ht="18.75" customHeight="1">
      <c r="B523" s="14"/>
      <c r="C523" s="98"/>
      <c r="D523" s="98"/>
      <c r="E523" s="14"/>
      <c r="F523" s="99"/>
      <c r="G523" s="99"/>
      <c r="H523" s="99"/>
      <c r="I523" s="99"/>
      <c r="J523" s="99"/>
      <c r="K523" s="99"/>
      <c r="L523" s="99"/>
      <c r="M523" s="99"/>
      <c r="N523" s="99"/>
      <c r="O523" s="99"/>
      <c r="P523" s="99"/>
      <c r="Q523" s="99"/>
      <c r="R523" s="99"/>
      <c r="S523" s="99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</row>
    <row r="524" spans="2:33" ht="18.75" customHeight="1">
      <c r="B524" s="14"/>
      <c r="C524" s="98"/>
      <c r="D524" s="98"/>
      <c r="E524" s="14"/>
      <c r="F524" s="99"/>
      <c r="G524" s="99"/>
      <c r="H524" s="99"/>
      <c r="I524" s="99"/>
      <c r="J524" s="99"/>
      <c r="K524" s="99"/>
      <c r="L524" s="99"/>
      <c r="M524" s="99"/>
      <c r="N524" s="99"/>
      <c r="O524" s="99"/>
      <c r="P524" s="99"/>
      <c r="Q524" s="99"/>
      <c r="R524" s="99"/>
      <c r="S524" s="99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</row>
    <row r="525" spans="2:33" ht="18.75" customHeight="1">
      <c r="B525" s="14"/>
      <c r="C525" s="98"/>
      <c r="D525" s="98"/>
      <c r="E525" s="14"/>
      <c r="F525" s="99"/>
      <c r="G525" s="99"/>
      <c r="H525" s="99"/>
      <c r="I525" s="99"/>
      <c r="J525" s="99"/>
      <c r="K525" s="99"/>
      <c r="L525" s="99"/>
      <c r="M525" s="99"/>
      <c r="N525" s="99"/>
      <c r="O525" s="99"/>
      <c r="P525" s="99"/>
      <c r="Q525" s="99"/>
      <c r="R525" s="99"/>
      <c r="S525" s="99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</row>
    <row r="526" spans="2:33" ht="18.75" customHeight="1">
      <c r="B526" s="14"/>
      <c r="C526" s="98"/>
      <c r="D526" s="98"/>
      <c r="E526" s="14"/>
      <c r="F526" s="99"/>
      <c r="G526" s="99"/>
      <c r="H526" s="99"/>
      <c r="I526" s="99"/>
      <c r="J526" s="99"/>
      <c r="K526" s="99"/>
      <c r="L526" s="99"/>
      <c r="M526" s="99"/>
      <c r="N526" s="99"/>
      <c r="O526" s="99"/>
      <c r="P526" s="99"/>
      <c r="Q526" s="99"/>
      <c r="R526" s="99"/>
      <c r="S526" s="99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</row>
    <row r="527" spans="2:33" ht="18.75" customHeight="1">
      <c r="B527" s="14"/>
      <c r="C527" s="98"/>
      <c r="D527" s="98"/>
      <c r="E527" s="14"/>
      <c r="F527" s="99"/>
      <c r="G527" s="99"/>
      <c r="H527" s="99"/>
      <c r="I527" s="99"/>
      <c r="J527" s="99"/>
      <c r="K527" s="99"/>
      <c r="L527" s="99"/>
      <c r="M527" s="99"/>
      <c r="N527" s="99"/>
      <c r="O527" s="99"/>
      <c r="P527" s="99"/>
      <c r="Q527" s="99"/>
      <c r="R527" s="99"/>
      <c r="S527" s="99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</row>
    <row r="528" spans="2:33" ht="18.75" customHeight="1">
      <c r="B528" s="14"/>
      <c r="C528" s="98"/>
      <c r="D528" s="98"/>
      <c r="E528" s="14"/>
      <c r="F528" s="99"/>
      <c r="G528" s="99"/>
      <c r="H528" s="99"/>
      <c r="I528" s="99"/>
      <c r="J528" s="99"/>
      <c r="K528" s="99"/>
      <c r="L528" s="99"/>
      <c r="M528" s="99"/>
      <c r="N528" s="99"/>
      <c r="O528" s="99"/>
      <c r="P528" s="99"/>
      <c r="Q528" s="99"/>
      <c r="R528" s="99"/>
      <c r="S528" s="99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</row>
    <row r="529" spans="2:33" ht="18.75" customHeight="1">
      <c r="B529" s="14"/>
      <c r="C529" s="98"/>
      <c r="D529" s="98"/>
      <c r="E529" s="14"/>
      <c r="F529" s="99"/>
      <c r="G529" s="99"/>
      <c r="H529" s="99"/>
      <c r="I529" s="99"/>
      <c r="J529" s="99"/>
      <c r="K529" s="99"/>
      <c r="L529" s="99"/>
      <c r="M529" s="99"/>
      <c r="N529" s="99"/>
      <c r="O529" s="99"/>
      <c r="P529" s="99"/>
      <c r="Q529" s="99"/>
      <c r="R529" s="99"/>
      <c r="S529" s="99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</row>
    <row r="530" spans="2:33" ht="18.75" customHeight="1">
      <c r="B530" s="14"/>
      <c r="C530" s="98"/>
      <c r="D530" s="98"/>
      <c r="E530" s="14"/>
      <c r="F530" s="99"/>
      <c r="G530" s="99"/>
      <c r="H530" s="99"/>
      <c r="I530" s="99"/>
      <c r="J530" s="99"/>
      <c r="K530" s="99"/>
      <c r="L530" s="99"/>
      <c r="M530" s="99"/>
      <c r="N530" s="99"/>
      <c r="O530" s="99"/>
      <c r="P530" s="99"/>
      <c r="Q530" s="99"/>
      <c r="R530" s="99"/>
      <c r="S530" s="99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</row>
    <row r="531" spans="2:33" ht="18.75" customHeight="1">
      <c r="B531" s="14"/>
      <c r="C531" s="98"/>
      <c r="D531" s="98"/>
      <c r="E531" s="14"/>
      <c r="F531" s="99"/>
      <c r="G531" s="99"/>
      <c r="H531" s="99"/>
      <c r="I531" s="99"/>
      <c r="J531" s="99"/>
      <c r="K531" s="99"/>
      <c r="L531" s="99"/>
      <c r="M531" s="99"/>
      <c r="N531" s="99"/>
      <c r="O531" s="99"/>
      <c r="P531" s="99"/>
      <c r="Q531" s="99"/>
      <c r="R531" s="99"/>
      <c r="S531" s="99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</row>
    <row r="532" spans="2:33" ht="18.75" customHeight="1">
      <c r="B532" s="14"/>
      <c r="C532" s="98"/>
      <c r="D532" s="98"/>
      <c r="E532" s="14"/>
      <c r="F532" s="99"/>
      <c r="G532" s="99"/>
      <c r="H532" s="99"/>
      <c r="I532" s="99"/>
      <c r="J532" s="99"/>
      <c r="K532" s="99"/>
      <c r="L532" s="99"/>
      <c r="M532" s="99"/>
      <c r="N532" s="99"/>
      <c r="O532" s="99"/>
      <c r="P532" s="99"/>
      <c r="Q532" s="99"/>
      <c r="R532" s="99"/>
      <c r="S532" s="99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</row>
    <row r="533" spans="2:33" ht="18.75" customHeight="1">
      <c r="B533" s="14"/>
      <c r="C533" s="98"/>
      <c r="D533" s="98"/>
      <c r="E533" s="14"/>
      <c r="F533" s="99"/>
      <c r="G533" s="99"/>
      <c r="H533" s="99"/>
      <c r="I533" s="99"/>
      <c r="J533" s="99"/>
      <c r="K533" s="99"/>
      <c r="L533" s="99"/>
      <c r="M533" s="99"/>
      <c r="N533" s="99"/>
      <c r="O533" s="99"/>
      <c r="P533" s="99"/>
      <c r="Q533" s="99"/>
      <c r="R533" s="99"/>
      <c r="S533" s="99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</row>
    <row r="534" spans="2:33" ht="18.75" customHeight="1">
      <c r="B534" s="14"/>
      <c r="C534" s="98"/>
      <c r="D534" s="98"/>
      <c r="E534" s="14"/>
      <c r="F534" s="99"/>
      <c r="G534" s="99"/>
      <c r="H534" s="99"/>
      <c r="I534" s="99"/>
      <c r="J534" s="99"/>
      <c r="K534" s="99"/>
      <c r="L534" s="99"/>
      <c r="M534" s="99"/>
      <c r="N534" s="99"/>
      <c r="O534" s="99"/>
      <c r="P534" s="99"/>
      <c r="Q534" s="99"/>
      <c r="R534" s="99"/>
      <c r="S534" s="99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</row>
    <row r="535" spans="2:33" ht="18.75" customHeight="1">
      <c r="B535" s="14"/>
      <c r="C535" s="98"/>
      <c r="D535" s="98"/>
      <c r="E535" s="14"/>
      <c r="F535" s="99"/>
      <c r="G535" s="99"/>
      <c r="H535" s="99"/>
      <c r="I535" s="99"/>
      <c r="J535" s="99"/>
      <c r="K535" s="99"/>
      <c r="L535" s="99"/>
      <c r="M535" s="99"/>
      <c r="N535" s="99"/>
      <c r="O535" s="99"/>
      <c r="P535" s="99"/>
      <c r="Q535" s="99"/>
      <c r="R535" s="99"/>
      <c r="S535" s="99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</row>
    <row r="536" spans="2:33" ht="18.75" customHeight="1">
      <c r="B536" s="14"/>
      <c r="C536" s="98"/>
      <c r="D536" s="98"/>
      <c r="E536" s="14"/>
      <c r="F536" s="99"/>
      <c r="G536" s="99"/>
      <c r="H536" s="99"/>
      <c r="I536" s="99"/>
      <c r="J536" s="99"/>
      <c r="K536" s="99"/>
      <c r="L536" s="99"/>
      <c r="M536" s="99"/>
      <c r="N536" s="99"/>
      <c r="O536" s="99"/>
      <c r="P536" s="99"/>
      <c r="Q536" s="99"/>
      <c r="R536" s="99"/>
      <c r="S536" s="99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</row>
    <row r="537" spans="2:33" ht="18.75" customHeight="1">
      <c r="B537" s="14"/>
      <c r="C537" s="98"/>
      <c r="D537" s="98"/>
      <c r="E537" s="14"/>
      <c r="F537" s="99"/>
      <c r="G537" s="99"/>
      <c r="H537" s="99"/>
      <c r="I537" s="99"/>
      <c r="J537" s="99"/>
      <c r="K537" s="99"/>
      <c r="L537" s="99"/>
      <c r="M537" s="99"/>
      <c r="N537" s="99"/>
      <c r="O537" s="99"/>
      <c r="P537" s="99"/>
      <c r="Q537" s="99"/>
      <c r="R537" s="99"/>
      <c r="S537" s="99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</row>
    <row r="538" spans="2:33" ht="18.75" customHeight="1">
      <c r="B538" s="14"/>
      <c r="C538" s="98"/>
      <c r="D538" s="98"/>
      <c r="E538" s="14"/>
      <c r="F538" s="99"/>
      <c r="G538" s="99"/>
      <c r="H538" s="99"/>
      <c r="I538" s="99"/>
      <c r="J538" s="99"/>
      <c r="K538" s="99"/>
      <c r="L538" s="99"/>
      <c r="M538" s="99"/>
      <c r="N538" s="99"/>
      <c r="O538" s="99"/>
      <c r="P538" s="99"/>
      <c r="Q538" s="99"/>
      <c r="R538" s="99"/>
      <c r="S538" s="99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</row>
    <row r="539" spans="2:33" ht="18.75" customHeight="1">
      <c r="B539" s="14"/>
      <c r="C539" s="98"/>
      <c r="D539" s="98"/>
      <c r="E539" s="14"/>
      <c r="F539" s="99"/>
      <c r="G539" s="99"/>
      <c r="H539" s="99"/>
      <c r="I539" s="99"/>
      <c r="J539" s="99"/>
      <c r="K539" s="99"/>
      <c r="L539" s="99"/>
      <c r="M539" s="99"/>
      <c r="N539" s="99"/>
      <c r="O539" s="99"/>
      <c r="P539" s="99"/>
      <c r="Q539" s="99"/>
      <c r="R539" s="99"/>
      <c r="S539" s="99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</row>
    <row r="540" spans="2:33" ht="18.75" customHeight="1">
      <c r="B540" s="14"/>
      <c r="C540" s="98"/>
      <c r="D540" s="98"/>
      <c r="E540" s="14"/>
      <c r="F540" s="99"/>
      <c r="G540" s="99"/>
      <c r="H540" s="99"/>
      <c r="I540" s="99"/>
      <c r="J540" s="99"/>
      <c r="K540" s="99"/>
      <c r="L540" s="99"/>
      <c r="M540" s="99"/>
      <c r="N540" s="99"/>
      <c r="O540" s="99"/>
      <c r="P540" s="99"/>
      <c r="Q540" s="99"/>
      <c r="R540" s="99"/>
      <c r="S540" s="99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</row>
    <row r="541" spans="2:33" ht="18.75" customHeight="1">
      <c r="B541" s="14"/>
      <c r="C541" s="98"/>
      <c r="D541" s="98"/>
      <c r="E541" s="14"/>
      <c r="F541" s="99"/>
      <c r="G541" s="99"/>
      <c r="H541" s="99"/>
      <c r="I541" s="99"/>
      <c r="J541" s="99"/>
      <c r="K541" s="99"/>
      <c r="L541" s="99"/>
      <c r="M541" s="99"/>
      <c r="N541" s="99"/>
      <c r="O541" s="99"/>
      <c r="P541" s="99"/>
      <c r="Q541" s="99"/>
      <c r="R541" s="99"/>
      <c r="S541" s="99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</row>
    <row r="542" spans="2:33" ht="18.75" customHeight="1">
      <c r="B542" s="14"/>
      <c r="C542" s="98"/>
      <c r="D542" s="98"/>
      <c r="E542" s="14"/>
      <c r="F542" s="99"/>
      <c r="G542" s="99"/>
      <c r="H542" s="99"/>
      <c r="I542" s="99"/>
      <c r="J542" s="99"/>
      <c r="K542" s="99"/>
      <c r="L542" s="99"/>
      <c r="M542" s="99"/>
      <c r="N542" s="99"/>
      <c r="O542" s="99"/>
      <c r="P542" s="99"/>
      <c r="Q542" s="99"/>
      <c r="R542" s="99"/>
      <c r="S542" s="99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</row>
    <row r="543" spans="2:33" ht="18.75" customHeight="1">
      <c r="B543" s="14"/>
      <c r="C543" s="98"/>
      <c r="D543" s="98"/>
      <c r="E543" s="14"/>
      <c r="F543" s="99"/>
      <c r="G543" s="99"/>
      <c r="H543" s="99"/>
      <c r="I543" s="99"/>
      <c r="J543" s="99"/>
      <c r="K543" s="99"/>
      <c r="L543" s="99"/>
      <c r="M543" s="99"/>
      <c r="N543" s="99"/>
      <c r="O543" s="99"/>
      <c r="P543" s="99"/>
      <c r="Q543" s="99"/>
      <c r="R543" s="99"/>
      <c r="S543" s="99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</row>
    <row r="544" spans="2:33" ht="18.75" customHeight="1">
      <c r="B544" s="14"/>
      <c r="C544" s="98"/>
      <c r="D544" s="98"/>
      <c r="E544" s="14"/>
      <c r="F544" s="99"/>
      <c r="G544" s="99"/>
      <c r="H544" s="99"/>
      <c r="I544" s="99"/>
      <c r="J544" s="99"/>
      <c r="K544" s="99"/>
      <c r="L544" s="99"/>
      <c r="M544" s="99"/>
      <c r="N544" s="99"/>
      <c r="O544" s="99"/>
      <c r="P544" s="99"/>
      <c r="Q544" s="99"/>
      <c r="R544" s="99"/>
      <c r="S544" s="99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</row>
    <row r="545" spans="2:33" ht="18.75" customHeight="1">
      <c r="B545" s="14"/>
      <c r="C545" s="98"/>
      <c r="D545" s="98"/>
      <c r="E545" s="14"/>
      <c r="F545" s="99"/>
      <c r="G545" s="99"/>
      <c r="H545" s="99"/>
      <c r="I545" s="99"/>
      <c r="J545" s="99"/>
      <c r="K545" s="99"/>
      <c r="L545" s="99"/>
      <c r="M545" s="99"/>
      <c r="N545" s="99"/>
      <c r="O545" s="99"/>
      <c r="P545" s="99"/>
      <c r="Q545" s="99"/>
      <c r="R545" s="99"/>
      <c r="S545" s="99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</row>
    <row r="546" spans="2:33" ht="18.75" customHeight="1">
      <c r="B546" s="14"/>
      <c r="C546" s="98"/>
      <c r="D546" s="98"/>
      <c r="E546" s="14"/>
      <c r="F546" s="99"/>
      <c r="G546" s="99"/>
      <c r="H546" s="99"/>
      <c r="I546" s="99"/>
      <c r="J546" s="99"/>
      <c r="K546" s="99"/>
      <c r="L546" s="99"/>
      <c r="M546" s="99"/>
      <c r="N546" s="99"/>
      <c r="O546" s="99"/>
      <c r="P546" s="99"/>
      <c r="Q546" s="99"/>
      <c r="R546" s="99"/>
      <c r="S546" s="99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</row>
    <row r="547" spans="2:33" ht="18.75" customHeight="1">
      <c r="B547" s="14"/>
      <c r="C547" s="98"/>
      <c r="D547" s="98"/>
      <c r="E547" s="14"/>
      <c r="F547" s="99"/>
      <c r="G547" s="99"/>
      <c r="H547" s="99"/>
      <c r="I547" s="99"/>
      <c r="J547" s="99"/>
      <c r="K547" s="99"/>
      <c r="L547" s="99"/>
      <c r="M547" s="99"/>
      <c r="N547" s="99"/>
      <c r="O547" s="99"/>
      <c r="P547" s="99"/>
      <c r="Q547" s="99"/>
      <c r="R547" s="99"/>
      <c r="S547" s="99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</row>
    <row r="548" spans="2:33" ht="18.75" customHeight="1">
      <c r="B548" s="14"/>
      <c r="C548" s="98"/>
      <c r="D548" s="98"/>
      <c r="E548" s="14"/>
      <c r="F548" s="99"/>
      <c r="G548" s="99"/>
      <c r="H548" s="99"/>
      <c r="I548" s="99"/>
      <c r="J548" s="99"/>
      <c r="K548" s="99"/>
      <c r="L548" s="99"/>
      <c r="M548" s="99"/>
      <c r="N548" s="99"/>
      <c r="O548" s="99"/>
      <c r="P548" s="99"/>
      <c r="Q548" s="99"/>
      <c r="R548" s="99"/>
      <c r="S548" s="99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</row>
    <row r="549" spans="2:33" ht="18.75" customHeight="1">
      <c r="B549" s="14"/>
      <c r="C549" s="98"/>
      <c r="D549" s="98"/>
      <c r="E549" s="14"/>
      <c r="F549" s="99"/>
      <c r="G549" s="99"/>
      <c r="H549" s="99"/>
      <c r="I549" s="99"/>
      <c r="J549" s="99"/>
      <c r="K549" s="99"/>
      <c r="L549" s="99"/>
      <c r="M549" s="99"/>
      <c r="N549" s="99"/>
      <c r="O549" s="99"/>
      <c r="P549" s="99"/>
      <c r="Q549" s="99"/>
      <c r="R549" s="99"/>
      <c r="S549" s="99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</row>
    <row r="550" spans="2:33" ht="18.75" customHeight="1">
      <c r="B550" s="14"/>
      <c r="C550" s="98"/>
      <c r="D550" s="98"/>
      <c r="E550" s="14"/>
      <c r="F550" s="99"/>
      <c r="G550" s="99"/>
      <c r="H550" s="99"/>
      <c r="I550" s="99"/>
      <c r="J550" s="99"/>
      <c r="K550" s="99"/>
      <c r="L550" s="99"/>
      <c r="M550" s="99"/>
      <c r="N550" s="99"/>
      <c r="O550" s="99"/>
      <c r="P550" s="99"/>
      <c r="Q550" s="99"/>
      <c r="R550" s="99"/>
      <c r="S550" s="99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</row>
    <row r="551" spans="2:33" ht="18.75" customHeight="1">
      <c r="B551" s="14"/>
      <c r="C551" s="98"/>
      <c r="D551" s="98"/>
      <c r="E551" s="14"/>
      <c r="F551" s="99"/>
      <c r="G551" s="99"/>
      <c r="H551" s="99"/>
      <c r="I551" s="99"/>
      <c r="J551" s="99"/>
      <c r="K551" s="99"/>
      <c r="L551" s="99"/>
      <c r="M551" s="99"/>
      <c r="N551" s="99"/>
      <c r="O551" s="99"/>
      <c r="P551" s="99"/>
      <c r="Q551" s="99"/>
      <c r="R551" s="99"/>
      <c r="S551" s="99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</row>
    <row r="552" spans="2:33" ht="18.75" customHeight="1">
      <c r="B552" s="14"/>
      <c r="C552" s="98"/>
      <c r="D552" s="98"/>
      <c r="E552" s="14"/>
      <c r="F552" s="99"/>
      <c r="G552" s="99"/>
      <c r="H552" s="99"/>
      <c r="I552" s="99"/>
      <c r="J552" s="99"/>
      <c r="K552" s="99"/>
      <c r="L552" s="99"/>
      <c r="M552" s="99"/>
      <c r="N552" s="99"/>
      <c r="O552" s="99"/>
      <c r="P552" s="99"/>
      <c r="Q552" s="99"/>
      <c r="R552" s="99"/>
      <c r="S552" s="99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</row>
    <row r="553" spans="2:33" ht="18.75" customHeight="1">
      <c r="B553" s="14"/>
      <c r="C553" s="98"/>
      <c r="D553" s="98"/>
      <c r="E553" s="14"/>
      <c r="F553" s="99"/>
      <c r="G553" s="99"/>
      <c r="H553" s="99"/>
      <c r="I553" s="99"/>
      <c r="J553" s="99"/>
      <c r="K553" s="99"/>
      <c r="L553" s="99"/>
      <c r="M553" s="99"/>
      <c r="N553" s="99"/>
      <c r="O553" s="99"/>
      <c r="P553" s="99"/>
      <c r="Q553" s="99"/>
      <c r="R553" s="99"/>
      <c r="S553" s="99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</row>
    <row r="554" spans="2:33" ht="18.75" customHeight="1">
      <c r="B554" s="14"/>
      <c r="C554" s="98"/>
      <c r="D554" s="98"/>
      <c r="E554" s="14"/>
      <c r="F554" s="99"/>
      <c r="G554" s="99"/>
      <c r="H554" s="99"/>
      <c r="I554" s="99"/>
      <c r="J554" s="99"/>
      <c r="K554" s="99"/>
      <c r="L554" s="99"/>
      <c r="M554" s="99"/>
      <c r="N554" s="99"/>
      <c r="O554" s="99"/>
      <c r="P554" s="99"/>
      <c r="Q554" s="99"/>
      <c r="R554" s="99"/>
      <c r="S554" s="99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</row>
    <row r="555" spans="2:33" ht="18.75" customHeight="1">
      <c r="B555" s="14"/>
      <c r="C555" s="98"/>
      <c r="D555" s="98"/>
      <c r="E555" s="14"/>
      <c r="F555" s="99"/>
      <c r="G555" s="99"/>
      <c r="H555" s="99"/>
      <c r="I555" s="99"/>
      <c r="J555" s="99"/>
      <c r="K555" s="99"/>
      <c r="L555" s="99"/>
      <c r="M555" s="99"/>
      <c r="N555" s="99"/>
      <c r="O555" s="99"/>
      <c r="P555" s="99"/>
      <c r="Q555" s="99"/>
      <c r="R555" s="99"/>
      <c r="S555" s="99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</row>
    <row r="556" spans="2:33" ht="18.75" customHeight="1">
      <c r="B556" s="14"/>
      <c r="C556" s="98"/>
      <c r="D556" s="98"/>
      <c r="E556" s="14"/>
      <c r="F556" s="99"/>
      <c r="G556" s="99"/>
      <c r="H556" s="99"/>
      <c r="I556" s="99"/>
      <c r="J556" s="99"/>
      <c r="K556" s="99"/>
      <c r="L556" s="99"/>
      <c r="M556" s="99"/>
      <c r="N556" s="99"/>
      <c r="O556" s="99"/>
      <c r="P556" s="99"/>
      <c r="Q556" s="99"/>
      <c r="R556" s="99"/>
      <c r="S556" s="99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</row>
    <row r="557" spans="2:33" ht="18.75" customHeight="1">
      <c r="B557" s="14"/>
      <c r="C557" s="98"/>
      <c r="D557" s="98"/>
      <c r="E557" s="14"/>
      <c r="F557" s="99"/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99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</row>
    <row r="558" spans="2:33" ht="18.75" customHeight="1">
      <c r="B558" s="14"/>
      <c r="C558" s="98"/>
      <c r="D558" s="98"/>
      <c r="E558" s="14"/>
      <c r="F558" s="99"/>
      <c r="G558" s="99"/>
      <c r="H558" s="99"/>
      <c r="I558" s="99"/>
      <c r="J558" s="99"/>
      <c r="K558" s="99"/>
      <c r="L558" s="99"/>
      <c r="M558" s="99"/>
      <c r="N558" s="99"/>
      <c r="O558" s="99"/>
      <c r="P558" s="99"/>
      <c r="Q558" s="99"/>
      <c r="R558" s="99"/>
      <c r="S558" s="99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</row>
    <row r="559" spans="2:33" ht="18.75" customHeight="1">
      <c r="B559" s="14"/>
      <c r="C559" s="98"/>
      <c r="D559" s="98"/>
      <c r="E559" s="14"/>
      <c r="F559" s="99"/>
      <c r="G559" s="99"/>
      <c r="H559" s="99"/>
      <c r="I559" s="99"/>
      <c r="J559" s="99"/>
      <c r="K559" s="99"/>
      <c r="L559" s="99"/>
      <c r="M559" s="99"/>
      <c r="N559" s="99"/>
      <c r="O559" s="99"/>
      <c r="P559" s="99"/>
      <c r="Q559" s="99"/>
      <c r="R559" s="99"/>
      <c r="S559" s="99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</row>
    <row r="560" spans="2:33" ht="18.75" customHeight="1">
      <c r="B560" s="14"/>
      <c r="C560" s="98"/>
      <c r="D560" s="98"/>
      <c r="E560" s="14"/>
      <c r="F560" s="99"/>
      <c r="G560" s="99"/>
      <c r="H560" s="99"/>
      <c r="I560" s="99"/>
      <c r="J560" s="99"/>
      <c r="K560" s="99"/>
      <c r="L560" s="99"/>
      <c r="M560" s="99"/>
      <c r="N560" s="99"/>
      <c r="O560" s="99"/>
      <c r="P560" s="99"/>
      <c r="Q560" s="99"/>
      <c r="R560" s="99"/>
      <c r="S560" s="99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</row>
    <row r="561" spans="2:33" ht="18.75" customHeight="1">
      <c r="B561" s="14"/>
      <c r="C561" s="98"/>
      <c r="D561" s="98"/>
      <c r="E561" s="14"/>
      <c r="F561" s="99"/>
      <c r="G561" s="99"/>
      <c r="H561" s="99"/>
      <c r="I561" s="99"/>
      <c r="J561" s="99"/>
      <c r="K561" s="99"/>
      <c r="L561" s="99"/>
      <c r="M561" s="99"/>
      <c r="N561" s="99"/>
      <c r="O561" s="99"/>
      <c r="P561" s="99"/>
      <c r="Q561" s="99"/>
      <c r="R561" s="99"/>
      <c r="S561" s="99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</row>
    <row r="562" spans="2:33" ht="18.75" customHeight="1">
      <c r="B562" s="14"/>
      <c r="C562" s="98"/>
      <c r="D562" s="98"/>
      <c r="E562" s="14"/>
      <c r="F562" s="99"/>
      <c r="G562" s="99"/>
      <c r="H562" s="99"/>
      <c r="I562" s="99"/>
      <c r="J562" s="99"/>
      <c r="K562" s="99"/>
      <c r="L562" s="99"/>
      <c r="M562" s="99"/>
      <c r="N562" s="99"/>
      <c r="O562" s="99"/>
      <c r="P562" s="99"/>
      <c r="Q562" s="99"/>
      <c r="R562" s="99"/>
      <c r="S562" s="99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</row>
    <row r="563" spans="2:33" ht="18.75" customHeight="1">
      <c r="B563" s="14"/>
      <c r="C563" s="98"/>
      <c r="D563" s="98"/>
      <c r="E563" s="14"/>
      <c r="F563" s="99"/>
      <c r="G563" s="99"/>
      <c r="H563" s="99"/>
      <c r="I563" s="99"/>
      <c r="J563" s="99"/>
      <c r="K563" s="99"/>
      <c r="L563" s="99"/>
      <c r="M563" s="99"/>
      <c r="N563" s="99"/>
      <c r="O563" s="99"/>
      <c r="P563" s="99"/>
      <c r="Q563" s="99"/>
      <c r="R563" s="99"/>
      <c r="S563" s="99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</row>
    <row r="564" spans="2:33" ht="18.75" customHeight="1">
      <c r="B564" s="14"/>
      <c r="C564" s="98"/>
      <c r="D564" s="98"/>
      <c r="E564" s="14"/>
      <c r="F564" s="99"/>
      <c r="G564" s="99"/>
      <c r="H564" s="99"/>
      <c r="I564" s="99"/>
      <c r="J564" s="99"/>
      <c r="K564" s="99"/>
      <c r="L564" s="99"/>
      <c r="M564" s="99"/>
      <c r="N564" s="99"/>
      <c r="O564" s="99"/>
      <c r="P564" s="99"/>
      <c r="Q564" s="99"/>
      <c r="R564" s="99"/>
      <c r="S564" s="99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</row>
    <row r="565" spans="2:33" ht="18.75" customHeight="1">
      <c r="B565" s="14"/>
      <c r="C565" s="98"/>
      <c r="D565" s="98"/>
      <c r="E565" s="14"/>
      <c r="F565" s="99"/>
      <c r="G565" s="99"/>
      <c r="H565" s="99"/>
      <c r="I565" s="99"/>
      <c r="J565" s="99"/>
      <c r="K565" s="99"/>
      <c r="L565" s="99"/>
      <c r="M565" s="99"/>
      <c r="N565" s="99"/>
      <c r="O565" s="99"/>
      <c r="P565" s="99"/>
      <c r="Q565" s="99"/>
      <c r="R565" s="99"/>
      <c r="S565" s="99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</row>
    <row r="566" spans="2:33" ht="18.75" customHeight="1">
      <c r="B566" s="14"/>
      <c r="C566" s="98"/>
      <c r="D566" s="98"/>
      <c r="E566" s="14"/>
      <c r="F566" s="99"/>
      <c r="G566" s="99"/>
      <c r="H566" s="99"/>
      <c r="I566" s="99"/>
      <c r="J566" s="99"/>
      <c r="K566" s="99"/>
      <c r="L566" s="99"/>
      <c r="M566" s="99"/>
      <c r="N566" s="99"/>
      <c r="O566" s="99"/>
      <c r="P566" s="99"/>
      <c r="Q566" s="99"/>
      <c r="R566" s="99"/>
      <c r="S566" s="99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</row>
    <row r="567" spans="2:33" ht="18.75" customHeight="1">
      <c r="B567" s="14"/>
      <c r="C567" s="98"/>
      <c r="D567" s="98"/>
      <c r="E567" s="14"/>
      <c r="F567" s="99"/>
      <c r="G567" s="99"/>
      <c r="H567" s="99"/>
      <c r="I567" s="99"/>
      <c r="J567" s="99"/>
      <c r="K567" s="99"/>
      <c r="L567" s="99"/>
      <c r="M567" s="99"/>
      <c r="N567" s="99"/>
      <c r="O567" s="99"/>
      <c r="P567" s="99"/>
      <c r="Q567" s="99"/>
      <c r="R567" s="99"/>
      <c r="S567" s="99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</row>
    <row r="568" spans="2:33" ht="18.75" customHeight="1">
      <c r="B568" s="14"/>
      <c r="C568" s="98"/>
      <c r="D568" s="98"/>
      <c r="E568" s="14"/>
      <c r="F568" s="99"/>
      <c r="G568" s="99"/>
      <c r="H568" s="99"/>
      <c r="I568" s="99"/>
      <c r="J568" s="99"/>
      <c r="K568" s="99"/>
      <c r="L568" s="99"/>
      <c r="M568" s="99"/>
      <c r="N568" s="99"/>
      <c r="O568" s="99"/>
      <c r="P568" s="99"/>
      <c r="Q568" s="99"/>
      <c r="R568" s="99"/>
      <c r="S568" s="99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</row>
    <row r="569" spans="2:33" ht="18.75" customHeight="1">
      <c r="B569" s="14"/>
      <c r="C569" s="98"/>
      <c r="D569" s="98"/>
      <c r="E569" s="14"/>
      <c r="F569" s="99"/>
      <c r="G569" s="99"/>
      <c r="H569" s="99"/>
      <c r="I569" s="99"/>
      <c r="J569" s="99"/>
      <c r="K569" s="99"/>
      <c r="L569" s="99"/>
      <c r="M569" s="99"/>
      <c r="N569" s="99"/>
      <c r="O569" s="99"/>
      <c r="P569" s="99"/>
      <c r="Q569" s="99"/>
      <c r="R569" s="99"/>
      <c r="S569" s="99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</row>
    <row r="570" spans="2:33" ht="18.75" customHeight="1">
      <c r="B570" s="14"/>
      <c r="C570" s="98"/>
      <c r="D570" s="98"/>
      <c r="E570" s="14"/>
      <c r="F570" s="99"/>
      <c r="G570" s="99"/>
      <c r="H570" s="99"/>
      <c r="I570" s="99"/>
      <c r="J570" s="99"/>
      <c r="K570" s="99"/>
      <c r="L570" s="99"/>
      <c r="M570" s="99"/>
      <c r="N570" s="99"/>
      <c r="O570" s="99"/>
      <c r="P570" s="99"/>
      <c r="Q570" s="99"/>
      <c r="R570" s="99"/>
      <c r="S570" s="99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</row>
    <row r="571" spans="2:33" ht="18.75" customHeight="1">
      <c r="B571" s="14"/>
      <c r="C571" s="98"/>
      <c r="D571" s="98"/>
      <c r="E571" s="14"/>
      <c r="F571" s="99"/>
      <c r="G571" s="99"/>
      <c r="H571" s="99"/>
      <c r="I571" s="99"/>
      <c r="J571" s="99"/>
      <c r="K571" s="99"/>
      <c r="L571" s="99"/>
      <c r="M571" s="99"/>
      <c r="N571" s="99"/>
      <c r="O571" s="99"/>
      <c r="P571" s="99"/>
      <c r="Q571" s="99"/>
      <c r="R571" s="99"/>
      <c r="S571" s="99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</row>
    <row r="572" spans="2:33" ht="18.75" customHeight="1">
      <c r="B572" s="14"/>
      <c r="C572" s="98"/>
      <c r="D572" s="98"/>
      <c r="E572" s="14"/>
      <c r="F572" s="99"/>
      <c r="G572" s="99"/>
      <c r="H572" s="99"/>
      <c r="I572" s="99"/>
      <c r="J572" s="99"/>
      <c r="K572" s="99"/>
      <c r="L572" s="99"/>
      <c r="M572" s="99"/>
      <c r="N572" s="99"/>
      <c r="O572" s="99"/>
      <c r="P572" s="99"/>
      <c r="Q572" s="99"/>
      <c r="R572" s="99"/>
      <c r="S572" s="99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</row>
    <row r="573" spans="2:33" ht="18.75" customHeight="1">
      <c r="B573" s="14"/>
      <c r="C573" s="98"/>
      <c r="D573" s="98"/>
      <c r="E573" s="14"/>
      <c r="F573" s="99"/>
      <c r="G573" s="99"/>
      <c r="H573" s="99"/>
      <c r="I573" s="99"/>
      <c r="J573" s="99"/>
      <c r="K573" s="99"/>
      <c r="L573" s="99"/>
      <c r="M573" s="99"/>
      <c r="N573" s="99"/>
      <c r="O573" s="99"/>
      <c r="P573" s="99"/>
      <c r="Q573" s="99"/>
      <c r="R573" s="99"/>
      <c r="S573" s="99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</row>
    <row r="574" spans="2:33" ht="18.75" customHeight="1">
      <c r="B574" s="14"/>
      <c r="C574" s="98"/>
      <c r="D574" s="98"/>
      <c r="E574" s="14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99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</row>
    <row r="575" spans="2:33" ht="18.75" customHeight="1">
      <c r="B575" s="14"/>
      <c r="C575" s="98"/>
      <c r="D575" s="98"/>
      <c r="E575" s="14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99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</row>
    <row r="576" spans="2:33" ht="18.75" customHeight="1">
      <c r="B576" s="14"/>
      <c r="C576" s="98"/>
      <c r="D576" s="98"/>
      <c r="E576" s="14"/>
      <c r="F576" s="99"/>
      <c r="G576" s="99"/>
      <c r="H576" s="99"/>
      <c r="I576" s="99"/>
      <c r="J576" s="99"/>
      <c r="K576" s="99"/>
      <c r="L576" s="99"/>
      <c r="M576" s="99"/>
      <c r="N576" s="99"/>
      <c r="O576" s="99"/>
      <c r="P576" s="99"/>
      <c r="Q576" s="99"/>
      <c r="R576" s="99"/>
      <c r="S576" s="99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</row>
    <row r="577" spans="2:33" ht="18.75" customHeight="1">
      <c r="B577" s="14"/>
      <c r="C577" s="98"/>
      <c r="D577" s="98"/>
      <c r="E577" s="14"/>
      <c r="F577" s="99"/>
      <c r="G577" s="99"/>
      <c r="H577" s="99"/>
      <c r="I577" s="99"/>
      <c r="J577" s="99"/>
      <c r="K577" s="99"/>
      <c r="L577" s="99"/>
      <c r="M577" s="99"/>
      <c r="N577" s="99"/>
      <c r="O577" s="99"/>
      <c r="P577" s="99"/>
      <c r="Q577" s="99"/>
      <c r="R577" s="99"/>
      <c r="S577" s="99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</row>
    <row r="578" spans="2:33" ht="18.75" customHeight="1">
      <c r="B578" s="14"/>
      <c r="C578" s="98"/>
      <c r="D578" s="98"/>
      <c r="E578" s="14"/>
      <c r="F578" s="99"/>
      <c r="G578" s="99"/>
      <c r="H578" s="99"/>
      <c r="I578" s="99"/>
      <c r="J578" s="99"/>
      <c r="K578" s="99"/>
      <c r="L578" s="99"/>
      <c r="M578" s="99"/>
      <c r="N578" s="99"/>
      <c r="O578" s="99"/>
      <c r="P578" s="99"/>
      <c r="Q578" s="99"/>
      <c r="R578" s="99"/>
      <c r="S578" s="99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</row>
    <row r="579" spans="2:33" ht="18.75" customHeight="1">
      <c r="B579" s="14"/>
      <c r="C579" s="98"/>
      <c r="D579" s="98"/>
      <c r="E579" s="14"/>
      <c r="F579" s="99"/>
      <c r="G579" s="99"/>
      <c r="H579" s="99"/>
      <c r="I579" s="99"/>
      <c r="J579" s="99"/>
      <c r="K579" s="99"/>
      <c r="L579" s="99"/>
      <c r="M579" s="99"/>
      <c r="N579" s="99"/>
      <c r="O579" s="99"/>
      <c r="P579" s="99"/>
      <c r="Q579" s="99"/>
      <c r="R579" s="99"/>
      <c r="S579" s="99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</row>
    <row r="580" spans="2:33" ht="18.75" customHeight="1">
      <c r="B580" s="14"/>
      <c r="C580" s="98"/>
      <c r="D580" s="98"/>
      <c r="E580" s="14"/>
      <c r="F580" s="99"/>
      <c r="G580" s="99"/>
      <c r="H580" s="99"/>
      <c r="I580" s="99"/>
      <c r="J580" s="99"/>
      <c r="K580" s="99"/>
      <c r="L580" s="99"/>
      <c r="M580" s="99"/>
      <c r="N580" s="99"/>
      <c r="O580" s="99"/>
      <c r="P580" s="99"/>
      <c r="Q580" s="99"/>
      <c r="R580" s="99"/>
      <c r="S580" s="99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</row>
    <row r="581" spans="2:33" ht="18.75" customHeight="1">
      <c r="B581" s="14"/>
      <c r="C581" s="98"/>
      <c r="D581" s="98"/>
      <c r="E581" s="14"/>
      <c r="F581" s="99"/>
      <c r="G581" s="99"/>
      <c r="H581" s="99"/>
      <c r="I581" s="99"/>
      <c r="J581" s="99"/>
      <c r="K581" s="99"/>
      <c r="L581" s="99"/>
      <c r="M581" s="99"/>
      <c r="N581" s="99"/>
      <c r="O581" s="99"/>
      <c r="P581" s="99"/>
      <c r="Q581" s="99"/>
      <c r="R581" s="99"/>
      <c r="S581" s="99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</row>
    <row r="582" spans="2:33" ht="18.75" customHeight="1">
      <c r="B582" s="14"/>
      <c r="C582" s="98"/>
      <c r="D582" s="98"/>
      <c r="E582" s="14"/>
      <c r="F582" s="99"/>
      <c r="G582" s="99"/>
      <c r="H582" s="99"/>
      <c r="I582" s="99"/>
      <c r="J582" s="99"/>
      <c r="K582" s="99"/>
      <c r="L582" s="99"/>
      <c r="M582" s="99"/>
      <c r="N582" s="99"/>
      <c r="O582" s="99"/>
      <c r="P582" s="99"/>
      <c r="Q582" s="99"/>
      <c r="R582" s="99"/>
      <c r="S582" s="99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</row>
    <row r="583" spans="2:33" ht="18.75" customHeight="1">
      <c r="B583" s="14"/>
      <c r="C583" s="98"/>
      <c r="D583" s="98"/>
      <c r="E583" s="14"/>
      <c r="F583" s="99"/>
      <c r="G583" s="99"/>
      <c r="H583" s="99"/>
      <c r="I583" s="99"/>
      <c r="J583" s="99"/>
      <c r="K583" s="99"/>
      <c r="L583" s="99"/>
      <c r="M583" s="99"/>
      <c r="N583" s="99"/>
      <c r="O583" s="99"/>
      <c r="P583" s="99"/>
      <c r="Q583" s="99"/>
      <c r="R583" s="99"/>
      <c r="S583" s="99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</row>
    <row r="584" spans="2:33" ht="18.75" customHeight="1">
      <c r="B584" s="14"/>
      <c r="C584" s="98"/>
      <c r="D584" s="98"/>
      <c r="E584" s="14"/>
      <c r="F584" s="99"/>
      <c r="G584" s="99"/>
      <c r="H584" s="99"/>
      <c r="I584" s="99"/>
      <c r="J584" s="99"/>
      <c r="K584" s="99"/>
      <c r="L584" s="99"/>
      <c r="M584" s="99"/>
      <c r="N584" s="99"/>
      <c r="O584" s="99"/>
      <c r="P584" s="99"/>
      <c r="Q584" s="99"/>
      <c r="R584" s="99"/>
      <c r="S584" s="99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</row>
    <row r="585" spans="2:33" ht="18.75" customHeight="1">
      <c r="B585" s="14"/>
      <c r="C585" s="98"/>
      <c r="D585" s="98"/>
      <c r="E585" s="14"/>
      <c r="F585" s="99"/>
      <c r="G585" s="99"/>
      <c r="H585" s="99"/>
      <c r="I585" s="99"/>
      <c r="J585" s="99"/>
      <c r="K585" s="99"/>
      <c r="L585" s="99"/>
      <c r="M585" s="99"/>
      <c r="N585" s="99"/>
      <c r="O585" s="99"/>
      <c r="P585" s="99"/>
      <c r="Q585" s="99"/>
      <c r="R585" s="99"/>
      <c r="S585" s="99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</row>
    <row r="586" spans="2:33" ht="18.75" customHeight="1">
      <c r="B586" s="14"/>
      <c r="C586" s="98"/>
      <c r="D586" s="98"/>
      <c r="E586" s="14"/>
      <c r="F586" s="99"/>
      <c r="G586" s="99"/>
      <c r="H586" s="99"/>
      <c r="I586" s="99"/>
      <c r="J586" s="99"/>
      <c r="K586" s="99"/>
      <c r="L586" s="99"/>
      <c r="M586" s="99"/>
      <c r="N586" s="99"/>
      <c r="O586" s="99"/>
      <c r="P586" s="99"/>
      <c r="Q586" s="99"/>
      <c r="R586" s="99"/>
      <c r="S586" s="99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</row>
    <row r="587" spans="2:33" ht="18.75" customHeight="1">
      <c r="B587" s="14"/>
      <c r="C587" s="98"/>
      <c r="D587" s="98"/>
      <c r="E587" s="14"/>
      <c r="F587" s="99"/>
      <c r="G587" s="99"/>
      <c r="H587" s="99"/>
      <c r="I587" s="99"/>
      <c r="J587" s="99"/>
      <c r="K587" s="99"/>
      <c r="L587" s="99"/>
      <c r="M587" s="99"/>
      <c r="N587" s="99"/>
      <c r="O587" s="99"/>
      <c r="P587" s="99"/>
      <c r="Q587" s="99"/>
      <c r="R587" s="99"/>
      <c r="S587" s="99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</row>
    <row r="588" spans="2:33" ht="18.75" customHeight="1">
      <c r="B588" s="14"/>
      <c r="C588" s="98"/>
      <c r="D588" s="98"/>
      <c r="E588" s="14"/>
      <c r="F588" s="99"/>
      <c r="G588" s="99"/>
      <c r="H588" s="99"/>
      <c r="I588" s="99"/>
      <c r="J588" s="99"/>
      <c r="K588" s="99"/>
      <c r="L588" s="99"/>
      <c r="M588" s="99"/>
      <c r="N588" s="99"/>
      <c r="O588" s="99"/>
      <c r="P588" s="99"/>
      <c r="Q588" s="99"/>
      <c r="R588" s="99"/>
      <c r="S588" s="99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</row>
    <row r="589" spans="2:33" ht="18.75" customHeight="1">
      <c r="B589" s="14"/>
      <c r="C589" s="98"/>
      <c r="D589" s="98"/>
      <c r="E589" s="14"/>
      <c r="F589" s="99"/>
      <c r="G589" s="99"/>
      <c r="H589" s="99"/>
      <c r="I589" s="99"/>
      <c r="J589" s="99"/>
      <c r="K589" s="99"/>
      <c r="L589" s="99"/>
      <c r="M589" s="99"/>
      <c r="N589" s="99"/>
      <c r="O589" s="99"/>
      <c r="P589" s="99"/>
      <c r="Q589" s="99"/>
      <c r="R589" s="99"/>
      <c r="S589" s="99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</row>
    <row r="590" spans="2:33" ht="18.75" customHeight="1">
      <c r="B590" s="14"/>
      <c r="C590" s="98"/>
      <c r="D590" s="98"/>
      <c r="E590" s="14"/>
      <c r="F590" s="99"/>
      <c r="G590" s="99"/>
      <c r="H590" s="99"/>
      <c r="I590" s="99"/>
      <c r="J590" s="99"/>
      <c r="K590" s="99"/>
      <c r="L590" s="99"/>
      <c r="M590" s="99"/>
      <c r="N590" s="99"/>
      <c r="O590" s="99"/>
      <c r="P590" s="99"/>
      <c r="Q590" s="99"/>
      <c r="R590" s="99"/>
      <c r="S590" s="99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</row>
    <row r="591" spans="2:33" ht="18.75" customHeight="1">
      <c r="B591" s="14"/>
      <c r="C591" s="98"/>
      <c r="D591" s="98"/>
      <c r="E591" s="14"/>
      <c r="F591" s="99"/>
      <c r="G591" s="99"/>
      <c r="H591" s="99"/>
      <c r="I591" s="99"/>
      <c r="J591" s="99"/>
      <c r="K591" s="99"/>
      <c r="L591" s="99"/>
      <c r="M591" s="99"/>
      <c r="N591" s="99"/>
      <c r="O591" s="99"/>
      <c r="P591" s="99"/>
      <c r="Q591" s="99"/>
      <c r="R591" s="99"/>
      <c r="S591" s="99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</row>
    <row r="592" spans="2:33" ht="18.75" customHeight="1">
      <c r="B592" s="14"/>
      <c r="C592" s="98"/>
      <c r="D592" s="98"/>
      <c r="E592" s="14"/>
      <c r="F592" s="99"/>
      <c r="G592" s="99"/>
      <c r="H592" s="99"/>
      <c r="I592" s="99"/>
      <c r="J592" s="99"/>
      <c r="K592" s="99"/>
      <c r="L592" s="99"/>
      <c r="M592" s="99"/>
      <c r="N592" s="99"/>
      <c r="O592" s="99"/>
      <c r="P592" s="99"/>
      <c r="Q592" s="99"/>
      <c r="R592" s="99"/>
      <c r="S592" s="99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</row>
    <row r="593" spans="2:33" ht="18.75" customHeight="1">
      <c r="B593" s="14"/>
      <c r="C593" s="98"/>
      <c r="D593" s="98"/>
      <c r="E593" s="14"/>
      <c r="F593" s="99"/>
      <c r="G593" s="99"/>
      <c r="H593" s="99"/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99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</row>
    <row r="594" spans="2:33" ht="18.75" customHeight="1">
      <c r="B594" s="14"/>
      <c r="C594" s="98"/>
      <c r="D594" s="98"/>
      <c r="E594" s="14"/>
      <c r="F594" s="99"/>
      <c r="G594" s="99"/>
      <c r="H594" s="99"/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99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</row>
    <row r="595" spans="2:33" ht="18.75" customHeight="1">
      <c r="B595" s="14"/>
      <c r="C595" s="98"/>
      <c r="D595" s="98"/>
      <c r="E595" s="14"/>
      <c r="F595" s="99"/>
      <c r="G595" s="99"/>
      <c r="H595" s="99"/>
      <c r="I595" s="99"/>
      <c r="J595" s="99"/>
      <c r="K595" s="99"/>
      <c r="L595" s="99"/>
      <c r="M595" s="99"/>
      <c r="N595" s="99"/>
      <c r="O595" s="99"/>
      <c r="P595" s="99"/>
      <c r="Q595" s="99"/>
      <c r="R595" s="99"/>
      <c r="S595" s="99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</row>
    <row r="596" spans="2:33" ht="18.75" customHeight="1">
      <c r="B596" s="14"/>
      <c r="C596" s="98"/>
      <c r="D596" s="98"/>
      <c r="E596" s="14"/>
      <c r="F596" s="99"/>
      <c r="G596" s="99"/>
      <c r="H596" s="99"/>
      <c r="I596" s="99"/>
      <c r="J596" s="99"/>
      <c r="K596" s="99"/>
      <c r="L596" s="99"/>
      <c r="M596" s="99"/>
      <c r="N596" s="99"/>
      <c r="O596" s="99"/>
      <c r="P596" s="99"/>
      <c r="Q596" s="99"/>
      <c r="R596" s="99"/>
      <c r="S596" s="99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</row>
    <row r="597" spans="2:33" ht="18.75" customHeight="1">
      <c r="B597" s="14"/>
      <c r="C597" s="98"/>
      <c r="D597" s="98"/>
      <c r="E597" s="14"/>
      <c r="F597" s="99"/>
      <c r="G597" s="99"/>
      <c r="H597" s="99"/>
      <c r="I597" s="99"/>
      <c r="J597" s="99"/>
      <c r="K597" s="99"/>
      <c r="L597" s="99"/>
      <c r="M597" s="99"/>
      <c r="N597" s="99"/>
      <c r="O597" s="99"/>
      <c r="P597" s="99"/>
      <c r="Q597" s="99"/>
      <c r="R597" s="99"/>
      <c r="S597" s="99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</row>
    <row r="598" spans="2:33" ht="18.75" customHeight="1">
      <c r="B598" s="14"/>
      <c r="C598" s="98"/>
      <c r="D598" s="98"/>
      <c r="E598" s="14"/>
      <c r="F598" s="99"/>
      <c r="G598" s="99"/>
      <c r="H598" s="99"/>
      <c r="I598" s="99"/>
      <c r="J598" s="99"/>
      <c r="K598" s="99"/>
      <c r="L598" s="99"/>
      <c r="M598" s="99"/>
      <c r="N598" s="99"/>
      <c r="O598" s="99"/>
      <c r="P598" s="99"/>
      <c r="Q598" s="99"/>
      <c r="R598" s="99"/>
      <c r="S598" s="99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</row>
    <row r="599" spans="2:33" ht="18.75" customHeight="1">
      <c r="B599" s="14"/>
      <c r="C599" s="98"/>
      <c r="D599" s="98"/>
      <c r="E599" s="14"/>
      <c r="F599" s="99"/>
      <c r="G599" s="99"/>
      <c r="H599" s="99"/>
      <c r="I599" s="99"/>
      <c r="J599" s="99"/>
      <c r="K599" s="99"/>
      <c r="L599" s="99"/>
      <c r="M599" s="99"/>
      <c r="N599" s="99"/>
      <c r="O599" s="99"/>
      <c r="P599" s="99"/>
      <c r="Q599" s="99"/>
      <c r="R599" s="99"/>
      <c r="S599" s="99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</row>
    <row r="600" spans="2:33" ht="18.75" customHeight="1">
      <c r="B600" s="14"/>
      <c r="C600" s="98"/>
      <c r="D600" s="98"/>
      <c r="E600" s="14"/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99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</row>
    <row r="601" spans="2:33" ht="18.75" customHeight="1">
      <c r="B601" s="14"/>
      <c r="C601" s="98"/>
      <c r="D601" s="98"/>
      <c r="E601" s="14"/>
      <c r="F601" s="99"/>
      <c r="G601" s="99"/>
      <c r="H601" s="99"/>
      <c r="I601" s="99"/>
      <c r="J601" s="99"/>
      <c r="K601" s="99"/>
      <c r="L601" s="99"/>
      <c r="M601" s="99"/>
      <c r="N601" s="99"/>
      <c r="O601" s="99"/>
      <c r="P601" s="99"/>
      <c r="Q601" s="99"/>
      <c r="R601" s="99"/>
      <c r="S601" s="99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</row>
    <row r="602" spans="2:33" ht="18.75" customHeight="1">
      <c r="B602" s="14"/>
      <c r="C602" s="98"/>
      <c r="D602" s="98"/>
      <c r="E602" s="14"/>
      <c r="F602" s="99"/>
      <c r="G602" s="99"/>
      <c r="H602" s="99"/>
      <c r="I602" s="99"/>
      <c r="J602" s="99"/>
      <c r="K602" s="99"/>
      <c r="L602" s="99"/>
      <c r="M602" s="99"/>
      <c r="N602" s="99"/>
      <c r="O602" s="99"/>
      <c r="P602" s="99"/>
      <c r="Q602" s="99"/>
      <c r="R602" s="99"/>
      <c r="S602" s="99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</row>
    <row r="603" spans="2:33" ht="18.75" customHeight="1">
      <c r="B603" s="14"/>
      <c r="C603" s="98"/>
      <c r="D603" s="98"/>
      <c r="E603" s="14"/>
      <c r="F603" s="99"/>
      <c r="G603" s="99"/>
      <c r="H603" s="99"/>
      <c r="I603" s="99"/>
      <c r="J603" s="99"/>
      <c r="K603" s="99"/>
      <c r="L603" s="99"/>
      <c r="M603" s="99"/>
      <c r="N603" s="99"/>
      <c r="O603" s="99"/>
      <c r="P603" s="99"/>
      <c r="Q603" s="99"/>
      <c r="R603" s="99"/>
      <c r="S603" s="99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</row>
    <row r="604" spans="2:33" ht="18.75" customHeight="1">
      <c r="B604" s="14"/>
      <c r="C604" s="98"/>
      <c r="D604" s="98"/>
      <c r="E604" s="14"/>
      <c r="F604" s="99"/>
      <c r="G604" s="99"/>
      <c r="H604" s="99"/>
      <c r="I604" s="99"/>
      <c r="J604" s="99"/>
      <c r="K604" s="99"/>
      <c r="L604" s="99"/>
      <c r="M604" s="99"/>
      <c r="N604" s="99"/>
      <c r="O604" s="99"/>
      <c r="P604" s="99"/>
      <c r="Q604" s="99"/>
      <c r="R604" s="99"/>
      <c r="S604" s="99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</row>
    <row r="605" spans="2:33" ht="18.75" customHeight="1">
      <c r="B605" s="14"/>
      <c r="C605" s="98"/>
      <c r="D605" s="98"/>
      <c r="E605" s="14"/>
      <c r="F605" s="99"/>
      <c r="G605" s="99"/>
      <c r="H605" s="99"/>
      <c r="I605" s="99"/>
      <c r="J605" s="99"/>
      <c r="K605" s="99"/>
      <c r="L605" s="99"/>
      <c r="M605" s="99"/>
      <c r="N605" s="99"/>
      <c r="O605" s="99"/>
      <c r="P605" s="99"/>
      <c r="Q605" s="99"/>
      <c r="R605" s="99"/>
      <c r="S605" s="99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</row>
    <row r="606" spans="2:33" ht="18.75" customHeight="1">
      <c r="B606" s="14"/>
      <c r="C606" s="98"/>
      <c r="D606" s="98"/>
      <c r="E606" s="14"/>
      <c r="F606" s="99"/>
      <c r="G606" s="99"/>
      <c r="H606" s="99"/>
      <c r="I606" s="99"/>
      <c r="J606" s="99"/>
      <c r="K606" s="99"/>
      <c r="L606" s="99"/>
      <c r="M606" s="99"/>
      <c r="N606" s="99"/>
      <c r="O606" s="99"/>
      <c r="P606" s="99"/>
      <c r="Q606" s="99"/>
      <c r="R606" s="99"/>
      <c r="S606" s="99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</row>
    <row r="607" spans="2:33" ht="18.75" customHeight="1">
      <c r="B607" s="14"/>
      <c r="C607" s="98"/>
      <c r="D607" s="98"/>
      <c r="E607" s="14"/>
      <c r="F607" s="99"/>
      <c r="G607" s="99"/>
      <c r="H607" s="99"/>
      <c r="I607" s="99"/>
      <c r="J607" s="99"/>
      <c r="K607" s="99"/>
      <c r="L607" s="99"/>
      <c r="M607" s="99"/>
      <c r="N607" s="99"/>
      <c r="O607" s="99"/>
      <c r="P607" s="99"/>
      <c r="Q607" s="99"/>
      <c r="R607" s="99"/>
      <c r="S607" s="99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</row>
    <row r="608" spans="2:33" ht="18.75" customHeight="1">
      <c r="B608" s="14"/>
      <c r="C608" s="98"/>
      <c r="D608" s="98"/>
      <c r="E608" s="14"/>
      <c r="F608" s="99"/>
      <c r="G608" s="99"/>
      <c r="H608" s="99"/>
      <c r="I608" s="99"/>
      <c r="J608" s="99"/>
      <c r="K608" s="99"/>
      <c r="L608" s="99"/>
      <c r="M608" s="99"/>
      <c r="N608" s="99"/>
      <c r="O608" s="99"/>
      <c r="P608" s="99"/>
      <c r="Q608" s="99"/>
      <c r="R608" s="99"/>
      <c r="S608" s="99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</row>
    <row r="609" spans="2:33" ht="18.75" customHeight="1">
      <c r="B609" s="14"/>
      <c r="C609" s="98"/>
      <c r="D609" s="98"/>
      <c r="E609" s="14"/>
      <c r="F609" s="99"/>
      <c r="G609" s="99"/>
      <c r="H609" s="99"/>
      <c r="I609" s="99"/>
      <c r="J609" s="99"/>
      <c r="K609" s="99"/>
      <c r="L609" s="99"/>
      <c r="M609" s="99"/>
      <c r="N609" s="99"/>
      <c r="O609" s="99"/>
      <c r="P609" s="99"/>
      <c r="Q609" s="99"/>
      <c r="R609" s="99"/>
      <c r="S609" s="99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</row>
    <row r="610" spans="2:33" ht="18.75" customHeight="1">
      <c r="B610" s="14"/>
      <c r="C610" s="98"/>
      <c r="D610" s="98"/>
      <c r="E610" s="14"/>
      <c r="F610" s="99"/>
      <c r="G610" s="99"/>
      <c r="H610" s="99"/>
      <c r="I610" s="99"/>
      <c r="J610" s="99"/>
      <c r="K610" s="99"/>
      <c r="L610" s="99"/>
      <c r="M610" s="99"/>
      <c r="N610" s="99"/>
      <c r="O610" s="99"/>
      <c r="P610" s="99"/>
      <c r="Q610" s="99"/>
      <c r="R610" s="99"/>
      <c r="S610" s="99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</row>
    <row r="611" spans="2:33" ht="18.75" customHeight="1">
      <c r="B611" s="14"/>
      <c r="C611" s="98"/>
      <c r="D611" s="98"/>
      <c r="E611" s="14"/>
      <c r="F611" s="99"/>
      <c r="G611" s="99"/>
      <c r="H611" s="99"/>
      <c r="I611" s="99"/>
      <c r="J611" s="99"/>
      <c r="K611" s="99"/>
      <c r="L611" s="99"/>
      <c r="M611" s="99"/>
      <c r="N611" s="99"/>
      <c r="O611" s="99"/>
      <c r="P611" s="99"/>
      <c r="Q611" s="99"/>
      <c r="R611" s="99"/>
      <c r="S611" s="99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</row>
    <row r="612" spans="2:33" ht="18.75" customHeight="1">
      <c r="B612" s="14"/>
      <c r="C612" s="98"/>
      <c r="D612" s="98"/>
      <c r="E612" s="14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99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</row>
    <row r="613" spans="2:33" ht="18.75" customHeight="1">
      <c r="B613" s="14"/>
      <c r="C613" s="98"/>
      <c r="D613" s="98"/>
      <c r="E613" s="14"/>
      <c r="F613" s="99"/>
      <c r="G613" s="99"/>
      <c r="H613" s="99"/>
      <c r="I613" s="99"/>
      <c r="J613" s="99"/>
      <c r="K613" s="99"/>
      <c r="L613" s="99"/>
      <c r="M613" s="99"/>
      <c r="N613" s="99"/>
      <c r="O613" s="99"/>
      <c r="P613" s="99"/>
      <c r="Q613" s="99"/>
      <c r="R613" s="99"/>
      <c r="S613" s="99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</row>
    <row r="614" spans="2:33" ht="18.75" customHeight="1">
      <c r="B614" s="14"/>
      <c r="C614" s="98"/>
      <c r="D614" s="98"/>
      <c r="E614" s="14"/>
      <c r="F614" s="99"/>
      <c r="G614" s="99"/>
      <c r="H614" s="99"/>
      <c r="I614" s="99"/>
      <c r="J614" s="99"/>
      <c r="K614" s="99"/>
      <c r="L614" s="99"/>
      <c r="M614" s="99"/>
      <c r="N614" s="99"/>
      <c r="O614" s="99"/>
      <c r="P614" s="99"/>
      <c r="Q614" s="99"/>
      <c r="R614" s="99"/>
      <c r="S614" s="99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</row>
    <row r="615" spans="2:33" ht="18.75" customHeight="1">
      <c r="B615" s="14"/>
      <c r="C615" s="98"/>
      <c r="D615" s="98"/>
      <c r="E615" s="14"/>
      <c r="F615" s="99"/>
      <c r="G615" s="99"/>
      <c r="H615" s="99"/>
      <c r="I615" s="99"/>
      <c r="J615" s="99"/>
      <c r="K615" s="99"/>
      <c r="L615" s="99"/>
      <c r="M615" s="99"/>
      <c r="N615" s="99"/>
      <c r="O615" s="99"/>
      <c r="P615" s="99"/>
      <c r="Q615" s="99"/>
      <c r="R615" s="99"/>
      <c r="S615" s="99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</row>
    <row r="616" spans="2:33" ht="18.75" customHeight="1">
      <c r="B616" s="14"/>
      <c r="C616" s="98"/>
      <c r="D616" s="98"/>
      <c r="E616" s="14"/>
      <c r="F616" s="99"/>
      <c r="G616" s="99"/>
      <c r="H616" s="99"/>
      <c r="I616" s="99"/>
      <c r="J616" s="99"/>
      <c r="K616" s="99"/>
      <c r="L616" s="99"/>
      <c r="M616" s="99"/>
      <c r="N616" s="99"/>
      <c r="O616" s="99"/>
      <c r="P616" s="99"/>
      <c r="Q616" s="99"/>
      <c r="R616" s="99"/>
      <c r="S616" s="99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</row>
    <row r="617" spans="2:33" ht="18.75" customHeight="1">
      <c r="B617" s="14"/>
      <c r="C617" s="98"/>
      <c r="D617" s="98"/>
      <c r="E617" s="14"/>
      <c r="F617" s="99"/>
      <c r="G617" s="99"/>
      <c r="H617" s="99"/>
      <c r="I617" s="99"/>
      <c r="J617" s="99"/>
      <c r="K617" s="99"/>
      <c r="L617" s="99"/>
      <c r="M617" s="99"/>
      <c r="N617" s="99"/>
      <c r="O617" s="99"/>
      <c r="P617" s="99"/>
      <c r="Q617" s="99"/>
      <c r="R617" s="99"/>
      <c r="S617" s="99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</row>
    <row r="618" spans="2:33" ht="18.75" customHeight="1">
      <c r="B618" s="14"/>
      <c r="C618" s="98"/>
      <c r="D618" s="98"/>
      <c r="E618" s="14"/>
      <c r="F618" s="99"/>
      <c r="G618" s="99"/>
      <c r="H618" s="99"/>
      <c r="I618" s="99"/>
      <c r="J618" s="99"/>
      <c r="K618" s="99"/>
      <c r="L618" s="99"/>
      <c r="M618" s="99"/>
      <c r="N618" s="99"/>
      <c r="O618" s="99"/>
      <c r="P618" s="99"/>
      <c r="Q618" s="99"/>
      <c r="R618" s="99"/>
      <c r="S618" s="99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</row>
    <row r="619" spans="2:33" ht="18.75" customHeight="1">
      <c r="B619" s="14"/>
      <c r="C619" s="98"/>
      <c r="D619" s="98"/>
      <c r="E619" s="14"/>
      <c r="F619" s="99"/>
      <c r="G619" s="99"/>
      <c r="H619" s="99"/>
      <c r="I619" s="99"/>
      <c r="J619" s="99"/>
      <c r="K619" s="99"/>
      <c r="L619" s="99"/>
      <c r="M619" s="99"/>
      <c r="N619" s="99"/>
      <c r="O619" s="99"/>
      <c r="P619" s="99"/>
      <c r="Q619" s="99"/>
      <c r="R619" s="99"/>
      <c r="S619" s="99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</row>
    <row r="620" spans="2:33" ht="18.75" customHeight="1">
      <c r="B620" s="14"/>
      <c r="C620" s="98"/>
      <c r="D620" s="98"/>
      <c r="E620" s="14"/>
      <c r="F620" s="99"/>
      <c r="G620" s="99"/>
      <c r="H620" s="99"/>
      <c r="I620" s="99"/>
      <c r="J620" s="99"/>
      <c r="K620" s="99"/>
      <c r="L620" s="99"/>
      <c r="M620" s="99"/>
      <c r="N620" s="99"/>
      <c r="O620" s="99"/>
      <c r="P620" s="99"/>
      <c r="Q620" s="99"/>
      <c r="R620" s="99"/>
      <c r="S620" s="99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</row>
    <row r="621" spans="2:33" ht="18.75" customHeight="1">
      <c r="B621" s="14"/>
      <c r="C621" s="98"/>
      <c r="D621" s="98"/>
      <c r="E621" s="14"/>
      <c r="F621" s="99"/>
      <c r="G621" s="99"/>
      <c r="H621" s="99"/>
      <c r="I621" s="99"/>
      <c r="J621" s="99"/>
      <c r="K621" s="99"/>
      <c r="L621" s="99"/>
      <c r="M621" s="99"/>
      <c r="N621" s="99"/>
      <c r="O621" s="99"/>
      <c r="P621" s="99"/>
      <c r="Q621" s="99"/>
      <c r="R621" s="99"/>
      <c r="S621" s="99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</row>
    <row r="622" spans="2:33" ht="18.75" customHeight="1">
      <c r="B622" s="14"/>
      <c r="C622" s="98"/>
      <c r="D622" s="98"/>
      <c r="E622" s="14"/>
      <c r="F622" s="99"/>
      <c r="G622" s="99"/>
      <c r="H622" s="99"/>
      <c r="I622" s="99"/>
      <c r="J622" s="99"/>
      <c r="K622" s="99"/>
      <c r="L622" s="99"/>
      <c r="M622" s="99"/>
      <c r="N622" s="99"/>
      <c r="O622" s="99"/>
      <c r="P622" s="99"/>
      <c r="Q622" s="99"/>
      <c r="R622" s="99"/>
      <c r="S622" s="99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</row>
    <row r="623" spans="2:33" ht="18.75" customHeight="1">
      <c r="B623" s="14"/>
      <c r="C623" s="98"/>
      <c r="D623" s="98"/>
      <c r="E623" s="14"/>
      <c r="F623" s="99"/>
      <c r="G623" s="99"/>
      <c r="H623" s="99"/>
      <c r="I623" s="99"/>
      <c r="J623" s="99"/>
      <c r="K623" s="99"/>
      <c r="L623" s="99"/>
      <c r="M623" s="99"/>
      <c r="N623" s="99"/>
      <c r="O623" s="99"/>
      <c r="P623" s="99"/>
      <c r="Q623" s="99"/>
      <c r="R623" s="99"/>
      <c r="S623" s="99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</row>
    <row r="624" spans="2:33" ht="18.75" customHeight="1">
      <c r="B624" s="14"/>
      <c r="C624" s="98"/>
      <c r="D624" s="98"/>
      <c r="E624" s="14"/>
      <c r="F624" s="99"/>
      <c r="G624" s="99"/>
      <c r="H624" s="99"/>
      <c r="I624" s="99"/>
      <c r="J624" s="99"/>
      <c r="K624" s="99"/>
      <c r="L624" s="99"/>
      <c r="M624" s="99"/>
      <c r="N624" s="99"/>
      <c r="O624" s="99"/>
      <c r="P624" s="99"/>
      <c r="Q624" s="99"/>
      <c r="R624" s="99"/>
      <c r="S624" s="99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</row>
    <row r="625" spans="2:33" ht="18.75" customHeight="1">
      <c r="B625" s="14"/>
      <c r="C625" s="98"/>
      <c r="D625" s="98"/>
      <c r="E625" s="14"/>
      <c r="F625" s="99"/>
      <c r="G625" s="99"/>
      <c r="H625" s="99"/>
      <c r="I625" s="99"/>
      <c r="J625" s="99"/>
      <c r="K625" s="99"/>
      <c r="L625" s="99"/>
      <c r="M625" s="99"/>
      <c r="N625" s="99"/>
      <c r="O625" s="99"/>
      <c r="P625" s="99"/>
      <c r="Q625" s="99"/>
      <c r="R625" s="99"/>
      <c r="S625" s="99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</row>
    <row r="626" spans="2:33" ht="18.75" customHeight="1">
      <c r="B626" s="14"/>
      <c r="C626" s="98"/>
      <c r="D626" s="98"/>
      <c r="E626" s="14"/>
      <c r="F626" s="99"/>
      <c r="G626" s="99"/>
      <c r="H626" s="99"/>
      <c r="I626" s="99"/>
      <c r="J626" s="99"/>
      <c r="K626" s="99"/>
      <c r="L626" s="99"/>
      <c r="M626" s="99"/>
      <c r="N626" s="99"/>
      <c r="O626" s="99"/>
      <c r="P626" s="99"/>
      <c r="Q626" s="99"/>
      <c r="R626" s="99"/>
      <c r="S626" s="99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</row>
    <row r="627" spans="2:33" ht="18.75" customHeight="1">
      <c r="B627" s="14"/>
      <c r="C627" s="98"/>
      <c r="D627" s="98"/>
      <c r="E627" s="14"/>
      <c r="F627" s="99"/>
      <c r="G627" s="99"/>
      <c r="H627" s="99"/>
      <c r="I627" s="99"/>
      <c r="J627" s="99"/>
      <c r="K627" s="99"/>
      <c r="L627" s="99"/>
      <c r="M627" s="99"/>
      <c r="N627" s="99"/>
      <c r="O627" s="99"/>
      <c r="P627" s="99"/>
      <c r="Q627" s="99"/>
      <c r="R627" s="99"/>
      <c r="S627" s="99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</row>
    <row r="628" spans="2:33" ht="18.75" customHeight="1">
      <c r="B628" s="14"/>
      <c r="C628" s="98"/>
      <c r="D628" s="98"/>
      <c r="E628" s="14"/>
      <c r="F628" s="99"/>
      <c r="G628" s="99"/>
      <c r="H628" s="99"/>
      <c r="I628" s="99"/>
      <c r="J628" s="99"/>
      <c r="K628" s="99"/>
      <c r="L628" s="99"/>
      <c r="M628" s="99"/>
      <c r="N628" s="99"/>
      <c r="O628" s="99"/>
      <c r="P628" s="99"/>
      <c r="Q628" s="99"/>
      <c r="R628" s="99"/>
      <c r="S628" s="99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</row>
    <row r="629" spans="2:33" ht="18.75" customHeight="1">
      <c r="B629" s="14"/>
      <c r="C629" s="98"/>
      <c r="D629" s="98"/>
      <c r="E629" s="14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99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</row>
    <row r="630" spans="2:33" ht="18.75" customHeight="1">
      <c r="B630" s="14"/>
      <c r="C630" s="98"/>
      <c r="D630" s="98"/>
      <c r="E630" s="14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99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</row>
    <row r="631" spans="2:33" ht="18.75" customHeight="1">
      <c r="B631" s="14"/>
      <c r="C631" s="98"/>
      <c r="D631" s="98"/>
      <c r="E631" s="14"/>
      <c r="F631" s="99"/>
      <c r="G631" s="99"/>
      <c r="H631" s="99"/>
      <c r="I631" s="99"/>
      <c r="J631" s="99"/>
      <c r="K631" s="99"/>
      <c r="L631" s="99"/>
      <c r="M631" s="99"/>
      <c r="N631" s="99"/>
      <c r="O631" s="99"/>
      <c r="P631" s="99"/>
      <c r="Q631" s="99"/>
      <c r="R631" s="99"/>
      <c r="S631" s="99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</row>
    <row r="632" spans="2:33" ht="18.75" customHeight="1">
      <c r="B632" s="14"/>
      <c r="C632" s="98"/>
      <c r="D632" s="98"/>
      <c r="E632" s="14"/>
      <c r="F632" s="99"/>
      <c r="G632" s="99"/>
      <c r="H632" s="99"/>
      <c r="I632" s="99"/>
      <c r="J632" s="99"/>
      <c r="K632" s="99"/>
      <c r="L632" s="99"/>
      <c r="M632" s="99"/>
      <c r="N632" s="99"/>
      <c r="O632" s="99"/>
      <c r="P632" s="99"/>
      <c r="Q632" s="99"/>
      <c r="R632" s="99"/>
      <c r="S632" s="99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</row>
    <row r="633" spans="2:33" ht="18.75" customHeight="1">
      <c r="B633" s="14"/>
      <c r="C633" s="98"/>
      <c r="D633" s="98"/>
      <c r="E633" s="14"/>
      <c r="F633" s="99"/>
      <c r="G633" s="99"/>
      <c r="H633" s="99"/>
      <c r="I633" s="99"/>
      <c r="J633" s="99"/>
      <c r="K633" s="99"/>
      <c r="L633" s="99"/>
      <c r="M633" s="99"/>
      <c r="N633" s="99"/>
      <c r="O633" s="99"/>
      <c r="P633" s="99"/>
      <c r="Q633" s="99"/>
      <c r="R633" s="99"/>
      <c r="S633" s="99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</row>
    <row r="634" spans="2:33" ht="18.75" customHeight="1">
      <c r="B634" s="14"/>
      <c r="C634" s="98"/>
      <c r="D634" s="98"/>
      <c r="E634" s="14"/>
      <c r="F634" s="99"/>
      <c r="G634" s="99"/>
      <c r="H634" s="99"/>
      <c r="I634" s="99"/>
      <c r="J634" s="99"/>
      <c r="K634" s="99"/>
      <c r="L634" s="99"/>
      <c r="M634" s="99"/>
      <c r="N634" s="99"/>
      <c r="O634" s="99"/>
      <c r="P634" s="99"/>
      <c r="Q634" s="99"/>
      <c r="R634" s="99"/>
      <c r="S634" s="99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</row>
    <row r="635" spans="2:33" ht="18.75" customHeight="1">
      <c r="B635" s="14"/>
      <c r="C635" s="98"/>
      <c r="D635" s="98"/>
      <c r="E635" s="14"/>
      <c r="F635" s="99"/>
      <c r="G635" s="99"/>
      <c r="H635" s="99"/>
      <c r="I635" s="99"/>
      <c r="J635" s="99"/>
      <c r="K635" s="99"/>
      <c r="L635" s="99"/>
      <c r="M635" s="99"/>
      <c r="N635" s="99"/>
      <c r="O635" s="99"/>
      <c r="P635" s="99"/>
      <c r="Q635" s="99"/>
      <c r="R635" s="99"/>
      <c r="S635" s="99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</row>
    <row r="636" spans="2:33" ht="18.75" customHeight="1">
      <c r="B636" s="14"/>
      <c r="C636" s="98"/>
      <c r="D636" s="98"/>
      <c r="E636" s="14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99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</row>
    <row r="637" spans="2:33" ht="18.75" customHeight="1">
      <c r="B637" s="14"/>
      <c r="C637" s="98"/>
      <c r="D637" s="98"/>
      <c r="E637" s="14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99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</row>
    <row r="638" spans="2:33" ht="18.75" customHeight="1">
      <c r="B638" s="14"/>
      <c r="C638" s="98"/>
      <c r="D638" s="98"/>
      <c r="E638" s="14"/>
      <c r="F638" s="99"/>
      <c r="G638" s="99"/>
      <c r="H638" s="99"/>
      <c r="I638" s="99"/>
      <c r="J638" s="99"/>
      <c r="K638" s="99"/>
      <c r="L638" s="99"/>
      <c r="M638" s="99"/>
      <c r="N638" s="99"/>
      <c r="O638" s="99"/>
      <c r="P638" s="99"/>
      <c r="Q638" s="99"/>
      <c r="R638" s="99"/>
      <c r="S638" s="99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</row>
    <row r="639" spans="2:33" ht="18.75" customHeight="1">
      <c r="B639" s="14"/>
      <c r="C639" s="98"/>
      <c r="D639" s="98"/>
      <c r="E639" s="14"/>
      <c r="F639" s="99"/>
      <c r="G639" s="99"/>
      <c r="H639" s="99"/>
      <c r="I639" s="99"/>
      <c r="J639" s="99"/>
      <c r="K639" s="99"/>
      <c r="L639" s="99"/>
      <c r="M639" s="99"/>
      <c r="N639" s="99"/>
      <c r="O639" s="99"/>
      <c r="P639" s="99"/>
      <c r="Q639" s="99"/>
      <c r="R639" s="99"/>
      <c r="S639" s="99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</row>
    <row r="640" spans="2:33" ht="18.75" customHeight="1">
      <c r="B640" s="14"/>
      <c r="C640" s="98"/>
      <c r="D640" s="98"/>
      <c r="E640" s="14"/>
      <c r="F640" s="99"/>
      <c r="G640" s="99"/>
      <c r="H640" s="99"/>
      <c r="I640" s="99"/>
      <c r="J640" s="99"/>
      <c r="K640" s="99"/>
      <c r="L640" s="99"/>
      <c r="M640" s="99"/>
      <c r="N640" s="99"/>
      <c r="O640" s="99"/>
      <c r="P640" s="99"/>
      <c r="Q640" s="99"/>
      <c r="R640" s="99"/>
      <c r="S640" s="99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</row>
    <row r="641" spans="2:33" ht="18.75" customHeight="1">
      <c r="B641" s="14"/>
      <c r="C641" s="98"/>
      <c r="D641" s="98"/>
      <c r="E641" s="14"/>
      <c r="F641" s="99"/>
      <c r="G641" s="99"/>
      <c r="H641" s="99"/>
      <c r="I641" s="99"/>
      <c r="J641" s="99"/>
      <c r="K641" s="99"/>
      <c r="L641" s="99"/>
      <c r="M641" s="99"/>
      <c r="N641" s="99"/>
      <c r="O641" s="99"/>
      <c r="P641" s="99"/>
      <c r="Q641" s="99"/>
      <c r="R641" s="99"/>
      <c r="S641" s="99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</row>
    <row r="642" spans="2:33" ht="18.75" customHeight="1">
      <c r="B642" s="14"/>
      <c r="C642" s="98"/>
      <c r="D642" s="98"/>
      <c r="E642" s="14"/>
      <c r="F642" s="99"/>
      <c r="G642" s="99"/>
      <c r="H642" s="99"/>
      <c r="I642" s="99"/>
      <c r="J642" s="99"/>
      <c r="K642" s="99"/>
      <c r="L642" s="99"/>
      <c r="M642" s="99"/>
      <c r="N642" s="99"/>
      <c r="O642" s="99"/>
      <c r="P642" s="99"/>
      <c r="Q642" s="99"/>
      <c r="R642" s="99"/>
      <c r="S642" s="99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</row>
    <row r="643" spans="2:33" ht="18.75" customHeight="1">
      <c r="B643" s="14"/>
      <c r="C643" s="98"/>
      <c r="D643" s="98"/>
      <c r="E643" s="14"/>
      <c r="F643" s="99"/>
      <c r="G643" s="99"/>
      <c r="H643" s="99"/>
      <c r="I643" s="99"/>
      <c r="J643" s="99"/>
      <c r="K643" s="99"/>
      <c r="L643" s="99"/>
      <c r="M643" s="99"/>
      <c r="N643" s="99"/>
      <c r="O643" s="99"/>
      <c r="P643" s="99"/>
      <c r="Q643" s="99"/>
      <c r="R643" s="99"/>
      <c r="S643" s="99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</row>
    <row r="644" spans="2:33" ht="18.75" customHeight="1">
      <c r="B644" s="14"/>
      <c r="C644" s="98"/>
      <c r="D644" s="98"/>
      <c r="E644" s="14"/>
      <c r="F644" s="99"/>
      <c r="G644" s="99"/>
      <c r="H644" s="99"/>
      <c r="I644" s="99"/>
      <c r="J644" s="99"/>
      <c r="K644" s="99"/>
      <c r="L644" s="99"/>
      <c r="M644" s="99"/>
      <c r="N644" s="99"/>
      <c r="O644" s="99"/>
      <c r="P644" s="99"/>
      <c r="Q644" s="99"/>
      <c r="R644" s="99"/>
      <c r="S644" s="99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</row>
    <row r="645" spans="2:33" ht="18.75" customHeight="1">
      <c r="B645" s="14"/>
      <c r="C645" s="98"/>
      <c r="D645" s="98"/>
      <c r="E645" s="14"/>
      <c r="F645" s="99"/>
      <c r="G645" s="99"/>
      <c r="H645" s="99"/>
      <c r="I645" s="99"/>
      <c r="J645" s="99"/>
      <c r="K645" s="99"/>
      <c r="L645" s="99"/>
      <c r="M645" s="99"/>
      <c r="N645" s="99"/>
      <c r="O645" s="99"/>
      <c r="P645" s="99"/>
      <c r="Q645" s="99"/>
      <c r="R645" s="99"/>
      <c r="S645" s="99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</row>
    <row r="646" spans="2:33" ht="18.75" customHeight="1">
      <c r="B646" s="14"/>
      <c r="C646" s="98"/>
      <c r="D646" s="98"/>
      <c r="E646" s="14"/>
      <c r="F646" s="99"/>
      <c r="G646" s="99"/>
      <c r="H646" s="99"/>
      <c r="I646" s="99"/>
      <c r="J646" s="99"/>
      <c r="K646" s="99"/>
      <c r="L646" s="99"/>
      <c r="M646" s="99"/>
      <c r="N646" s="99"/>
      <c r="O646" s="99"/>
      <c r="P646" s="99"/>
      <c r="Q646" s="99"/>
      <c r="R646" s="99"/>
      <c r="S646" s="99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</row>
    <row r="647" spans="2:33" ht="18.75" customHeight="1">
      <c r="B647" s="14"/>
      <c r="C647" s="98"/>
      <c r="D647" s="98"/>
      <c r="E647" s="14"/>
      <c r="F647" s="99"/>
      <c r="G647" s="99"/>
      <c r="H647" s="99"/>
      <c r="I647" s="99"/>
      <c r="J647" s="99"/>
      <c r="K647" s="99"/>
      <c r="L647" s="99"/>
      <c r="M647" s="99"/>
      <c r="N647" s="99"/>
      <c r="O647" s="99"/>
      <c r="P647" s="99"/>
      <c r="Q647" s="99"/>
      <c r="R647" s="99"/>
      <c r="S647" s="99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</row>
    <row r="648" spans="2:33" ht="18.75" customHeight="1">
      <c r="B648" s="14"/>
      <c r="C648" s="98"/>
      <c r="D648" s="98"/>
      <c r="E648" s="14"/>
      <c r="F648" s="99"/>
      <c r="G648" s="99"/>
      <c r="H648" s="99"/>
      <c r="I648" s="99"/>
      <c r="J648" s="99"/>
      <c r="K648" s="99"/>
      <c r="L648" s="99"/>
      <c r="M648" s="99"/>
      <c r="N648" s="99"/>
      <c r="O648" s="99"/>
      <c r="P648" s="99"/>
      <c r="Q648" s="99"/>
      <c r="R648" s="99"/>
      <c r="S648" s="99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</row>
    <row r="649" spans="2:33" ht="18.75" customHeight="1">
      <c r="B649" s="14"/>
      <c r="C649" s="98"/>
      <c r="D649" s="98"/>
      <c r="E649" s="14"/>
      <c r="F649" s="99"/>
      <c r="G649" s="99"/>
      <c r="H649" s="99"/>
      <c r="I649" s="99"/>
      <c r="J649" s="99"/>
      <c r="K649" s="99"/>
      <c r="L649" s="99"/>
      <c r="M649" s="99"/>
      <c r="N649" s="99"/>
      <c r="O649" s="99"/>
      <c r="P649" s="99"/>
      <c r="Q649" s="99"/>
      <c r="R649" s="99"/>
      <c r="S649" s="99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</row>
    <row r="650" spans="2:33" ht="18.75" customHeight="1">
      <c r="B650" s="14"/>
      <c r="C650" s="98"/>
      <c r="D650" s="98"/>
      <c r="E650" s="14"/>
      <c r="F650" s="99"/>
      <c r="G650" s="99"/>
      <c r="H650" s="99"/>
      <c r="I650" s="99"/>
      <c r="J650" s="99"/>
      <c r="K650" s="99"/>
      <c r="L650" s="99"/>
      <c r="M650" s="99"/>
      <c r="N650" s="99"/>
      <c r="O650" s="99"/>
      <c r="P650" s="99"/>
      <c r="Q650" s="99"/>
      <c r="R650" s="99"/>
      <c r="S650" s="99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</row>
    <row r="651" spans="2:33" ht="18.75" customHeight="1">
      <c r="B651" s="14"/>
      <c r="C651" s="98"/>
      <c r="D651" s="98"/>
      <c r="E651" s="14"/>
      <c r="F651" s="99"/>
      <c r="G651" s="99"/>
      <c r="H651" s="99"/>
      <c r="I651" s="99"/>
      <c r="J651" s="99"/>
      <c r="K651" s="99"/>
      <c r="L651" s="99"/>
      <c r="M651" s="99"/>
      <c r="N651" s="99"/>
      <c r="O651" s="99"/>
      <c r="P651" s="99"/>
      <c r="Q651" s="99"/>
      <c r="R651" s="99"/>
      <c r="S651" s="99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</row>
    <row r="652" spans="2:33" ht="18.75" customHeight="1">
      <c r="B652" s="14"/>
      <c r="C652" s="98"/>
      <c r="D652" s="98"/>
      <c r="E652" s="14"/>
      <c r="F652" s="99"/>
      <c r="G652" s="99"/>
      <c r="H652" s="99"/>
      <c r="I652" s="99"/>
      <c r="J652" s="99"/>
      <c r="K652" s="99"/>
      <c r="L652" s="99"/>
      <c r="M652" s="99"/>
      <c r="N652" s="99"/>
      <c r="O652" s="99"/>
      <c r="P652" s="99"/>
      <c r="Q652" s="99"/>
      <c r="R652" s="99"/>
      <c r="S652" s="99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</row>
    <row r="653" spans="2:33" ht="18.75" customHeight="1">
      <c r="B653" s="14"/>
      <c r="C653" s="98"/>
      <c r="D653" s="98"/>
      <c r="E653" s="14"/>
      <c r="F653" s="99"/>
      <c r="G653" s="99"/>
      <c r="H653" s="99"/>
      <c r="I653" s="99"/>
      <c r="J653" s="99"/>
      <c r="K653" s="99"/>
      <c r="L653" s="99"/>
      <c r="M653" s="99"/>
      <c r="N653" s="99"/>
      <c r="O653" s="99"/>
      <c r="P653" s="99"/>
      <c r="Q653" s="99"/>
      <c r="R653" s="99"/>
      <c r="S653" s="99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</row>
    <row r="654" spans="2:33" ht="18.75" customHeight="1">
      <c r="B654" s="14"/>
      <c r="C654" s="98"/>
      <c r="D654" s="98"/>
      <c r="E654" s="14"/>
      <c r="F654" s="99"/>
      <c r="G654" s="99"/>
      <c r="H654" s="99"/>
      <c r="I654" s="99"/>
      <c r="J654" s="99"/>
      <c r="K654" s="99"/>
      <c r="L654" s="99"/>
      <c r="M654" s="99"/>
      <c r="N654" s="99"/>
      <c r="O654" s="99"/>
      <c r="P654" s="99"/>
      <c r="Q654" s="99"/>
      <c r="R654" s="99"/>
      <c r="S654" s="99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</row>
    <row r="655" spans="2:33" ht="18.75" customHeight="1">
      <c r="B655" s="14"/>
      <c r="C655" s="98"/>
      <c r="D655" s="98"/>
      <c r="E655" s="14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99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</row>
    <row r="656" spans="2:33" ht="18.75" customHeight="1">
      <c r="B656" s="14"/>
      <c r="C656" s="98"/>
      <c r="D656" s="98"/>
      <c r="E656" s="14"/>
      <c r="F656" s="99"/>
      <c r="G656" s="99"/>
      <c r="H656" s="99"/>
      <c r="I656" s="99"/>
      <c r="J656" s="99"/>
      <c r="K656" s="99"/>
      <c r="L656" s="99"/>
      <c r="M656" s="99"/>
      <c r="N656" s="99"/>
      <c r="O656" s="99"/>
      <c r="P656" s="99"/>
      <c r="Q656" s="99"/>
      <c r="R656" s="99"/>
      <c r="S656" s="99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</row>
    <row r="657" spans="2:33" ht="18.75" customHeight="1">
      <c r="B657" s="14"/>
      <c r="C657" s="98"/>
      <c r="D657" s="98"/>
      <c r="E657" s="14"/>
      <c r="F657" s="99"/>
      <c r="G657" s="99"/>
      <c r="H657" s="99"/>
      <c r="I657" s="99"/>
      <c r="J657" s="99"/>
      <c r="K657" s="99"/>
      <c r="L657" s="99"/>
      <c r="M657" s="99"/>
      <c r="N657" s="99"/>
      <c r="O657" s="99"/>
      <c r="P657" s="99"/>
      <c r="Q657" s="99"/>
      <c r="R657" s="99"/>
      <c r="S657" s="99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</row>
    <row r="658" spans="2:33" ht="18.75" customHeight="1">
      <c r="B658" s="14"/>
      <c r="C658" s="98"/>
      <c r="D658" s="98"/>
      <c r="E658" s="14"/>
      <c r="F658" s="99"/>
      <c r="G658" s="99"/>
      <c r="H658" s="99"/>
      <c r="I658" s="99"/>
      <c r="J658" s="99"/>
      <c r="K658" s="99"/>
      <c r="L658" s="99"/>
      <c r="M658" s="99"/>
      <c r="N658" s="99"/>
      <c r="O658" s="99"/>
      <c r="P658" s="99"/>
      <c r="Q658" s="99"/>
      <c r="R658" s="99"/>
      <c r="S658" s="99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</row>
    <row r="659" spans="2:33" ht="18.75" customHeight="1">
      <c r="B659" s="14"/>
      <c r="C659" s="98"/>
      <c r="D659" s="98"/>
      <c r="E659" s="14"/>
      <c r="F659" s="99"/>
      <c r="G659" s="99"/>
      <c r="H659" s="99"/>
      <c r="I659" s="99"/>
      <c r="J659" s="99"/>
      <c r="K659" s="99"/>
      <c r="L659" s="99"/>
      <c r="M659" s="99"/>
      <c r="N659" s="99"/>
      <c r="O659" s="99"/>
      <c r="P659" s="99"/>
      <c r="Q659" s="99"/>
      <c r="R659" s="99"/>
      <c r="S659" s="99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</row>
    <row r="660" spans="2:33" ht="18.75" customHeight="1">
      <c r="B660" s="14"/>
      <c r="C660" s="98"/>
      <c r="D660" s="98"/>
      <c r="E660" s="14"/>
      <c r="F660" s="99"/>
      <c r="G660" s="99"/>
      <c r="H660" s="99"/>
      <c r="I660" s="99"/>
      <c r="J660" s="99"/>
      <c r="K660" s="99"/>
      <c r="L660" s="99"/>
      <c r="M660" s="99"/>
      <c r="N660" s="99"/>
      <c r="O660" s="99"/>
      <c r="P660" s="99"/>
      <c r="Q660" s="99"/>
      <c r="R660" s="99"/>
      <c r="S660" s="99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</row>
    <row r="661" spans="2:33" ht="18.75" customHeight="1">
      <c r="B661" s="14"/>
      <c r="C661" s="98"/>
      <c r="D661" s="98"/>
      <c r="E661" s="14"/>
      <c r="F661" s="99"/>
      <c r="G661" s="99"/>
      <c r="H661" s="99"/>
      <c r="I661" s="99"/>
      <c r="J661" s="99"/>
      <c r="K661" s="99"/>
      <c r="L661" s="99"/>
      <c r="M661" s="99"/>
      <c r="N661" s="99"/>
      <c r="O661" s="99"/>
      <c r="P661" s="99"/>
      <c r="Q661" s="99"/>
      <c r="R661" s="99"/>
      <c r="S661" s="99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</row>
    <row r="662" spans="2:33" ht="18.75" customHeight="1">
      <c r="B662" s="14"/>
      <c r="C662" s="98"/>
      <c r="D662" s="98"/>
      <c r="E662" s="14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99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</row>
    <row r="663" spans="2:33" ht="18.75" customHeight="1">
      <c r="B663" s="14"/>
      <c r="C663" s="98"/>
      <c r="D663" s="98"/>
      <c r="E663" s="14"/>
      <c r="F663" s="99"/>
      <c r="G663" s="99"/>
      <c r="H663" s="99"/>
      <c r="I663" s="99"/>
      <c r="J663" s="99"/>
      <c r="K663" s="99"/>
      <c r="L663" s="99"/>
      <c r="M663" s="99"/>
      <c r="N663" s="99"/>
      <c r="O663" s="99"/>
      <c r="P663" s="99"/>
      <c r="Q663" s="99"/>
      <c r="R663" s="99"/>
      <c r="S663" s="99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</row>
    <row r="664" spans="2:33" ht="18.75" customHeight="1">
      <c r="B664" s="14"/>
      <c r="C664" s="98"/>
      <c r="D664" s="98"/>
      <c r="E664" s="14"/>
      <c r="F664" s="99"/>
      <c r="G664" s="99"/>
      <c r="H664" s="99"/>
      <c r="I664" s="99"/>
      <c r="J664" s="99"/>
      <c r="K664" s="99"/>
      <c r="L664" s="99"/>
      <c r="M664" s="99"/>
      <c r="N664" s="99"/>
      <c r="O664" s="99"/>
      <c r="P664" s="99"/>
      <c r="Q664" s="99"/>
      <c r="R664" s="99"/>
      <c r="S664" s="99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</row>
    <row r="665" spans="2:33" ht="18.75" customHeight="1">
      <c r="B665" s="14"/>
      <c r="C665" s="98"/>
      <c r="D665" s="98"/>
      <c r="E665" s="14"/>
      <c r="F665" s="99"/>
      <c r="G665" s="99"/>
      <c r="H665" s="99"/>
      <c r="I665" s="99"/>
      <c r="J665" s="99"/>
      <c r="K665" s="99"/>
      <c r="L665" s="99"/>
      <c r="M665" s="99"/>
      <c r="N665" s="99"/>
      <c r="O665" s="99"/>
      <c r="P665" s="99"/>
      <c r="Q665" s="99"/>
      <c r="R665" s="99"/>
      <c r="S665" s="99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</row>
    <row r="666" spans="2:33" ht="18.75" customHeight="1">
      <c r="B666" s="14"/>
      <c r="C666" s="98"/>
      <c r="D666" s="98"/>
      <c r="E666" s="14"/>
      <c r="F666" s="99"/>
      <c r="G666" s="99"/>
      <c r="H666" s="99"/>
      <c r="I666" s="99"/>
      <c r="J666" s="99"/>
      <c r="K666" s="99"/>
      <c r="L666" s="99"/>
      <c r="M666" s="99"/>
      <c r="N666" s="99"/>
      <c r="O666" s="99"/>
      <c r="P666" s="99"/>
      <c r="Q666" s="99"/>
      <c r="R666" s="99"/>
      <c r="S666" s="99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</row>
    <row r="667" spans="2:33" ht="18.75" customHeight="1">
      <c r="B667" s="14"/>
      <c r="C667" s="98"/>
      <c r="D667" s="98"/>
      <c r="E667" s="14"/>
      <c r="F667" s="99"/>
      <c r="G667" s="99"/>
      <c r="H667" s="99"/>
      <c r="I667" s="99"/>
      <c r="J667" s="99"/>
      <c r="K667" s="99"/>
      <c r="L667" s="99"/>
      <c r="M667" s="99"/>
      <c r="N667" s="99"/>
      <c r="O667" s="99"/>
      <c r="P667" s="99"/>
      <c r="Q667" s="99"/>
      <c r="R667" s="99"/>
      <c r="S667" s="99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</row>
    <row r="668" spans="2:33" ht="18.75" customHeight="1">
      <c r="B668" s="14"/>
      <c r="C668" s="98"/>
      <c r="D668" s="98"/>
      <c r="E668" s="14"/>
      <c r="F668" s="99"/>
      <c r="G668" s="99"/>
      <c r="H668" s="99"/>
      <c r="I668" s="99"/>
      <c r="J668" s="99"/>
      <c r="K668" s="99"/>
      <c r="L668" s="99"/>
      <c r="M668" s="99"/>
      <c r="N668" s="99"/>
      <c r="O668" s="99"/>
      <c r="P668" s="99"/>
      <c r="Q668" s="99"/>
      <c r="R668" s="99"/>
      <c r="S668" s="99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</row>
    <row r="669" spans="2:33" ht="18.75" customHeight="1">
      <c r="B669" s="14"/>
      <c r="C669" s="98"/>
      <c r="D669" s="98"/>
      <c r="E669" s="14"/>
      <c r="F669" s="99"/>
      <c r="G669" s="99"/>
      <c r="H669" s="99"/>
      <c r="I669" s="99"/>
      <c r="J669" s="99"/>
      <c r="K669" s="99"/>
      <c r="L669" s="99"/>
      <c r="M669" s="99"/>
      <c r="N669" s="99"/>
      <c r="O669" s="99"/>
      <c r="P669" s="99"/>
      <c r="Q669" s="99"/>
      <c r="R669" s="99"/>
      <c r="S669" s="99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</row>
    <row r="670" spans="2:33" ht="18.75" customHeight="1">
      <c r="B670" s="14"/>
      <c r="C670" s="98"/>
      <c r="D670" s="98"/>
      <c r="E670" s="14"/>
      <c r="F670" s="99"/>
      <c r="G670" s="99"/>
      <c r="H670" s="99"/>
      <c r="I670" s="99"/>
      <c r="J670" s="99"/>
      <c r="K670" s="99"/>
      <c r="L670" s="99"/>
      <c r="M670" s="99"/>
      <c r="N670" s="99"/>
      <c r="O670" s="99"/>
      <c r="P670" s="99"/>
      <c r="Q670" s="99"/>
      <c r="R670" s="99"/>
      <c r="S670" s="99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</row>
    <row r="671" spans="2:33" ht="18.75" customHeight="1">
      <c r="B671" s="14"/>
      <c r="C671" s="98"/>
      <c r="D671" s="98"/>
      <c r="E671" s="14"/>
      <c r="F671" s="99"/>
      <c r="G671" s="99"/>
      <c r="H671" s="99"/>
      <c r="I671" s="99"/>
      <c r="J671" s="99"/>
      <c r="K671" s="99"/>
      <c r="L671" s="99"/>
      <c r="M671" s="99"/>
      <c r="N671" s="99"/>
      <c r="O671" s="99"/>
      <c r="P671" s="99"/>
      <c r="Q671" s="99"/>
      <c r="R671" s="99"/>
      <c r="S671" s="99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</row>
    <row r="672" spans="2:33" ht="18.75" customHeight="1">
      <c r="B672" s="14"/>
      <c r="C672" s="98"/>
      <c r="D672" s="98"/>
      <c r="E672" s="14"/>
      <c r="F672" s="99"/>
      <c r="G672" s="99"/>
      <c r="H672" s="99"/>
      <c r="I672" s="99"/>
      <c r="J672" s="99"/>
      <c r="K672" s="99"/>
      <c r="L672" s="99"/>
      <c r="M672" s="99"/>
      <c r="N672" s="99"/>
      <c r="O672" s="99"/>
      <c r="P672" s="99"/>
      <c r="Q672" s="99"/>
      <c r="R672" s="99"/>
      <c r="S672" s="99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</row>
    <row r="673" spans="2:33" ht="18.75" customHeight="1">
      <c r="B673" s="14"/>
      <c r="C673" s="98"/>
      <c r="D673" s="98"/>
      <c r="E673" s="14"/>
      <c r="F673" s="99"/>
      <c r="G673" s="99"/>
      <c r="H673" s="99"/>
      <c r="I673" s="99"/>
      <c r="J673" s="99"/>
      <c r="K673" s="99"/>
      <c r="L673" s="99"/>
      <c r="M673" s="99"/>
      <c r="N673" s="99"/>
      <c r="O673" s="99"/>
      <c r="P673" s="99"/>
      <c r="Q673" s="99"/>
      <c r="R673" s="99"/>
      <c r="S673" s="99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</row>
    <row r="674" spans="2:33" ht="18.75" customHeight="1">
      <c r="B674" s="14"/>
      <c r="C674" s="98"/>
      <c r="D674" s="98"/>
      <c r="E674" s="14"/>
      <c r="F674" s="99"/>
      <c r="G674" s="99"/>
      <c r="H674" s="99"/>
      <c r="I674" s="99"/>
      <c r="J674" s="99"/>
      <c r="K674" s="99"/>
      <c r="L674" s="99"/>
      <c r="M674" s="99"/>
      <c r="N674" s="99"/>
      <c r="O674" s="99"/>
      <c r="P674" s="99"/>
      <c r="Q674" s="99"/>
      <c r="R674" s="99"/>
      <c r="S674" s="99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</row>
    <row r="675" spans="2:33" ht="18.75" customHeight="1">
      <c r="B675" s="14"/>
      <c r="C675" s="98"/>
      <c r="D675" s="98"/>
      <c r="E675" s="14"/>
      <c r="F675" s="99"/>
      <c r="G675" s="99"/>
      <c r="H675" s="99"/>
      <c r="I675" s="99"/>
      <c r="J675" s="99"/>
      <c r="K675" s="99"/>
      <c r="L675" s="99"/>
      <c r="M675" s="99"/>
      <c r="N675" s="99"/>
      <c r="O675" s="99"/>
      <c r="P675" s="99"/>
      <c r="Q675" s="99"/>
      <c r="R675" s="99"/>
      <c r="S675" s="99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</row>
    <row r="676" spans="2:33" ht="18.75" customHeight="1">
      <c r="B676" s="14"/>
      <c r="C676" s="98"/>
      <c r="D676" s="98"/>
      <c r="E676" s="14"/>
      <c r="F676" s="99"/>
      <c r="G676" s="99"/>
      <c r="H676" s="99"/>
      <c r="I676" s="99"/>
      <c r="J676" s="99"/>
      <c r="K676" s="99"/>
      <c r="L676" s="99"/>
      <c r="M676" s="99"/>
      <c r="N676" s="99"/>
      <c r="O676" s="99"/>
      <c r="P676" s="99"/>
      <c r="Q676" s="99"/>
      <c r="R676" s="99"/>
      <c r="S676" s="99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</row>
    <row r="677" spans="2:33" ht="18.75" customHeight="1">
      <c r="B677" s="14"/>
      <c r="C677" s="98"/>
      <c r="D677" s="98"/>
      <c r="E677" s="14"/>
      <c r="F677" s="99"/>
      <c r="G677" s="99"/>
      <c r="H677" s="99"/>
      <c r="I677" s="99"/>
      <c r="J677" s="99"/>
      <c r="K677" s="99"/>
      <c r="L677" s="99"/>
      <c r="M677" s="99"/>
      <c r="N677" s="99"/>
      <c r="O677" s="99"/>
      <c r="P677" s="99"/>
      <c r="Q677" s="99"/>
      <c r="R677" s="99"/>
      <c r="S677" s="99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</row>
    <row r="678" spans="2:33" ht="18.75" customHeight="1">
      <c r="B678" s="14"/>
      <c r="C678" s="98"/>
      <c r="D678" s="98"/>
      <c r="E678" s="14"/>
      <c r="F678" s="99"/>
      <c r="G678" s="99"/>
      <c r="H678" s="99"/>
      <c r="I678" s="99"/>
      <c r="J678" s="99"/>
      <c r="K678" s="99"/>
      <c r="L678" s="99"/>
      <c r="M678" s="99"/>
      <c r="N678" s="99"/>
      <c r="O678" s="99"/>
      <c r="P678" s="99"/>
      <c r="Q678" s="99"/>
      <c r="R678" s="99"/>
      <c r="S678" s="99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</row>
    <row r="679" spans="2:33" ht="18.75" customHeight="1">
      <c r="B679" s="14"/>
      <c r="C679" s="98"/>
      <c r="D679" s="98"/>
      <c r="E679" s="14"/>
      <c r="F679" s="99"/>
      <c r="G679" s="99"/>
      <c r="H679" s="99"/>
      <c r="I679" s="99"/>
      <c r="J679" s="99"/>
      <c r="K679" s="99"/>
      <c r="L679" s="99"/>
      <c r="M679" s="99"/>
      <c r="N679" s="99"/>
      <c r="O679" s="99"/>
      <c r="P679" s="99"/>
      <c r="Q679" s="99"/>
      <c r="R679" s="99"/>
      <c r="S679" s="99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</row>
    <row r="680" spans="2:33" ht="18.75" customHeight="1">
      <c r="B680" s="14"/>
      <c r="C680" s="98"/>
      <c r="D680" s="98"/>
      <c r="E680" s="14"/>
      <c r="F680" s="99"/>
      <c r="G680" s="99"/>
      <c r="H680" s="99"/>
      <c r="I680" s="99"/>
      <c r="J680" s="99"/>
      <c r="K680" s="99"/>
      <c r="L680" s="99"/>
      <c r="M680" s="99"/>
      <c r="N680" s="99"/>
      <c r="O680" s="99"/>
      <c r="P680" s="99"/>
      <c r="Q680" s="99"/>
      <c r="R680" s="99"/>
      <c r="S680" s="99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</row>
    <row r="681" spans="2:33" ht="18.75" customHeight="1">
      <c r="B681" s="14"/>
      <c r="C681" s="98"/>
      <c r="D681" s="98"/>
      <c r="E681" s="14"/>
      <c r="F681" s="99"/>
      <c r="G681" s="99"/>
      <c r="H681" s="99"/>
      <c r="I681" s="99"/>
      <c r="J681" s="99"/>
      <c r="K681" s="99"/>
      <c r="L681" s="99"/>
      <c r="M681" s="99"/>
      <c r="N681" s="99"/>
      <c r="O681" s="99"/>
      <c r="P681" s="99"/>
      <c r="Q681" s="99"/>
      <c r="R681" s="99"/>
      <c r="S681" s="99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</row>
    <row r="682" spans="2:33" ht="18.75" customHeight="1">
      <c r="B682" s="14"/>
      <c r="C682" s="98"/>
      <c r="D682" s="98"/>
      <c r="E682" s="14"/>
      <c r="F682" s="99"/>
      <c r="G682" s="99"/>
      <c r="H682" s="99"/>
      <c r="I682" s="99"/>
      <c r="J682" s="99"/>
      <c r="K682" s="99"/>
      <c r="L682" s="99"/>
      <c r="M682" s="99"/>
      <c r="N682" s="99"/>
      <c r="O682" s="99"/>
      <c r="P682" s="99"/>
      <c r="Q682" s="99"/>
      <c r="R682" s="99"/>
      <c r="S682" s="99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</row>
    <row r="683" spans="2:33" ht="18.75" customHeight="1">
      <c r="B683" s="14"/>
      <c r="C683" s="98"/>
      <c r="D683" s="98"/>
      <c r="E683" s="14"/>
      <c r="F683" s="99"/>
      <c r="G683" s="99"/>
      <c r="H683" s="99"/>
      <c r="I683" s="99"/>
      <c r="J683" s="99"/>
      <c r="K683" s="99"/>
      <c r="L683" s="99"/>
      <c r="M683" s="99"/>
      <c r="N683" s="99"/>
      <c r="O683" s="99"/>
      <c r="P683" s="99"/>
      <c r="Q683" s="99"/>
      <c r="R683" s="99"/>
      <c r="S683" s="99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</row>
    <row r="684" spans="2:33" ht="18.75" customHeight="1">
      <c r="B684" s="14"/>
      <c r="C684" s="98"/>
      <c r="D684" s="98"/>
      <c r="E684" s="14"/>
      <c r="F684" s="99"/>
      <c r="G684" s="99"/>
      <c r="H684" s="99"/>
      <c r="I684" s="99"/>
      <c r="J684" s="99"/>
      <c r="K684" s="99"/>
      <c r="L684" s="99"/>
      <c r="M684" s="99"/>
      <c r="N684" s="99"/>
      <c r="O684" s="99"/>
      <c r="P684" s="99"/>
      <c r="Q684" s="99"/>
      <c r="R684" s="99"/>
      <c r="S684" s="99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</row>
    <row r="685" spans="2:33" ht="18.75" customHeight="1">
      <c r="B685" s="14"/>
      <c r="C685" s="98"/>
      <c r="D685" s="98"/>
      <c r="E685" s="14"/>
      <c r="F685" s="99"/>
      <c r="G685" s="99"/>
      <c r="H685" s="99"/>
      <c r="I685" s="99"/>
      <c r="J685" s="99"/>
      <c r="K685" s="99"/>
      <c r="L685" s="99"/>
      <c r="M685" s="99"/>
      <c r="N685" s="99"/>
      <c r="O685" s="99"/>
      <c r="P685" s="99"/>
      <c r="Q685" s="99"/>
      <c r="R685" s="99"/>
      <c r="S685" s="99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</row>
    <row r="686" spans="2:33" ht="18.75" customHeight="1">
      <c r="B686" s="14"/>
      <c r="C686" s="98"/>
      <c r="D686" s="98"/>
      <c r="E686" s="14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99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</row>
    <row r="687" spans="2:33" ht="18.75" customHeight="1">
      <c r="B687" s="14"/>
      <c r="C687" s="98"/>
      <c r="D687" s="98"/>
      <c r="E687" s="14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99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</row>
    <row r="688" spans="2:33" ht="18.75" customHeight="1">
      <c r="B688" s="14"/>
      <c r="C688" s="98"/>
      <c r="D688" s="98"/>
      <c r="E688" s="14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99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</row>
    <row r="689" spans="2:33" ht="18.75" customHeight="1">
      <c r="B689" s="14"/>
      <c r="C689" s="98"/>
      <c r="D689" s="98"/>
      <c r="E689" s="14"/>
      <c r="F689" s="99"/>
      <c r="G689" s="99"/>
      <c r="H689" s="99"/>
      <c r="I689" s="99"/>
      <c r="J689" s="99"/>
      <c r="K689" s="99"/>
      <c r="L689" s="99"/>
      <c r="M689" s="99"/>
      <c r="N689" s="99"/>
      <c r="O689" s="99"/>
      <c r="P689" s="99"/>
      <c r="Q689" s="99"/>
      <c r="R689" s="99"/>
      <c r="S689" s="99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</row>
    <row r="690" spans="2:33" ht="18.75" customHeight="1">
      <c r="B690" s="14"/>
      <c r="C690" s="98"/>
      <c r="D690" s="98"/>
      <c r="E690" s="14"/>
      <c r="F690" s="99"/>
      <c r="G690" s="99"/>
      <c r="H690" s="99"/>
      <c r="I690" s="99"/>
      <c r="J690" s="99"/>
      <c r="K690" s="99"/>
      <c r="L690" s="99"/>
      <c r="M690" s="99"/>
      <c r="N690" s="99"/>
      <c r="O690" s="99"/>
      <c r="P690" s="99"/>
      <c r="Q690" s="99"/>
      <c r="R690" s="99"/>
      <c r="S690" s="99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</row>
    <row r="691" spans="2:33" ht="18.75" customHeight="1">
      <c r="B691" s="14"/>
      <c r="C691" s="98"/>
      <c r="D691" s="98"/>
      <c r="E691" s="14"/>
      <c r="F691" s="99"/>
      <c r="G691" s="99"/>
      <c r="H691" s="99"/>
      <c r="I691" s="99"/>
      <c r="J691" s="99"/>
      <c r="K691" s="99"/>
      <c r="L691" s="99"/>
      <c r="M691" s="99"/>
      <c r="N691" s="99"/>
      <c r="O691" s="99"/>
      <c r="P691" s="99"/>
      <c r="Q691" s="99"/>
      <c r="R691" s="99"/>
      <c r="S691" s="99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</row>
    <row r="692" spans="2:33" ht="18.75" customHeight="1">
      <c r="B692" s="14"/>
      <c r="C692" s="98"/>
      <c r="D692" s="98"/>
      <c r="E692" s="14"/>
      <c r="F692" s="99"/>
      <c r="G692" s="99"/>
      <c r="H692" s="99"/>
      <c r="I692" s="99"/>
      <c r="J692" s="99"/>
      <c r="K692" s="99"/>
      <c r="L692" s="99"/>
      <c r="M692" s="99"/>
      <c r="N692" s="99"/>
      <c r="O692" s="99"/>
      <c r="P692" s="99"/>
      <c r="Q692" s="99"/>
      <c r="R692" s="99"/>
      <c r="S692" s="99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</row>
    <row r="693" spans="2:33" ht="18.75" customHeight="1">
      <c r="B693" s="14"/>
      <c r="C693" s="98"/>
      <c r="D693" s="98"/>
      <c r="E693" s="14"/>
      <c r="F693" s="99"/>
      <c r="G693" s="99"/>
      <c r="H693" s="99"/>
      <c r="I693" s="99"/>
      <c r="J693" s="99"/>
      <c r="K693" s="99"/>
      <c r="L693" s="99"/>
      <c r="M693" s="99"/>
      <c r="N693" s="99"/>
      <c r="O693" s="99"/>
      <c r="P693" s="99"/>
      <c r="Q693" s="99"/>
      <c r="R693" s="99"/>
      <c r="S693" s="99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</row>
    <row r="694" spans="2:33" ht="18.75" customHeight="1">
      <c r="B694" s="14"/>
      <c r="C694" s="98"/>
      <c r="D694" s="98"/>
      <c r="E694" s="14"/>
      <c r="F694" s="99"/>
      <c r="G694" s="99"/>
      <c r="H694" s="99"/>
      <c r="I694" s="99"/>
      <c r="J694" s="99"/>
      <c r="K694" s="99"/>
      <c r="L694" s="99"/>
      <c r="M694" s="99"/>
      <c r="N694" s="99"/>
      <c r="O694" s="99"/>
      <c r="P694" s="99"/>
      <c r="Q694" s="99"/>
      <c r="R694" s="99"/>
      <c r="S694" s="99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</row>
    <row r="695" spans="2:33" ht="18.75" customHeight="1">
      <c r="B695" s="14"/>
      <c r="C695" s="98"/>
      <c r="D695" s="98"/>
      <c r="E695" s="14"/>
      <c r="F695" s="99"/>
      <c r="G695" s="99"/>
      <c r="H695" s="99"/>
      <c r="I695" s="99"/>
      <c r="J695" s="99"/>
      <c r="K695" s="99"/>
      <c r="L695" s="99"/>
      <c r="M695" s="99"/>
      <c r="N695" s="99"/>
      <c r="O695" s="99"/>
      <c r="P695" s="99"/>
      <c r="Q695" s="99"/>
      <c r="R695" s="99"/>
      <c r="S695" s="99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</row>
    <row r="696" spans="2:33" ht="18.75" customHeight="1">
      <c r="B696" s="14"/>
      <c r="C696" s="98"/>
      <c r="D696" s="98"/>
      <c r="E696" s="14"/>
      <c r="F696" s="99"/>
      <c r="G696" s="99"/>
      <c r="H696" s="99"/>
      <c r="I696" s="99"/>
      <c r="J696" s="99"/>
      <c r="K696" s="99"/>
      <c r="L696" s="99"/>
      <c r="M696" s="99"/>
      <c r="N696" s="99"/>
      <c r="O696" s="99"/>
      <c r="P696" s="99"/>
      <c r="Q696" s="99"/>
      <c r="R696" s="99"/>
      <c r="S696" s="99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</row>
    <row r="697" spans="2:33" ht="18.75" customHeight="1">
      <c r="B697" s="14"/>
      <c r="C697" s="98"/>
      <c r="D697" s="98"/>
      <c r="E697" s="14"/>
      <c r="F697" s="99"/>
      <c r="G697" s="99"/>
      <c r="H697" s="99"/>
      <c r="I697" s="99"/>
      <c r="J697" s="99"/>
      <c r="K697" s="99"/>
      <c r="L697" s="99"/>
      <c r="M697" s="99"/>
      <c r="N697" s="99"/>
      <c r="O697" s="99"/>
      <c r="P697" s="99"/>
      <c r="Q697" s="99"/>
      <c r="R697" s="99"/>
      <c r="S697" s="99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</row>
    <row r="698" spans="2:33" ht="18.75" customHeight="1">
      <c r="B698" s="14"/>
      <c r="C698" s="98"/>
      <c r="D698" s="98"/>
      <c r="E698" s="14"/>
      <c r="F698" s="99"/>
      <c r="G698" s="99"/>
      <c r="H698" s="99"/>
      <c r="I698" s="99"/>
      <c r="J698" s="99"/>
      <c r="K698" s="99"/>
      <c r="L698" s="99"/>
      <c r="M698" s="99"/>
      <c r="N698" s="99"/>
      <c r="O698" s="99"/>
      <c r="P698" s="99"/>
      <c r="Q698" s="99"/>
      <c r="R698" s="99"/>
      <c r="S698" s="99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</row>
    <row r="699" spans="2:33" ht="18.75" customHeight="1">
      <c r="B699" s="14"/>
      <c r="C699" s="98"/>
      <c r="D699" s="98"/>
      <c r="E699" s="14"/>
      <c r="F699" s="99"/>
      <c r="G699" s="99"/>
      <c r="H699" s="99"/>
      <c r="I699" s="99"/>
      <c r="J699" s="99"/>
      <c r="K699" s="99"/>
      <c r="L699" s="99"/>
      <c r="M699" s="99"/>
      <c r="N699" s="99"/>
      <c r="O699" s="99"/>
      <c r="P699" s="99"/>
      <c r="Q699" s="99"/>
      <c r="R699" s="99"/>
      <c r="S699" s="99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</row>
    <row r="700" spans="2:33" ht="18.75" customHeight="1">
      <c r="B700" s="14"/>
      <c r="C700" s="98"/>
      <c r="D700" s="98"/>
      <c r="E700" s="14"/>
      <c r="F700" s="99"/>
      <c r="G700" s="99"/>
      <c r="H700" s="99"/>
      <c r="I700" s="99"/>
      <c r="J700" s="99"/>
      <c r="K700" s="99"/>
      <c r="L700" s="99"/>
      <c r="M700" s="99"/>
      <c r="N700" s="99"/>
      <c r="O700" s="99"/>
      <c r="P700" s="99"/>
      <c r="Q700" s="99"/>
      <c r="R700" s="99"/>
      <c r="S700" s="99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</row>
    <row r="701" spans="2:33" ht="18.75" customHeight="1">
      <c r="B701" s="14"/>
      <c r="C701" s="98"/>
      <c r="D701" s="98"/>
      <c r="E701" s="14"/>
      <c r="F701" s="99"/>
      <c r="G701" s="99"/>
      <c r="H701" s="99"/>
      <c r="I701" s="99"/>
      <c r="J701" s="99"/>
      <c r="K701" s="99"/>
      <c r="L701" s="99"/>
      <c r="M701" s="99"/>
      <c r="N701" s="99"/>
      <c r="O701" s="99"/>
      <c r="P701" s="99"/>
      <c r="Q701" s="99"/>
      <c r="R701" s="99"/>
      <c r="S701" s="99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</row>
    <row r="702" spans="2:33" ht="18.75" customHeight="1">
      <c r="B702" s="14"/>
      <c r="C702" s="98"/>
      <c r="D702" s="98"/>
      <c r="E702" s="14"/>
      <c r="F702" s="99"/>
      <c r="G702" s="99"/>
      <c r="H702" s="99"/>
      <c r="I702" s="99"/>
      <c r="J702" s="99"/>
      <c r="K702" s="99"/>
      <c r="L702" s="99"/>
      <c r="M702" s="99"/>
      <c r="N702" s="99"/>
      <c r="O702" s="99"/>
      <c r="P702" s="99"/>
      <c r="Q702" s="99"/>
      <c r="R702" s="99"/>
      <c r="S702" s="99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</row>
    <row r="703" spans="2:33" ht="18.75" customHeight="1">
      <c r="B703" s="14"/>
      <c r="C703" s="98"/>
      <c r="D703" s="98"/>
      <c r="E703" s="14"/>
      <c r="F703" s="99"/>
      <c r="G703" s="99"/>
      <c r="H703" s="99"/>
      <c r="I703" s="99"/>
      <c r="J703" s="99"/>
      <c r="K703" s="99"/>
      <c r="L703" s="99"/>
      <c r="M703" s="99"/>
      <c r="N703" s="99"/>
      <c r="O703" s="99"/>
      <c r="P703" s="99"/>
      <c r="Q703" s="99"/>
      <c r="R703" s="99"/>
      <c r="S703" s="99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</row>
    <row r="704" spans="2:33" ht="18.75" customHeight="1">
      <c r="B704" s="14"/>
      <c r="C704" s="98"/>
      <c r="D704" s="98"/>
      <c r="E704" s="14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99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</row>
    <row r="705" spans="2:33" ht="18.75" customHeight="1">
      <c r="B705" s="14"/>
      <c r="C705" s="98"/>
      <c r="D705" s="98"/>
      <c r="E705" s="14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99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</row>
    <row r="706" spans="2:33" ht="18.75" customHeight="1">
      <c r="B706" s="14"/>
      <c r="C706" s="98"/>
      <c r="D706" s="98"/>
      <c r="E706" s="14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99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</row>
    <row r="707" spans="2:33" ht="18.75" customHeight="1">
      <c r="B707" s="14"/>
      <c r="C707" s="98"/>
      <c r="D707" s="98"/>
      <c r="E707" s="14"/>
      <c r="F707" s="99"/>
      <c r="G707" s="99"/>
      <c r="H707" s="99"/>
      <c r="I707" s="99"/>
      <c r="J707" s="99"/>
      <c r="K707" s="99"/>
      <c r="L707" s="99"/>
      <c r="M707" s="99"/>
      <c r="N707" s="99"/>
      <c r="O707" s="99"/>
      <c r="P707" s="99"/>
      <c r="Q707" s="99"/>
      <c r="R707" s="99"/>
      <c r="S707" s="99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</row>
    <row r="708" spans="2:33" ht="18.75" customHeight="1">
      <c r="B708" s="14"/>
      <c r="C708" s="98"/>
      <c r="D708" s="98"/>
      <c r="E708" s="14"/>
      <c r="F708" s="99"/>
      <c r="G708" s="99"/>
      <c r="H708" s="99"/>
      <c r="I708" s="99"/>
      <c r="J708" s="99"/>
      <c r="K708" s="99"/>
      <c r="L708" s="99"/>
      <c r="M708" s="99"/>
      <c r="N708" s="99"/>
      <c r="O708" s="99"/>
      <c r="P708" s="99"/>
      <c r="Q708" s="99"/>
      <c r="R708" s="99"/>
      <c r="S708" s="99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</row>
    <row r="709" spans="2:33" ht="18.75" customHeight="1">
      <c r="B709" s="14"/>
      <c r="C709" s="98"/>
      <c r="D709" s="98"/>
      <c r="E709" s="14"/>
      <c r="F709" s="99"/>
      <c r="G709" s="99"/>
      <c r="H709" s="99"/>
      <c r="I709" s="99"/>
      <c r="J709" s="99"/>
      <c r="K709" s="99"/>
      <c r="L709" s="99"/>
      <c r="M709" s="99"/>
      <c r="N709" s="99"/>
      <c r="O709" s="99"/>
      <c r="P709" s="99"/>
      <c r="Q709" s="99"/>
      <c r="R709" s="99"/>
      <c r="S709" s="99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</row>
    <row r="710" spans="2:33" ht="18.75" customHeight="1">
      <c r="B710" s="14"/>
      <c r="C710" s="98"/>
      <c r="D710" s="98"/>
      <c r="E710" s="14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99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</row>
    <row r="711" spans="2:33" ht="18.75" customHeight="1">
      <c r="B711" s="14"/>
      <c r="C711" s="98"/>
      <c r="D711" s="98"/>
      <c r="E711" s="14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99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</row>
    <row r="712" spans="2:33" ht="18.75" customHeight="1">
      <c r="B712" s="14"/>
      <c r="C712" s="98"/>
      <c r="D712" s="98"/>
      <c r="E712" s="14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99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</row>
    <row r="713" spans="2:33" ht="18.75" customHeight="1">
      <c r="B713" s="14"/>
      <c r="C713" s="98"/>
      <c r="D713" s="98"/>
      <c r="E713" s="14"/>
      <c r="F713" s="99"/>
      <c r="G713" s="99"/>
      <c r="H713" s="99"/>
      <c r="I713" s="99"/>
      <c r="J713" s="99"/>
      <c r="K713" s="99"/>
      <c r="L713" s="99"/>
      <c r="M713" s="99"/>
      <c r="N713" s="99"/>
      <c r="O713" s="99"/>
      <c r="P713" s="99"/>
      <c r="Q713" s="99"/>
      <c r="R713" s="99"/>
      <c r="S713" s="99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</row>
    <row r="714" spans="2:33" ht="18.75" customHeight="1">
      <c r="B714" s="14"/>
      <c r="C714" s="98"/>
      <c r="D714" s="98"/>
      <c r="E714" s="14"/>
      <c r="F714" s="99"/>
      <c r="G714" s="99"/>
      <c r="H714" s="99"/>
      <c r="I714" s="99"/>
      <c r="J714" s="99"/>
      <c r="K714" s="99"/>
      <c r="L714" s="99"/>
      <c r="M714" s="99"/>
      <c r="N714" s="99"/>
      <c r="O714" s="99"/>
      <c r="P714" s="99"/>
      <c r="Q714" s="99"/>
      <c r="R714" s="99"/>
      <c r="S714" s="99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</row>
    <row r="715" spans="2:33" ht="18.75" customHeight="1">
      <c r="B715" s="14"/>
      <c r="C715" s="98"/>
      <c r="D715" s="98"/>
      <c r="E715" s="14"/>
      <c r="F715" s="99"/>
      <c r="G715" s="99"/>
      <c r="H715" s="99"/>
      <c r="I715" s="99"/>
      <c r="J715" s="99"/>
      <c r="K715" s="99"/>
      <c r="L715" s="99"/>
      <c r="M715" s="99"/>
      <c r="N715" s="99"/>
      <c r="O715" s="99"/>
      <c r="P715" s="99"/>
      <c r="Q715" s="99"/>
      <c r="R715" s="99"/>
      <c r="S715" s="99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</row>
    <row r="716" spans="2:33" ht="18.75" customHeight="1">
      <c r="B716" s="14"/>
      <c r="C716" s="98"/>
      <c r="D716" s="98"/>
      <c r="E716" s="14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99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</row>
    <row r="717" spans="2:33" ht="18.75" customHeight="1">
      <c r="B717" s="14"/>
      <c r="C717" s="98"/>
      <c r="D717" s="98"/>
      <c r="E717" s="14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99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</row>
    <row r="718" spans="2:33" ht="18.75" customHeight="1">
      <c r="B718" s="14"/>
      <c r="C718" s="98"/>
      <c r="D718" s="98"/>
      <c r="E718" s="14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99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</row>
    <row r="719" spans="2:33" ht="18.75" customHeight="1">
      <c r="B719" s="14"/>
      <c r="C719" s="98"/>
      <c r="D719" s="98"/>
      <c r="E719" s="14"/>
      <c r="F719" s="99"/>
      <c r="G719" s="99"/>
      <c r="H719" s="99"/>
      <c r="I719" s="99"/>
      <c r="J719" s="99"/>
      <c r="K719" s="99"/>
      <c r="L719" s="99"/>
      <c r="M719" s="99"/>
      <c r="N719" s="99"/>
      <c r="O719" s="99"/>
      <c r="P719" s="99"/>
      <c r="Q719" s="99"/>
      <c r="R719" s="99"/>
      <c r="S719" s="99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</row>
    <row r="720" spans="2:33" ht="18.75" customHeight="1">
      <c r="B720" s="14"/>
      <c r="C720" s="98"/>
      <c r="D720" s="98"/>
      <c r="E720" s="14"/>
      <c r="F720" s="99"/>
      <c r="G720" s="99"/>
      <c r="H720" s="99"/>
      <c r="I720" s="99"/>
      <c r="J720" s="99"/>
      <c r="K720" s="99"/>
      <c r="L720" s="99"/>
      <c r="M720" s="99"/>
      <c r="N720" s="99"/>
      <c r="O720" s="99"/>
      <c r="P720" s="99"/>
      <c r="Q720" s="99"/>
      <c r="R720" s="99"/>
      <c r="S720" s="99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</row>
    <row r="721" spans="2:33" ht="18.75" customHeight="1">
      <c r="B721" s="14"/>
      <c r="C721" s="98"/>
      <c r="D721" s="98"/>
      <c r="E721" s="14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99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</row>
    <row r="722" spans="2:33" ht="18.75" customHeight="1">
      <c r="B722" s="14"/>
      <c r="C722" s="98"/>
      <c r="D722" s="98"/>
      <c r="E722" s="14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99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</row>
    <row r="723" spans="2:33" ht="18.75" customHeight="1">
      <c r="B723" s="14"/>
      <c r="C723" s="98"/>
      <c r="D723" s="98"/>
      <c r="E723" s="14"/>
      <c r="F723" s="99"/>
      <c r="G723" s="99"/>
      <c r="H723" s="99"/>
      <c r="I723" s="99"/>
      <c r="J723" s="99"/>
      <c r="K723" s="99"/>
      <c r="L723" s="99"/>
      <c r="M723" s="99"/>
      <c r="N723" s="99"/>
      <c r="O723" s="99"/>
      <c r="P723" s="99"/>
      <c r="Q723" s="99"/>
      <c r="R723" s="99"/>
      <c r="S723" s="99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</row>
    <row r="724" spans="2:33" ht="18.75" customHeight="1">
      <c r="B724" s="14"/>
      <c r="C724" s="98"/>
      <c r="D724" s="98"/>
      <c r="E724" s="14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99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</row>
    <row r="725" spans="2:33" ht="18.75" customHeight="1">
      <c r="B725" s="14"/>
      <c r="C725" s="98"/>
      <c r="D725" s="98"/>
      <c r="E725" s="14"/>
      <c r="F725" s="99"/>
      <c r="G725" s="99"/>
      <c r="H725" s="99"/>
      <c r="I725" s="99"/>
      <c r="J725" s="99"/>
      <c r="K725" s="99"/>
      <c r="L725" s="99"/>
      <c r="M725" s="99"/>
      <c r="N725" s="99"/>
      <c r="O725" s="99"/>
      <c r="P725" s="99"/>
      <c r="Q725" s="99"/>
      <c r="R725" s="99"/>
      <c r="S725" s="99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</row>
    <row r="726" spans="2:33" ht="18.75" customHeight="1">
      <c r="B726" s="14"/>
      <c r="C726" s="98"/>
      <c r="D726" s="98"/>
      <c r="E726" s="14"/>
      <c r="F726" s="99"/>
      <c r="G726" s="99"/>
      <c r="H726" s="99"/>
      <c r="I726" s="99"/>
      <c r="J726" s="99"/>
      <c r="K726" s="99"/>
      <c r="L726" s="99"/>
      <c r="M726" s="99"/>
      <c r="N726" s="99"/>
      <c r="O726" s="99"/>
      <c r="P726" s="99"/>
      <c r="Q726" s="99"/>
      <c r="R726" s="99"/>
      <c r="S726" s="99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</row>
    <row r="727" spans="2:33" ht="18.75" customHeight="1">
      <c r="B727" s="14"/>
      <c r="C727" s="98"/>
      <c r="D727" s="98"/>
      <c r="E727" s="14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99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</row>
    <row r="728" spans="2:33" ht="18.75" customHeight="1">
      <c r="B728" s="14"/>
      <c r="C728" s="98"/>
      <c r="D728" s="98"/>
      <c r="E728" s="14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99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</row>
    <row r="729" spans="2:33" ht="18.75" customHeight="1">
      <c r="B729" s="14"/>
      <c r="C729" s="98"/>
      <c r="D729" s="98"/>
      <c r="E729" s="14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99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</row>
    <row r="730" spans="2:33" ht="18.75" customHeight="1">
      <c r="B730" s="14"/>
      <c r="C730" s="98"/>
      <c r="D730" s="98"/>
      <c r="E730" s="14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99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</row>
    <row r="731" spans="2:33" ht="18.75" customHeight="1">
      <c r="B731" s="14"/>
      <c r="C731" s="98"/>
      <c r="D731" s="98"/>
      <c r="E731" s="14"/>
      <c r="F731" s="99"/>
      <c r="G731" s="99"/>
      <c r="H731" s="99"/>
      <c r="I731" s="99"/>
      <c r="J731" s="99"/>
      <c r="K731" s="99"/>
      <c r="L731" s="99"/>
      <c r="M731" s="99"/>
      <c r="N731" s="99"/>
      <c r="O731" s="99"/>
      <c r="P731" s="99"/>
      <c r="Q731" s="99"/>
      <c r="R731" s="99"/>
      <c r="S731" s="99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</row>
    <row r="732" spans="2:33" ht="18.75" customHeight="1">
      <c r="B732" s="14"/>
      <c r="C732" s="98"/>
      <c r="D732" s="98"/>
      <c r="E732" s="14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99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</row>
    <row r="733" spans="2:33" ht="18.75" customHeight="1">
      <c r="B733" s="14"/>
      <c r="C733" s="98"/>
      <c r="D733" s="98"/>
      <c r="E733" s="14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99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</row>
    <row r="734" spans="2:33" ht="18.75" customHeight="1">
      <c r="B734" s="14"/>
      <c r="C734" s="98"/>
      <c r="D734" s="98"/>
      <c r="E734" s="14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99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</row>
    <row r="735" spans="2:33" ht="18.75" customHeight="1">
      <c r="B735" s="14"/>
      <c r="C735" s="98"/>
      <c r="D735" s="98"/>
      <c r="E735" s="14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99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</row>
    <row r="736" spans="2:33" ht="18.75" customHeight="1">
      <c r="B736" s="14"/>
      <c r="C736" s="98"/>
      <c r="D736" s="98"/>
      <c r="E736" s="14"/>
      <c r="F736" s="99"/>
      <c r="G736" s="99"/>
      <c r="H736" s="99"/>
      <c r="I736" s="99"/>
      <c r="J736" s="99"/>
      <c r="K736" s="99"/>
      <c r="L736" s="99"/>
      <c r="M736" s="99"/>
      <c r="N736" s="99"/>
      <c r="O736" s="99"/>
      <c r="P736" s="99"/>
      <c r="Q736" s="99"/>
      <c r="R736" s="99"/>
      <c r="S736" s="99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</row>
    <row r="737" spans="2:33" ht="18.75" customHeight="1">
      <c r="B737" s="14"/>
      <c r="C737" s="98"/>
      <c r="D737" s="98"/>
      <c r="E737" s="14"/>
      <c r="F737" s="99"/>
      <c r="G737" s="99"/>
      <c r="H737" s="99"/>
      <c r="I737" s="99"/>
      <c r="J737" s="99"/>
      <c r="K737" s="99"/>
      <c r="L737" s="99"/>
      <c r="M737" s="99"/>
      <c r="N737" s="99"/>
      <c r="O737" s="99"/>
      <c r="P737" s="99"/>
      <c r="Q737" s="99"/>
      <c r="R737" s="99"/>
      <c r="S737" s="99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</row>
    <row r="738" spans="2:33" ht="18.75" customHeight="1">
      <c r="B738" s="14"/>
      <c r="C738" s="98"/>
      <c r="D738" s="98"/>
      <c r="E738" s="14"/>
      <c r="F738" s="99"/>
      <c r="G738" s="99"/>
      <c r="H738" s="99"/>
      <c r="I738" s="99"/>
      <c r="J738" s="99"/>
      <c r="K738" s="99"/>
      <c r="L738" s="99"/>
      <c r="M738" s="99"/>
      <c r="N738" s="99"/>
      <c r="O738" s="99"/>
      <c r="P738" s="99"/>
      <c r="Q738" s="99"/>
      <c r="R738" s="99"/>
      <c r="S738" s="99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</row>
    <row r="739" spans="2:33" ht="18.75" customHeight="1">
      <c r="B739" s="14"/>
      <c r="C739" s="98"/>
      <c r="D739" s="98"/>
      <c r="E739" s="14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99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</row>
    <row r="740" spans="2:33" ht="18.75" customHeight="1">
      <c r="B740" s="14"/>
      <c r="C740" s="98"/>
      <c r="D740" s="98"/>
      <c r="E740" s="14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99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</row>
    <row r="741" spans="2:33" ht="18.75" customHeight="1">
      <c r="B741" s="14"/>
      <c r="C741" s="98"/>
      <c r="D741" s="98"/>
      <c r="E741" s="14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99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</row>
    <row r="742" spans="2:33" ht="18.75" customHeight="1">
      <c r="B742" s="14"/>
      <c r="C742" s="98"/>
      <c r="D742" s="98"/>
      <c r="E742" s="14"/>
      <c r="F742" s="99"/>
      <c r="G742" s="99"/>
      <c r="H742" s="99"/>
      <c r="I742" s="99"/>
      <c r="J742" s="99"/>
      <c r="K742" s="99"/>
      <c r="L742" s="99"/>
      <c r="M742" s="99"/>
      <c r="N742" s="99"/>
      <c r="O742" s="99"/>
      <c r="P742" s="99"/>
      <c r="Q742" s="99"/>
      <c r="R742" s="99"/>
      <c r="S742" s="99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</row>
    <row r="743" spans="2:33" ht="18.75" customHeight="1">
      <c r="B743" s="14"/>
      <c r="C743" s="98"/>
      <c r="D743" s="98"/>
      <c r="E743" s="14"/>
      <c r="F743" s="99"/>
      <c r="G743" s="99"/>
      <c r="H743" s="99"/>
      <c r="I743" s="99"/>
      <c r="J743" s="99"/>
      <c r="K743" s="99"/>
      <c r="L743" s="99"/>
      <c r="M743" s="99"/>
      <c r="N743" s="99"/>
      <c r="O743" s="99"/>
      <c r="P743" s="99"/>
      <c r="Q743" s="99"/>
      <c r="R743" s="99"/>
      <c r="S743" s="99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</row>
    <row r="744" spans="2:33" ht="18.75" customHeight="1">
      <c r="B744" s="14"/>
      <c r="C744" s="98"/>
      <c r="D744" s="98"/>
      <c r="E744" s="14"/>
      <c r="F744" s="99"/>
      <c r="G744" s="99"/>
      <c r="H744" s="99"/>
      <c r="I744" s="99"/>
      <c r="J744" s="99"/>
      <c r="K744" s="99"/>
      <c r="L744" s="99"/>
      <c r="M744" s="99"/>
      <c r="N744" s="99"/>
      <c r="O744" s="99"/>
      <c r="P744" s="99"/>
      <c r="Q744" s="99"/>
      <c r="R744" s="99"/>
      <c r="S744" s="99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</row>
    <row r="745" spans="2:33" ht="18.75" customHeight="1">
      <c r="B745" s="14"/>
      <c r="C745" s="98"/>
      <c r="D745" s="98"/>
      <c r="E745" s="14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99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</row>
    <row r="746" spans="2:33" ht="18.75" customHeight="1">
      <c r="B746" s="14"/>
      <c r="C746" s="98"/>
      <c r="D746" s="98"/>
      <c r="E746" s="14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99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</row>
    <row r="747" spans="2:33" ht="18.75" customHeight="1">
      <c r="B747" s="14"/>
      <c r="C747" s="98"/>
      <c r="D747" s="98"/>
      <c r="E747" s="14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99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</row>
    <row r="748" spans="2:33" ht="18.75" customHeight="1">
      <c r="B748" s="14"/>
      <c r="C748" s="98"/>
      <c r="D748" s="98"/>
      <c r="E748" s="14"/>
      <c r="F748" s="99"/>
      <c r="G748" s="99"/>
      <c r="H748" s="99"/>
      <c r="I748" s="99"/>
      <c r="J748" s="99"/>
      <c r="K748" s="99"/>
      <c r="L748" s="99"/>
      <c r="M748" s="99"/>
      <c r="N748" s="99"/>
      <c r="O748" s="99"/>
      <c r="P748" s="99"/>
      <c r="Q748" s="99"/>
      <c r="R748" s="99"/>
      <c r="S748" s="99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</row>
    <row r="749" spans="2:33" ht="18.75" customHeight="1">
      <c r="B749" s="14"/>
      <c r="C749" s="98"/>
      <c r="D749" s="98"/>
      <c r="E749" s="14"/>
      <c r="F749" s="99"/>
      <c r="G749" s="99"/>
      <c r="H749" s="99"/>
      <c r="I749" s="99"/>
      <c r="J749" s="99"/>
      <c r="K749" s="99"/>
      <c r="L749" s="99"/>
      <c r="M749" s="99"/>
      <c r="N749" s="99"/>
      <c r="O749" s="99"/>
      <c r="P749" s="99"/>
      <c r="Q749" s="99"/>
      <c r="R749" s="99"/>
      <c r="S749" s="99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</row>
    <row r="750" spans="2:33" ht="18.75" customHeight="1">
      <c r="B750" s="14"/>
      <c r="C750" s="98"/>
      <c r="D750" s="98"/>
      <c r="E750" s="14"/>
      <c r="F750" s="99"/>
      <c r="G750" s="99"/>
      <c r="H750" s="99"/>
      <c r="I750" s="99"/>
      <c r="J750" s="99"/>
      <c r="K750" s="99"/>
      <c r="L750" s="99"/>
      <c r="M750" s="99"/>
      <c r="N750" s="99"/>
      <c r="O750" s="99"/>
      <c r="P750" s="99"/>
      <c r="Q750" s="99"/>
      <c r="R750" s="99"/>
      <c r="S750" s="99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</row>
    <row r="751" spans="2:33" ht="18.75" customHeight="1">
      <c r="B751" s="14"/>
      <c r="C751" s="98"/>
      <c r="D751" s="98"/>
      <c r="E751" s="14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99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</row>
    <row r="752" spans="2:33" ht="18.75" customHeight="1">
      <c r="B752" s="14"/>
      <c r="C752" s="98"/>
      <c r="D752" s="98"/>
      <c r="E752" s="14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99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</row>
    <row r="753" spans="2:33" ht="18.75" customHeight="1">
      <c r="B753" s="14"/>
      <c r="C753" s="98"/>
      <c r="D753" s="98"/>
      <c r="E753" s="14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99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</row>
    <row r="754" spans="2:33" ht="18.75" customHeight="1">
      <c r="B754" s="14"/>
      <c r="C754" s="98"/>
      <c r="D754" s="98"/>
      <c r="E754" s="14"/>
      <c r="F754" s="99"/>
      <c r="G754" s="99"/>
      <c r="H754" s="99"/>
      <c r="I754" s="99"/>
      <c r="J754" s="99"/>
      <c r="K754" s="99"/>
      <c r="L754" s="99"/>
      <c r="M754" s="99"/>
      <c r="N754" s="99"/>
      <c r="O754" s="99"/>
      <c r="P754" s="99"/>
      <c r="Q754" s="99"/>
      <c r="R754" s="99"/>
      <c r="S754" s="99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</row>
    <row r="755" spans="2:33" ht="18.75" customHeight="1">
      <c r="B755" s="14"/>
      <c r="C755" s="98"/>
      <c r="D755" s="98"/>
      <c r="E755" s="14"/>
      <c r="F755" s="99"/>
      <c r="G755" s="99"/>
      <c r="H755" s="99"/>
      <c r="I755" s="99"/>
      <c r="J755" s="99"/>
      <c r="K755" s="99"/>
      <c r="L755" s="99"/>
      <c r="M755" s="99"/>
      <c r="N755" s="99"/>
      <c r="O755" s="99"/>
      <c r="P755" s="99"/>
      <c r="Q755" s="99"/>
      <c r="R755" s="99"/>
      <c r="S755" s="99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</row>
    <row r="756" spans="2:33" ht="18.75" customHeight="1">
      <c r="B756" s="14"/>
      <c r="C756" s="98"/>
      <c r="D756" s="98"/>
      <c r="E756" s="14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99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</row>
    <row r="757" spans="2:33" ht="18.75" customHeight="1">
      <c r="B757" s="14"/>
      <c r="C757" s="98"/>
      <c r="D757" s="98"/>
      <c r="E757" s="14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99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</row>
    <row r="758" spans="2:33" ht="18.75" customHeight="1">
      <c r="B758" s="14"/>
      <c r="C758" s="98"/>
      <c r="D758" s="98"/>
      <c r="E758" s="14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99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</row>
    <row r="759" spans="2:33" ht="18.75" customHeight="1">
      <c r="B759" s="14"/>
      <c r="C759" s="98"/>
      <c r="D759" s="98"/>
      <c r="E759" s="14"/>
      <c r="F759" s="99"/>
      <c r="G759" s="99"/>
      <c r="H759" s="99"/>
      <c r="I759" s="99"/>
      <c r="J759" s="99"/>
      <c r="K759" s="99"/>
      <c r="L759" s="99"/>
      <c r="M759" s="99"/>
      <c r="N759" s="99"/>
      <c r="O759" s="99"/>
      <c r="P759" s="99"/>
      <c r="Q759" s="99"/>
      <c r="R759" s="99"/>
      <c r="S759" s="99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</row>
    <row r="760" spans="2:33" ht="18.75" customHeight="1">
      <c r="B760" s="14"/>
      <c r="C760" s="98"/>
      <c r="D760" s="98"/>
      <c r="E760" s="14"/>
      <c r="F760" s="99"/>
      <c r="G760" s="99"/>
      <c r="H760" s="99"/>
      <c r="I760" s="99"/>
      <c r="J760" s="99"/>
      <c r="K760" s="99"/>
      <c r="L760" s="99"/>
      <c r="M760" s="99"/>
      <c r="N760" s="99"/>
      <c r="O760" s="99"/>
      <c r="P760" s="99"/>
      <c r="Q760" s="99"/>
      <c r="R760" s="99"/>
      <c r="S760" s="99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</row>
    <row r="761" spans="2:33" ht="18.75" customHeight="1">
      <c r="B761" s="14"/>
      <c r="C761" s="98"/>
      <c r="D761" s="98"/>
      <c r="E761" s="14"/>
      <c r="F761" s="99"/>
      <c r="G761" s="99"/>
      <c r="H761" s="99"/>
      <c r="I761" s="99"/>
      <c r="J761" s="99"/>
      <c r="K761" s="99"/>
      <c r="L761" s="99"/>
      <c r="M761" s="99"/>
      <c r="N761" s="99"/>
      <c r="O761" s="99"/>
      <c r="P761" s="99"/>
      <c r="Q761" s="99"/>
      <c r="R761" s="99"/>
      <c r="S761" s="99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</row>
    <row r="762" spans="2:33" ht="18.75" customHeight="1">
      <c r="B762" s="14"/>
      <c r="C762" s="98"/>
      <c r="D762" s="98"/>
      <c r="E762" s="14"/>
      <c r="F762" s="99"/>
      <c r="G762" s="99"/>
      <c r="H762" s="99"/>
      <c r="I762" s="99"/>
      <c r="J762" s="99"/>
      <c r="K762" s="99"/>
      <c r="L762" s="99"/>
      <c r="M762" s="99"/>
      <c r="N762" s="99"/>
      <c r="O762" s="99"/>
      <c r="P762" s="99"/>
      <c r="Q762" s="99"/>
      <c r="R762" s="99"/>
      <c r="S762" s="99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</row>
    <row r="763" spans="2:33" ht="18.75" customHeight="1">
      <c r="B763" s="14"/>
      <c r="C763" s="98"/>
      <c r="D763" s="98"/>
      <c r="E763" s="14"/>
      <c r="F763" s="99"/>
      <c r="G763" s="99"/>
      <c r="H763" s="99"/>
      <c r="I763" s="99"/>
      <c r="J763" s="99"/>
      <c r="K763" s="99"/>
      <c r="L763" s="99"/>
      <c r="M763" s="99"/>
      <c r="N763" s="99"/>
      <c r="O763" s="99"/>
      <c r="P763" s="99"/>
      <c r="Q763" s="99"/>
      <c r="R763" s="99"/>
      <c r="S763" s="99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</row>
    <row r="764" spans="2:33" ht="18.75" customHeight="1">
      <c r="B764" s="14"/>
      <c r="C764" s="98"/>
      <c r="D764" s="98"/>
      <c r="E764" s="14"/>
      <c r="F764" s="99"/>
      <c r="G764" s="99"/>
      <c r="H764" s="99"/>
      <c r="I764" s="99"/>
      <c r="J764" s="99"/>
      <c r="K764" s="99"/>
      <c r="L764" s="99"/>
      <c r="M764" s="99"/>
      <c r="N764" s="99"/>
      <c r="O764" s="99"/>
      <c r="P764" s="99"/>
      <c r="Q764" s="99"/>
      <c r="R764" s="99"/>
      <c r="S764" s="99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</row>
    <row r="765" spans="2:33" ht="18.75" customHeight="1">
      <c r="B765" s="14"/>
      <c r="C765" s="98"/>
      <c r="D765" s="98"/>
      <c r="E765" s="14"/>
      <c r="F765" s="99"/>
      <c r="G765" s="99"/>
      <c r="H765" s="99"/>
      <c r="I765" s="99"/>
      <c r="J765" s="99"/>
      <c r="K765" s="99"/>
      <c r="L765" s="99"/>
      <c r="M765" s="99"/>
      <c r="N765" s="99"/>
      <c r="O765" s="99"/>
      <c r="P765" s="99"/>
      <c r="Q765" s="99"/>
      <c r="R765" s="99"/>
      <c r="S765" s="99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</row>
    <row r="766" spans="2:33" ht="18.75" customHeight="1">
      <c r="B766" s="14"/>
      <c r="C766" s="98"/>
      <c r="D766" s="98"/>
      <c r="E766" s="14"/>
      <c r="F766" s="99"/>
      <c r="G766" s="99"/>
      <c r="H766" s="99"/>
      <c r="I766" s="99"/>
      <c r="J766" s="99"/>
      <c r="K766" s="99"/>
      <c r="L766" s="99"/>
      <c r="M766" s="99"/>
      <c r="N766" s="99"/>
      <c r="O766" s="99"/>
      <c r="P766" s="99"/>
      <c r="Q766" s="99"/>
      <c r="R766" s="99"/>
      <c r="S766" s="99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</row>
    <row r="767" spans="2:33" ht="18.75" customHeight="1">
      <c r="B767" s="14"/>
      <c r="C767" s="98"/>
      <c r="D767" s="98"/>
      <c r="E767" s="14"/>
      <c r="F767" s="99"/>
      <c r="G767" s="99"/>
      <c r="H767" s="99"/>
      <c r="I767" s="99"/>
      <c r="J767" s="99"/>
      <c r="K767" s="99"/>
      <c r="L767" s="99"/>
      <c r="M767" s="99"/>
      <c r="N767" s="99"/>
      <c r="O767" s="99"/>
      <c r="P767" s="99"/>
      <c r="Q767" s="99"/>
      <c r="R767" s="99"/>
      <c r="S767" s="99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</row>
    <row r="768" spans="2:33" ht="18.75" customHeight="1">
      <c r="B768" s="14"/>
      <c r="C768" s="98"/>
      <c r="D768" s="98"/>
      <c r="E768" s="14"/>
      <c r="F768" s="99"/>
      <c r="G768" s="99"/>
      <c r="H768" s="99"/>
      <c r="I768" s="99"/>
      <c r="J768" s="99"/>
      <c r="K768" s="99"/>
      <c r="L768" s="99"/>
      <c r="M768" s="99"/>
      <c r="N768" s="99"/>
      <c r="O768" s="99"/>
      <c r="P768" s="99"/>
      <c r="Q768" s="99"/>
      <c r="R768" s="99"/>
      <c r="S768" s="99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</row>
    <row r="769" spans="2:33" ht="18.75" customHeight="1">
      <c r="B769" s="14"/>
      <c r="C769" s="98"/>
      <c r="D769" s="98"/>
      <c r="E769" s="14"/>
      <c r="F769" s="99"/>
      <c r="G769" s="99"/>
      <c r="H769" s="99"/>
      <c r="I769" s="99"/>
      <c r="J769" s="99"/>
      <c r="K769" s="99"/>
      <c r="L769" s="99"/>
      <c r="M769" s="99"/>
      <c r="N769" s="99"/>
      <c r="O769" s="99"/>
      <c r="P769" s="99"/>
      <c r="Q769" s="99"/>
      <c r="R769" s="99"/>
      <c r="S769" s="99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</row>
    <row r="770" spans="2:33" ht="18.75" customHeight="1">
      <c r="B770" s="14"/>
      <c r="C770" s="98"/>
      <c r="D770" s="98"/>
      <c r="E770" s="14"/>
      <c r="F770" s="99"/>
      <c r="G770" s="99"/>
      <c r="H770" s="99"/>
      <c r="I770" s="99"/>
      <c r="J770" s="99"/>
      <c r="K770" s="99"/>
      <c r="L770" s="99"/>
      <c r="M770" s="99"/>
      <c r="N770" s="99"/>
      <c r="O770" s="99"/>
      <c r="P770" s="99"/>
      <c r="Q770" s="99"/>
      <c r="R770" s="99"/>
      <c r="S770" s="99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</row>
    <row r="771" spans="2:33" ht="18.75" customHeight="1">
      <c r="B771" s="14"/>
      <c r="C771" s="98"/>
      <c r="D771" s="98"/>
      <c r="E771" s="14"/>
      <c r="F771" s="99"/>
      <c r="G771" s="99"/>
      <c r="H771" s="99"/>
      <c r="I771" s="99"/>
      <c r="J771" s="99"/>
      <c r="K771" s="99"/>
      <c r="L771" s="99"/>
      <c r="M771" s="99"/>
      <c r="N771" s="99"/>
      <c r="O771" s="99"/>
      <c r="P771" s="99"/>
      <c r="Q771" s="99"/>
      <c r="R771" s="99"/>
      <c r="S771" s="99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</row>
    <row r="772" spans="2:33" ht="18.75" customHeight="1">
      <c r="B772" s="14"/>
      <c r="C772" s="98"/>
      <c r="D772" s="98"/>
      <c r="E772" s="14"/>
      <c r="F772" s="99"/>
      <c r="G772" s="99"/>
      <c r="H772" s="99"/>
      <c r="I772" s="99"/>
      <c r="J772" s="99"/>
      <c r="K772" s="99"/>
      <c r="L772" s="99"/>
      <c r="M772" s="99"/>
      <c r="N772" s="99"/>
      <c r="O772" s="99"/>
      <c r="P772" s="99"/>
      <c r="Q772" s="99"/>
      <c r="R772" s="99"/>
      <c r="S772" s="99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</row>
    <row r="773" spans="2:33" ht="18.75" customHeight="1">
      <c r="B773" s="14"/>
      <c r="C773" s="98"/>
      <c r="D773" s="98"/>
      <c r="E773" s="14"/>
      <c r="F773" s="99"/>
      <c r="G773" s="99"/>
      <c r="H773" s="99"/>
      <c r="I773" s="99"/>
      <c r="J773" s="99"/>
      <c r="K773" s="99"/>
      <c r="L773" s="99"/>
      <c r="M773" s="99"/>
      <c r="N773" s="99"/>
      <c r="O773" s="99"/>
      <c r="P773" s="99"/>
      <c r="Q773" s="99"/>
      <c r="R773" s="99"/>
      <c r="S773" s="99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</row>
    <row r="774" spans="2:33" ht="18.75" customHeight="1">
      <c r="B774" s="14"/>
      <c r="C774" s="98"/>
      <c r="D774" s="98"/>
      <c r="E774" s="14"/>
      <c r="F774" s="99"/>
      <c r="G774" s="99"/>
      <c r="H774" s="99"/>
      <c r="I774" s="99"/>
      <c r="J774" s="99"/>
      <c r="K774" s="99"/>
      <c r="L774" s="99"/>
      <c r="M774" s="99"/>
      <c r="N774" s="99"/>
      <c r="O774" s="99"/>
      <c r="P774" s="99"/>
      <c r="Q774" s="99"/>
      <c r="R774" s="99"/>
      <c r="S774" s="99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</row>
    <row r="775" spans="2:33" ht="18.75" customHeight="1">
      <c r="B775" s="14"/>
      <c r="C775" s="98"/>
      <c r="D775" s="98"/>
      <c r="E775" s="14"/>
      <c r="F775" s="99"/>
      <c r="G775" s="99"/>
      <c r="H775" s="99"/>
      <c r="I775" s="99"/>
      <c r="J775" s="99"/>
      <c r="K775" s="99"/>
      <c r="L775" s="99"/>
      <c r="M775" s="99"/>
      <c r="N775" s="99"/>
      <c r="O775" s="99"/>
      <c r="P775" s="99"/>
      <c r="Q775" s="99"/>
      <c r="R775" s="99"/>
      <c r="S775" s="99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</row>
    <row r="776" spans="2:33" ht="18.75" customHeight="1">
      <c r="B776" s="14"/>
      <c r="C776" s="98"/>
      <c r="D776" s="98"/>
      <c r="E776" s="14"/>
      <c r="F776" s="99"/>
      <c r="G776" s="99"/>
      <c r="H776" s="99"/>
      <c r="I776" s="99"/>
      <c r="J776" s="99"/>
      <c r="K776" s="99"/>
      <c r="L776" s="99"/>
      <c r="M776" s="99"/>
      <c r="N776" s="99"/>
      <c r="O776" s="99"/>
      <c r="P776" s="99"/>
      <c r="Q776" s="99"/>
      <c r="R776" s="99"/>
      <c r="S776" s="99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</row>
    <row r="777" spans="2:33" ht="18.75" customHeight="1">
      <c r="B777" s="14"/>
      <c r="C777" s="98"/>
      <c r="D777" s="98"/>
      <c r="E777" s="14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99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</row>
    <row r="778" spans="2:33" ht="18.75" customHeight="1">
      <c r="B778" s="14"/>
      <c r="C778" s="98"/>
      <c r="D778" s="98"/>
      <c r="E778" s="14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99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</row>
    <row r="779" spans="2:33" ht="18.75" customHeight="1">
      <c r="B779" s="14"/>
      <c r="C779" s="98"/>
      <c r="D779" s="98"/>
      <c r="E779" s="14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99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</row>
    <row r="780" spans="2:33" ht="18.75" customHeight="1">
      <c r="B780" s="14"/>
      <c r="C780" s="98"/>
      <c r="D780" s="98"/>
      <c r="E780" s="14"/>
      <c r="F780" s="99"/>
      <c r="G780" s="99"/>
      <c r="H780" s="99"/>
      <c r="I780" s="99"/>
      <c r="J780" s="99"/>
      <c r="K780" s="99"/>
      <c r="L780" s="99"/>
      <c r="M780" s="99"/>
      <c r="N780" s="99"/>
      <c r="O780" s="99"/>
      <c r="P780" s="99"/>
      <c r="Q780" s="99"/>
      <c r="R780" s="99"/>
      <c r="S780" s="99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</row>
    <row r="781" spans="2:33" ht="18.75" customHeight="1">
      <c r="B781" s="14"/>
      <c r="C781" s="98"/>
      <c r="D781" s="98"/>
      <c r="E781" s="14"/>
      <c r="F781" s="99"/>
      <c r="G781" s="99"/>
      <c r="H781" s="99"/>
      <c r="I781" s="99"/>
      <c r="J781" s="99"/>
      <c r="K781" s="99"/>
      <c r="L781" s="99"/>
      <c r="M781" s="99"/>
      <c r="N781" s="99"/>
      <c r="O781" s="99"/>
      <c r="P781" s="99"/>
      <c r="Q781" s="99"/>
      <c r="R781" s="99"/>
      <c r="S781" s="99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</row>
    <row r="782" spans="2:33" ht="18.75" customHeight="1">
      <c r="B782" s="14"/>
      <c r="C782" s="98"/>
      <c r="D782" s="98"/>
      <c r="E782" s="14"/>
      <c r="F782" s="99"/>
      <c r="G782" s="99"/>
      <c r="H782" s="99"/>
      <c r="I782" s="99"/>
      <c r="J782" s="99"/>
      <c r="K782" s="99"/>
      <c r="L782" s="99"/>
      <c r="M782" s="99"/>
      <c r="N782" s="99"/>
      <c r="O782" s="99"/>
      <c r="P782" s="99"/>
      <c r="Q782" s="99"/>
      <c r="R782" s="99"/>
      <c r="S782" s="99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</row>
    <row r="783" spans="2:33" ht="18.75" customHeight="1">
      <c r="B783" s="14"/>
      <c r="C783" s="98"/>
      <c r="D783" s="98"/>
      <c r="E783" s="14"/>
      <c r="F783" s="99"/>
      <c r="G783" s="99"/>
      <c r="H783" s="99"/>
      <c r="I783" s="99"/>
      <c r="J783" s="99"/>
      <c r="K783" s="99"/>
      <c r="L783" s="99"/>
      <c r="M783" s="99"/>
      <c r="N783" s="99"/>
      <c r="O783" s="99"/>
      <c r="P783" s="99"/>
      <c r="Q783" s="99"/>
      <c r="R783" s="99"/>
      <c r="S783" s="99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</row>
    <row r="784" spans="2:33" ht="18.75" customHeight="1">
      <c r="B784" s="14"/>
      <c r="C784" s="98"/>
      <c r="D784" s="98"/>
      <c r="E784" s="14"/>
      <c r="F784" s="99"/>
      <c r="G784" s="99"/>
      <c r="H784" s="99"/>
      <c r="I784" s="99"/>
      <c r="J784" s="99"/>
      <c r="K784" s="99"/>
      <c r="L784" s="99"/>
      <c r="M784" s="99"/>
      <c r="N784" s="99"/>
      <c r="O784" s="99"/>
      <c r="P784" s="99"/>
      <c r="Q784" s="99"/>
      <c r="R784" s="99"/>
      <c r="S784" s="99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</row>
    <row r="785" spans="2:33" ht="18.75" customHeight="1">
      <c r="B785" s="14"/>
      <c r="C785" s="98"/>
      <c r="D785" s="98"/>
      <c r="E785" s="14"/>
      <c r="F785" s="99"/>
      <c r="G785" s="99"/>
      <c r="H785" s="99"/>
      <c r="I785" s="99"/>
      <c r="J785" s="99"/>
      <c r="K785" s="99"/>
      <c r="L785" s="99"/>
      <c r="M785" s="99"/>
      <c r="N785" s="99"/>
      <c r="O785" s="99"/>
      <c r="P785" s="99"/>
      <c r="Q785" s="99"/>
      <c r="R785" s="99"/>
      <c r="S785" s="99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</row>
    <row r="786" spans="2:33" ht="18.75" customHeight="1">
      <c r="B786" s="14"/>
      <c r="C786" s="98"/>
      <c r="D786" s="98"/>
      <c r="E786" s="14"/>
      <c r="F786" s="99"/>
      <c r="G786" s="99"/>
      <c r="H786" s="99"/>
      <c r="I786" s="99"/>
      <c r="J786" s="99"/>
      <c r="K786" s="99"/>
      <c r="L786" s="99"/>
      <c r="M786" s="99"/>
      <c r="N786" s="99"/>
      <c r="O786" s="99"/>
      <c r="P786" s="99"/>
      <c r="Q786" s="99"/>
      <c r="R786" s="99"/>
      <c r="S786" s="99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</row>
    <row r="787" spans="2:33" ht="18.75" customHeight="1">
      <c r="B787" s="14"/>
      <c r="C787" s="98"/>
      <c r="D787" s="98"/>
      <c r="E787" s="14"/>
      <c r="F787" s="99"/>
      <c r="G787" s="99"/>
      <c r="H787" s="99"/>
      <c r="I787" s="99"/>
      <c r="J787" s="99"/>
      <c r="K787" s="99"/>
      <c r="L787" s="99"/>
      <c r="M787" s="99"/>
      <c r="N787" s="99"/>
      <c r="O787" s="99"/>
      <c r="P787" s="99"/>
      <c r="Q787" s="99"/>
      <c r="R787" s="99"/>
      <c r="S787" s="99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</row>
    <row r="788" spans="2:33" ht="18.75" customHeight="1">
      <c r="B788" s="14"/>
      <c r="C788" s="98"/>
      <c r="D788" s="98"/>
      <c r="E788" s="14"/>
      <c r="F788" s="99"/>
      <c r="G788" s="99"/>
      <c r="H788" s="99"/>
      <c r="I788" s="99"/>
      <c r="J788" s="99"/>
      <c r="K788" s="99"/>
      <c r="L788" s="99"/>
      <c r="M788" s="99"/>
      <c r="N788" s="99"/>
      <c r="O788" s="99"/>
      <c r="P788" s="99"/>
      <c r="Q788" s="99"/>
      <c r="R788" s="99"/>
      <c r="S788" s="99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</row>
    <row r="789" spans="2:33" ht="18.75" customHeight="1">
      <c r="B789" s="14"/>
      <c r="C789" s="98"/>
      <c r="D789" s="98"/>
      <c r="E789" s="14"/>
      <c r="F789" s="99"/>
      <c r="G789" s="99"/>
      <c r="H789" s="99"/>
      <c r="I789" s="99"/>
      <c r="J789" s="99"/>
      <c r="K789" s="99"/>
      <c r="L789" s="99"/>
      <c r="M789" s="99"/>
      <c r="N789" s="99"/>
      <c r="O789" s="99"/>
      <c r="P789" s="99"/>
      <c r="Q789" s="99"/>
      <c r="R789" s="99"/>
      <c r="S789" s="99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</row>
    <row r="790" spans="2:33" ht="18.75" customHeight="1">
      <c r="B790" s="14"/>
      <c r="C790" s="98"/>
      <c r="D790" s="98"/>
      <c r="E790" s="14"/>
      <c r="F790" s="99"/>
      <c r="G790" s="99"/>
      <c r="H790" s="99"/>
      <c r="I790" s="99"/>
      <c r="J790" s="99"/>
      <c r="K790" s="99"/>
      <c r="L790" s="99"/>
      <c r="M790" s="99"/>
      <c r="N790" s="99"/>
      <c r="O790" s="99"/>
      <c r="P790" s="99"/>
      <c r="Q790" s="99"/>
      <c r="R790" s="99"/>
      <c r="S790" s="99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</row>
    <row r="791" spans="2:33" ht="18.75" customHeight="1">
      <c r="B791" s="14"/>
      <c r="C791" s="98"/>
      <c r="D791" s="98"/>
      <c r="E791" s="14"/>
      <c r="F791" s="99"/>
      <c r="G791" s="99"/>
      <c r="H791" s="99"/>
      <c r="I791" s="99"/>
      <c r="J791" s="99"/>
      <c r="K791" s="99"/>
      <c r="L791" s="99"/>
      <c r="M791" s="99"/>
      <c r="N791" s="99"/>
      <c r="O791" s="99"/>
      <c r="P791" s="99"/>
      <c r="Q791" s="99"/>
      <c r="R791" s="99"/>
      <c r="S791" s="99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</row>
    <row r="792" spans="2:33" ht="18.75" customHeight="1">
      <c r="B792" s="14"/>
      <c r="C792" s="98"/>
      <c r="D792" s="98"/>
      <c r="E792" s="14"/>
      <c r="F792" s="99"/>
      <c r="G792" s="99"/>
      <c r="H792" s="99"/>
      <c r="I792" s="99"/>
      <c r="J792" s="99"/>
      <c r="K792" s="99"/>
      <c r="L792" s="99"/>
      <c r="M792" s="99"/>
      <c r="N792" s="99"/>
      <c r="O792" s="99"/>
      <c r="P792" s="99"/>
      <c r="Q792" s="99"/>
      <c r="R792" s="99"/>
      <c r="S792" s="99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</row>
    <row r="793" spans="2:33" ht="18.75" customHeight="1">
      <c r="B793" s="14"/>
      <c r="C793" s="98"/>
      <c r="D793" s="98"/>
      <c r="E793" s="14"/>
      <c r="F793" s="99"/>
      <c r="G793" s="99"/>
      <c r="H793" s="99"/>
      <c r="I793" s="99"/>
      <c r="J793" s="99"/>
      <c r="K793" s="99"/>
      <c r="L793" s="99"/>
      <c r="M793" s="99"/>
      <c r="N793" s="99"/>
      <c r="O793" s="99"/>
      <c r="P793" s="99"/>
      <c r="Q793" s="99"/>
      <c r="R793" s="99"/>
      <c r="S793" s="99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</row>
    <row r="794" spans="2:33" ht="18.75" customHeight="1">
      <c r="B794" s="14"/>
      <c r="C794" s="98"/>
      <c r="D794" s="98"/>
      <c r="E794" s="14"/>
      <c r="F794" s="99"/>
      <c r="G794" s="99"/>
      <c r="H794" s="99"/>
      <c r="I794" s="99"/>
      <c r="J794" s="99"/>
      <c r="K794" s="99"/>
      <c r="L794" s="99"/>
      <c r="M794" s="99"/>
      <c r="N794" s="99"/>
      <c r="O794" s="99"/>
      <c r="P794" s="99"/>
      <c r="Q794" s="99"/>
      <c r="R794" s="99"/>
      <c r="S794" s="99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</row>
    <row r="795" spans="2:33" ht="18.75" customHeight="1">
      <c r="B795" s="14"/>
      <c r="C795" s="98"/>
      <c r="D795" s="98"/>
      <c r="E795" s="14"/>
      <c r="F795" s="99"/>
      <c r="G795" s="99"/>
      <c r="H795" s="99"/>
      <c r="I795" s="99"/>
      <c r="J795" s="99"/>
      <c r="K795" s="99"/>
      <c r="L795" s="99"/>
      <c r="M795" s="99"/>
      <c r="N795" s="99"/>
      <c r="O795" s="99"/>
      <c r="P795" s="99"/>
      <c r="Q795" s="99"/>
      <c r="R795" s="99"/>
      <c r="S795" s="99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</row>
    <row r="796" spans="2:33" ht="18.75" customHeight="1">
      <c r="B796" s="14"/>
      <c r="C796" s="98"/>
      <c r="D796" s="98"/>
      <c r="E796" s="14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99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</row>
    <row r="797" spans="2:33" ht="18.75" customHeight="1">
      <c r="B797" s="14"/>
      <c r="C797" s="98"/>
      <c r="D797" s="98"/>
      <c r="E797" s="14"/>
      <c r="F797" s="99"/>
      <c r="G797" s="99"/>
      <c r="H797" s="99"/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99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</row>
    <row r="798" spans="2:33" ht="18.75" customHeight="1">
      <c r="B798" s="14"/>
      <c r="C798" s="98"/>
      <c r="D798" s="98"/>
      <c r="E798" s="14"/>
      <c r="F798" s="99"/>
      <c r="G798" s="99"/>
      <c r="H798" s="99"/>
      <c r="I798" s="99"/>
      <c r="J798" s="99"/>
      <c r="K798" s="99"/>
      <c r="L798" s="99"/>
      <c r="M798" s="99"/>
      <c r="N798" s="99"/>
      <c r="O798" s="99"/>
      <c r="P798" s="99"/>
      <c r="Q798" s="99"/>
      <c r="R798" s="99"/>
      <c r="S798" s="99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</row>
    <row r="799" spans="2:33" ht="18.75" customHeight="1">
      <c r="B799" s="14"/>
      <c r="C799" s="98"/>
      <c r="D799" s="98"/>
      <c r="E799" s="14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99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</row>
    <row r="800" spans="2:33" ht="18.75" customHeight="1">
      <c r="B800" s="14"/>
      <c r="C800" s="98"/>
      <c r="D800" s="98"/>
      <c r="E800" s="14"/>
      <c r="F800" s="99"/>
      <c r="G800" s="99"/>
      <c r="H800" s="99"/>
      <c r="I800" s="99"/>
      <c r="J800" s="99"/>
      <c r="K800" s="99"/>
      <c r="L800" s="99"/>
      <c r="M800" s="99"/>
      <c r="N800" s="99"/>
      <c r="O800" s="99"/>
      <c r="P800" s="99"/>
      <c r="Q800" s="99"/>
      <c r="R800" s="99"/>
      <c r="S800" s="99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</row>
    <row r="801" spans="2:33" ht="18.75" customHeight="1">
      <c r="B801" s="14"/>
      <c r="C801" s="98"/>
      <c r="D801" s="98"/>
      <c r="E801" s="14"/>
      <c r="F801" s="99"/>
      <c r="G801" s="99"/>
      <c r="H801" s="99"/>
      <c r="I801" s="99"/>
      <c r="J801" s="99"/>
      <c r="K801" s="99"/>
      <c r="L801" s="99"/>
      <c r="M801" s="99"/>
      <c r="N801" s="99"/>
      <c r="O801" s="99"/>
      <c r="P801" s="99"/>
      <c r="Q801" s="99"/>
      <c r="R801" s="99"/>
      <c r="S801" s="99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</row>
    <row r="802" spans="2:33" ht="18.75" customHeight="1">
      <c r="B802" s="14"/>
      <c r="C802" s="98"/>
      <c r="D802" s="98"/>
      <c r="E802" s="14"/>
      <c r="F802" s="99"/>
      <c r="G802" s="99"/>
      <c r="H802" s="99"/>
      <c r="I802" s="99"/>
      <c r="J802" s="99"/>
      <c r="K802" s="99"/>
      <c r="L802" s="99"/>
      <c r="M802" s="99"/>
      <c r="N802" s="99"/>
      <c r="O802" s="99"/>
      <c r="P802" s="99"/>
      <c r="Q802" s="99"/>
      <c r="R802" s="99"/>
      <c r="S802" s="99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</row>
    <row r="803" spans="2:33" ht="18.75" customHeight="1">
      <c r="B803" s="14"/>
      <c r="C803" s="98"/>
      <c r="D803" s="98"/>
      <c r="E803" s="14"/>
      <c r="F803" s="99"/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99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</row>
    <row r="804" spans="2:33" ht="18.75" customHeight="1">
      <c r="B804" s="14"/>
      <c r="C804" s="98"/>
      <c r="D804" s="98"/>
      <c r="E804" s="14"/>
      <c r="F804" s="99"/>
      <c r="G804" s="99"/>
      <c r="H804" s="99"/>
      <c r="I804" s="99"/>
      <c r="J804" s="99"/>
      <c r="K804" s="99"/>
      <c r="L804" s="99"/>
      <c r="M804" s="99"/>
      <c r="N804" s="99"/>
      <c r="O804" s="99"/>
      <c r="P804" s="99"/>
      <c r="Q804" s="99"/>
      <c r="R804" s="99"/>
      <c r="S804" s="99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</row>
    <row r="805" spans="2:33" ht="18.75" customHeight="1">
      <c r="B805" s="14"/>
      <c r="C805" s="98"/>
      <c r="D805" s="98"/>
      <c r="E805" s="14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99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</row>
    <row r="806" spans="2:33" ht="18.75" customHeight="1">
      <c r="B806" s="14"/>
      <c r="C806" s="98"/>
      <c r="D806" s="98"/>
      <c r="E806" s="14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99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</row>
    <row r="807" spans="2:33" ht="18.75" customHeight="1">
      <c r="B807" s="14"/>
      <c r="C807" s="98"/>
      <c r="D807" s="98"/>
      <c r="E807" s="14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99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</row>
    <row r="808" spans="2:33" ht="18.75" customHeight="1">
      <c r="B808" s="14"/>
      <c r="C808" s="98"/>
      <c r="D808" s="98"/>
      <c r="E808" s="14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99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</row>
    <row r="809" spans="2:33" ht="18.75" customHeight="1">
      <c r="B809" s="14"/>
      <c r="C809" s="98"/>
      <c r="D809" s="98"/>
      <c r="E809" s="14"/>
      <c r="F809" s="99"/>
      <c r="G809" s="99"/>
      <c r="H809" s="99"/>
      <c r="I809" s="99"/>
      <c r="J809" s="99"/>
      <c r="K809" s="99"/>
      <c r="L809" s="99"/>
      <c r="M809" s="99"/>
      <c r="N809" s="99"/>
      <c r="O809" s="99"/>
      <c r="P809" s="99"/>
      <c r="Q809" s="99"/>
      <c r="R809" s="99"/>
      <c r="S809" s="99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</row>
    <row r="810" spans="2:33" ht="18.75" customHeight="1">
      <c r="B810" s="14"/>
      <c r="C810" s="98"/>
      <c r="D810" s="98"/>
      <c r="E810" s="14"/>
      <c r="F810" s="99"/>
      <c r="G810" s="99"/>
      <c r="H810" s="99"/>
      <c r="I810" s="99"/>
      <c r="J810" s="99"/>
      <c r="K810" s="99"/>
      <c r="L810" s="99"/>
      <c r="M810" s="99"/>
      <c r="N810" s="99"/>
      <c r="O810" s="99"/>
      <c r="P810" s="99"/>
      <c r="Q810" s="99"/>
      <c r="R810" s="99"/>
      <c r="S810" s="99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</row>
    <row r="811" spans="2:33" ht="18.75" customHeight="1">
      <c r="B811" s="14"/>
      <c r="C811" s="98"/>
      <c r="D811" s="98"/>
      <c r="E811" s="14"/>
      <c r="F811" s="99"/>
      <c r="G811" s="99"/>
      <c r="H811" s="99"/>
      <c r="I811" s="99"/>
      <c r="J811" s="99"/>
      <c r="K811" s="99"/>
      <c r="L811" s="99"/>
      <c r="M811" s="99"/>
      <c r="N811" s="99"/>
      <c r="O811" s="99"/>
      <c r="P811" s="99"/>
      <c r="Q811" s="99"/>
      <c r="R811" s="99"/>
      <c r="S811" s="99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</row>
    <row r="812" spans="2:33" ht="18.75" customHeight="1">
      <c r="B812" s="14"/>
      <c r="C812" s="98"/>
      <c r="D812" s="98"/>
      <c r="E812" s="14"/>
      <c r="F812" s="99"/>
      <c r="G812" s="99"/>
      <c r="H812" s="99"/>
      <c r="I812" s="99"/>
      <c r="J812" s="99"/>
      <c r="K812" s="99"/>
      <c r="L812" s="99"/>
      <c r="M812" s="99"/>
      <c r="N812" s="99"/>
      <c r="O812" s="99"/>
      <c r="P812" s="99"/>
      <c r="Q812" s="99"/>
      <c r="R812" s="99"/>
      <c r="S812" s="99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</row>
    <row r="813" spans="2:33" ht="18.75" customHeight="1">
      <c r="B813" s="14"/>
      <c r="C813" s="98"/>
      <c r="D813" s="98"/>
      <c r="E813" s="14"/>
      <c r="F813" s="99"/>
      <c r="G813" s="99"/>
      <c r="H813" s="99"/>
      <c r="I813" s="99"/>
      <c r="J813" s="99"/>
      <c r="K813" s="99"/>
      <c r="L813" s="99"/>
      <c r="M813" s="99"/>
      <c r="N813" s="99"/>
      <c r="O813" s="99"/>
      <c r="P813" s="99"/>
      <c r="Q813" s="99"/>
      <c r="R813" s="99"/>
      <c r="S813" s="99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</row>
    <row r="814" spans="2:33" ht="18.75" customHeight="1">
      <c r="B814" s="14"/>
      <c r="C814" s="98"/>
      <c r="D814" s="98"/>
      <c r="E814" s="14"/>
      <c r="F814" s="99"/>
      <c r="G814" s="99"/>
      <c r="H814" s="99"/>
      <c r="I814" s="99"/>
      <c r="J814" s="99"/>
      <c r="K814" s="99"/>
      <c r="L814" s="99"/>
      <c r="M814" s="99"/>
      <c r="N814" s="99"/>
      <c r="O814" s="99"/>
      <c r="P814" s="99"/>
      <c r="Q814" s="99"/>
      <c r="R814" s="99"/>
      <c r="S814" s="99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</row>
    <row r="815" spans="2:33" ht="18.75" customHeight="1">
      <c r="B815" s="14"/>
      <c r="C815" s="98"/>
      <c r="D815" s="98"/>
      <c r="E815" s="14"/>
      <c r="F815" s="99"/>
      <c r="G815" s="99"/>
      <c r="H815" s="99"/>
      <c r="I815" s="99"/>
      <c r="J815" s="99"/>
      <c r="K815" s="99"/>
      <c r="L815" s="99"/>
      <c r="M815" s="99"/>
      <c r="N815" s="99"/>
      <c r="O815" s="99"/>
      <c r="P815" s="99"/>
      <c r="Q815" s="99"/>
      <c r="R815" s="99"/>
      <c r="S815" s="99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</row>
    <row r="816" spans="2:33" ht="18.75" customHeight="1">
      <c r="B816" s="14"/>
      <c r="C816" s="98"/>
      <c r="D816" s="98"/>
      <c r="E816" s="14"/>
      <c r="F816" s="99"/>
      <c r="G816" s="99"/>
      <c r="H816" s="99"/>
      <c r="I816" s="99"/>
      <c r="J816" s="99"/>
      <c r="K816" s="99"/>
      <c r="L816" s="99"/>
      <c r="M816" s="99"/>
      <c r="N816" s="99"/>
      <c r="O816" s="99"/>
      <c r="P816" s="99"/>
      <c r="Q816" s="99"/>
      <c r="R816" s="99"/>
      <c r="S816" s="99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</row>
    <row r="817" spans="2:33" ht="18.75" customHeight="1">
      <c r="B817" s="14"/>
      <c r="C817" s="98"/>
      <c r="D817" s="98"/>
      <c r="E817" s="14"/>
      <c r="F817" s="99"/>
      <c r="G817" s="99"/>
      <c r="H817" s="99"/>
      <c r="I817" s="99"/>
      <c r="J817" s="99"/>
      <c r="K817" s="99"/>
      <c r="L817" s="99"/>
      <c r="M817" s="99"/>
      <c r="N817" s="99"/>
      <c r="O817" s="99"/>
      <c r="P817" s="99"/>
      <c r="Q817" s="99"/>
      <c r="R817" s="99"/>
      <c r="S817" s="99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</row>
    <row r="818" spans="2:33" ht="18.75" customHeight="1">
      <c r="B818" s="14"/>
      <c r="C818" s="98"/>
      <c r="D818" s="98"/>
      <c r="E818" s="14"/>
      <c r="F818" s="99"/>
      <c r="G818" s="99"/>
      <c r="H818" s="99"/>
      <c r="I818" s="99"/>
      <c r="J818" s="99"/>
      <c r="K818" s="99"/>
      <c r="L818" s="99"/>
      <c r="M818" s="99"/>
      <c r="N818" s="99"/>
      <c r="O818" s="99"/>
      <c r="P818" s="99"/>
      <c r="Q818" s="99"/>
      <c r="R818" s="99"/>
      <c r="S818" s="99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</row>
    <row r="819" spans="2:33" ht="18.75" customHeight="1">
      <c r="B819" s="14"/>
      <c r="C819" s="98"/>
      <c r="D819" s="98"/>
      <c r="E819" s="14"/>
      <c r="F819" s="99"/>
      <c r="G819" s="99"/>
      <c r="H819" s="99"/>
      <c r="I819" s="99"/>
      <c r="J819" s="99"/>
      <c r="K819" s="99"/>
      <c r="L819" s="99"/>
      <c r="M819" s="99"/>
      <c r="N819" s="99"/>
      <c r="O819" s="99"/>
      <c r="P819" s="99"/>
      <c r="Q819" s="99"/>
      <c r="R819" s="99"/>
      <c r="S819" s="99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</row>
    <row r="820" spans="2:33" ht="18.75" customHeight="1">
      <c r="B820" s="14"/>
      <c r="C820" s="98"/>
      <c r="D820" s="98"/>
      <c r="E820" s="14"/>
      <c r="F820" s="99"/>
      <c r="G820" s="99"/>
      <c r="H820" s="99"/>
      <c r="I820" s="99"/>
      <c r="J820" s="99"/>
      <c r="K820" s="99"/>
      <c r="L820" s="99"/>
      <c r="M820" s="99"/>
      <c r="N820" s="99"/>
      <c r="O820" s="99"/>
      <c r="P820" s="99"/>
      <c r="Q820" s="99"/>
      <c r="R820" s="99"/>
      <c r="S820" s="99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</row>
    <row r="821" spans="2:33" ht="18.75" customHeight="1">
      <c r="B821" s="14"/>
      <c r="C821" s="98"/>
      <c r="D821" s="98"/>
      <c r="E821" s="14"/>
      <c r="F821" s="99"/>
      <c r="G821" s="99"/>
      <c r="H821" s="99"/>
      <c r="I821" s="99"/>
      <c r="J821" s="99"/>
      <c r="K821" s="99"/>
      <c r="L821" s="99"/>
      <c r="M821" s="99"/>
      <c r="N821" s="99"/>
      <c r="O821" s="99"/>
      <c r="P821" s="99"/>
      <c r="Q821" s="99"/>
      <c r="R821" s="99"/>
      <c r="S821" s="99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</row>
    <row r="822" spans="2:33" ht="18.75" customHeight="1">
      <c r="B822" s="14"/>
      <c r="C822" s="98"/>
      <c r="D822" s="98"/>
      <c r="E822" s="14"/>
      <c r="F822" s="99"/>
      <c r="G822" s="99"/>
      <c r="H822" s="99"/>
      <c r="I822" s="99"/>
      <c r="J822" s="99"/>
      <c r="K822" s="99"/>
      <c r="L822" s="99"/>
      <c r="M822" s="99"/>
      <c r="N822" s="99"/>
      <c r="O822" s="99"/>
      <c r="P822" s="99"/>
      <c r="Q822" s="99"/>
      <c r="R822" s="99"/>
      <c r="S822" s="99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</row>
    <row r="823" spans="2:33" ht="18.75" customHeight="1">
      <c r="B823" s="14"/>
      <c r="C823" s="98"/>
      <c r="D823" s="98"/>
      <c r="E823" s="14"/>
      <c r="F823" s="99"/>
      <c r="G823" s="99"/>
      <c r="H823" s="99"/>
      <c r="I823" s="99"/>
      <c r="J823" s="99"/>
      <c r="K823" s="99"/>
      <c r="L823" s="99"/>
      <c r="M823" s="99"/>
      <c r="N823" s="99"/>
      <c r="O823" s="99"/>
      <c r="P823" s="99"/>
      <c r="Q823" s="99"/>
      <c r="R823" s="99"/>
      <c r="S823" s="99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</row>
    <row r="824" spans="2:33" ht="18.75" customHeight="1">
      <c r="B824" s="14"/>
      <c r="C824" s="98"/>
      <c r="D824" s="98"/>
      <c r="E824" s="14"/>
      <c r="F824" s="99"/>
      <c r="G824" s="99"/>
      <c r="H824" s="99"/>
      <c r="I824" s="99"/>
      <c r="J824" s="99"/>
      <c r="K824" s="99"/>
      <c r="L824" s="99"/>
      <c r="M824" s="99"/>
      <c r="N824" s="99"/>
      <c r="O824" s="99"/>
      <c r="P824" s="99"/>
      <c r="Q824" s="99"/>
      <c r="R824" s="99"/>
      <c r="S824" s="99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</row>
    <row r="825" spans="2:33" ht="18.75" customHeight="1">
      <c r="B825" s="14"/>
      <c r="C825" s="98"/>
      <c r="D825" s="98"/>
      <c r="E825" s="14"/>
      <c r="F825" s="99"/>
      <c r="G825" s="99"/>
      <c r="H825" s="99"/>
      <c r="I825" s="99"/>
      <c r="J825" s="99"/>
      <c r="K825" s="99"/>
      <c r="L825" s="99"/>
      <c r="M825" s="99"/>
      <c r="N825" s="99"/>
      <c r="O825" s="99"/>
      <c r="P825" s="99"/>
      <c r="Q825" s="99"/>
      <c r="R825" s="99"/>
      <c r="S825" s="99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</row>
    <row r="826" spans="2:33" ht="18.75" customHeight="1">
      <c r="B826" s="14"/>
      <c r="C826" s="98"/>
      <c r="D826" s="98"/>
      <c r="E826" s="14"/>
      <c r="F826" s="99"/>
      <c r="G826" s="99"/>
      <c r="H826" s="99"/>
      <c r="I826" s="99"/>
      <c r="J826" s="99"/>
      <c r="K826" s="99"/>
      <c r="L826" s="99"/>
      <c r="M826" s="99"/>
      <c r="N826" s="99"/>
      <c r="O826" s="99"/>
      <c r="P826" s="99"/>
      <c r="Q826" s="99"/>
      <c r="R826" s="99"/>
      <c r="S826" s="99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</row>
    <row r="827" spans="2:33" ht="18.75" customHeight="1">
      <c r="B827" s="14"/>
      <c r="C827" s="98"/>
      <c r="D827" s="98"/>
      <c r="E827" s="14"/>
      <c r="F827" s="99"/>
      <c r="G827" s="99"/>
      <c r="H827" s="99"/>
      <c r="I827" s="99"/>
      <c r="J827" s="99"/>
      <c r="K827" s="99"/>
      <c r="L827" s="99"/>
      <c r="M827" s="99"/>
      <c r="N827" s="99"/>
      <c r="O827" s="99"/>
      <c r="P827" s="99"/>
      <c r="Q827" s="99"/>
      <c r="R827" s="99"/>
      <c r="S827" s="99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</row>
    <row r="828" spans="2:33" ht="18.75" customHeight="1">
      <c r="B828" s="14"/>
      <c r="C828" s="98"/>
      <c r="D828" s="98"/>
      <c r="E828" s="14"/>
      <c r="F828" s="99"/>
      <c r="G828" s="99"/>
      <c r="H828" s="99"/>
      <c r="I828" s="99"/>
      <c r="J828" s="99"/>
      <c r="K828" s="99"/>
      <c r="L828" s="99"/>
      <c r="M828" s="99"/>
      <c r="N828" s="99"/>
      <c r="O828" s="99"/>
      <c r="P828" s="99"/>
      <c r="Q828" s="99"/>
      <c r="R828" s="99"/>
      <c r="S828" s="99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</row>
    <row r="829" spans="2:33" ht="18.75" customHeight="1">
      <c r="B829" s="14"/>
      <c r="C829" s="98"/>
      <c r="D829" s="98"/>
      <c r="E829" s="14"/>
      <c r="F829" s="99"/>
      <c r="G829" s="99"/>
      <c r="H829" s="99"/>
      <c r="I829" s="99"/>
      <c r="J829" s="99"/>
      <c r="K829" s="99"/>
      <c r="L829" s="99"/>
      <c r="M829" s="99"/>
      <c r="N829" s="99"/>
      <c r="O829" s="99"/>
      <c r="P829" s="99"/>
      <c r="Q829" s="99"/>
      <c r="R829" s="99"/>
      <c r="S829" s="99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</row>
    <row r="830" spans="2:33" ht="18.75" customHeight="1">
      <c r="B830" s="14"/>
      <c r="C830" s="98"/>
      <c r="D830" s="98"/>
      <c r="E830" s="14"/>
      <c r="F830" s="99"/>
      <c r="G830" s="99"/>
      <c r="H830" s="99"/>
      <c r="I830" s="99"/>
      <c r="J830" s="99"/>
      <c r="K830" s="99"/>
      <c r="L830" s="99"/>
      <c r="M830" s="99"/>
      <c r="N830" s="99"/>
      <c r="O830" s="99"/>
      <c r="P830" s="99"/>
      <c r="Q830" s="99"/>
      <c r="R830" s="99"/>
      <c r="S830" s="99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</row>
    <row r="831" spans="2:33" ht="18.75" customHeight="1">
      <c r="B831" s="14"/>
      <c r="C831" s="98"/>
      <c r="D831" s="98"/>
      <c r="E831" s="14"/>
      <c r="F831" s="99"/>
      <c r="G831" s="99"/>
      <c r="H831" s="99"/>
      <c r="I831" s="99"/>
      <c r="J831" s="99"/>
      <c r="K831" s="99"/>
      <c r="L831" s="99"/>
      <c r="M831" s="99"/>
      <c r="N831" s="99"/>
      <c r="O831" s="99"/>
      <c r="P831" s="99"/>
      <c r="Q831" s="99"/>
      <c r="R831" s="99"/>
      <c r="S831" s="99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</row>
    <row r="832" spans="2:33" ht="18.75" customHeight="1">
      <c r="B832" s="14"/>
      <c r="C832" s="98"/>
      <c r="D832" s="98"/>
      <c r="E832" s="14"/>
      <c r="F832" s="99"/>
      <c r="G832" s="99"/>
      <c r="H832" s="99"/>
      <c r="I832" s="99"/>
      <c r="J832" s="99"/>
      <c r="K832" s="99"/>
      <c r="L832" s="99"/>
      <c r="M832" s="99"/>
      <c r="N832" s="99"/>
      <c r="O832" s="99"/>
      <c r="P832" s="99"/>
      <c r="Q832" s="99"/>
      <c r="R832" s="99"/>
      <c r="S832" s="99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</row>
    <row r="833" spans="2:33" ht="18.75" customHeight="1">
      <c r="B833" s="14"/>
      <c r="C833" s="98"/>
      <c r="D833" s="98"/>
      <c r="E833" s="14"/>
      <c r="F833" s="99"/>
      <c r="G833" s="99"/>
      <c r="H833" s="99"/>
      <c r="I833" s="99"/>
      <c r="J833" s="99"/>
      <c r="K833" s="99"/>
      <c r="L833" s="99"/>
      <c r="M833" s="99"/>
      <c r="N833" s="99"/>
      <c r="O833" s="99"/>
      <c r="P833" s="99"/>
      <c r="Q833" s="99"/>
      <c r="R833" s="99"/>
      <c r="S833" s="99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</row>
    <row r="834" spans="2:33" ht="18.75" customHeight="1">
      <c r="B834" s="14"/>
      <c r="C834" s="98"/>
      <c r="D834" s="98"/>
      <c r="E834" s="14"/>
      <c r="F834" s="99"/>
      <c r="G834" s="99"/>
      <c r="H834" s="99"/>
      <c r="I834" s="99"/>
      <c r="J834" s="99"/>
      <c r="K834" s="99"/>
      <c r="L834" s="99"/>
      <c r="M834" s="99"/>
      <c r="N834" s="99"/>
      <c r="O834" s="99"/>
      <c r="P834" s="99"/>
      <c r="Q834" s="99"/>
      <c r="R834" s="99"/>
      <c r="S834" s="99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</row>
    <row r="835" spans="2:33" ht="18.75" customHeight="1">
      <c r="B835" s="14"/>
      <c r="C835" s="98"/>
      <c r="D835" s="98"/>
      <c r="E835" s="14"/>
      <c r="F835" s="99"/>
      <c r="G835" s="99"/>
      <c r="H835" s="99"/>
      <c r="I835" s="99"/>
      <c r="J835" s="99"/>
      <c r="K835" s="99"/>
      <c r="L835" s="99"/>
      <c r="M835" s="99"/>
      <c r="N835" s="99"/>
      <c r="O835" s="99"/>
      <c r="P835" s="99"/>
      <c r="Q835" s="99"/>
      <c r="R835" s="99"/>
      <c r="S835" s="99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</row>
    <row r="836" spans="2:33" ht="18.75" customHeight="1">
      <c r="B836" s="14"/>
      <c r="C836" s="98"/>
      <c r="D836" s="98"/>
      <c r="E836" s="14"/>
      <c r="F836" s="99"/>
      <c r="G836" s="99"/>
      <c r="H836" s="99"/>
      <c r="I836" s="99"/>
      <c r="J836" s="99"/>
      <c r="K836" s="99"/>
      <c r="L836" s="99"/>
      <c r="M836" s="99"/>
      <c r="N836" s="99"/>
      <c r="O836" s="99"/>
      <c r="P836" s="99"/>
      <c r="Q836" s="99"/>
      <c r="R836" s="99"/>
      <c r="S836" s="99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</row>
    <row r="837" spans="2:33" ht="18.75" customHeight="1">
      <c r="B837" s="14"/>
      <c r="C837" s="98"/>
      <c r="D837" s="98"/>
      <c r="E837" s="14"/>
      <c r="F837" s="99"/>
      <c r="G837" s="99"/>
      <c r="H837" s="99"/>
      <c r="I837" s="99"/>
      <c r="J837" s="99"/>
      <c r="K837" s="99"/>
      <c r="L837" s="99"/>
      <c r="M837" s="99"/>
      <c r="N837" s="99"/>
      <c r="O837" s="99"/>
      <c r="P837" s="99"/>
      <c r="Q837" s="99"/>
      <c r="R837" s="99"/>
      <c r="S837" s="99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</row>
    <row r="838" spans="2:33" ht="18.75" customHeight="1">
      <c r="B838" s="14"/>
      <c r="C838" s="98"/>
      <c r="D838" s="98"/>
      <c r="E838" s="14"/>
      <c r="F838" s="99"/>
      <c r="G838" s="99"/>
      <c r="H838" s="99"/>
      <c r="I838" s="99"/>
      <c r="J838" s="99"/>
      <c r="K838" s="99"/>
      <c r="L838" s="99"/>
      <c r="M838" s="99"/>
      <c r="N838" s="99"/>
      <c r="O838" s="99"/>
      <c r="P838" s="99"/>
      <c r="Q838" s="99"/>
      <c r="R838" s="99"/>
      <c r="S838" s="99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</row>
    <row r="839" spans="2:33" ht="18.75" customHeight="1">
      <c r="B839" s="14"/>
      <c r="C839" s="98"/>
      <c r="D839" s="98"/>
      <c r="E839" s="14"/>
      <c r="F839" s="99"/>
      <c r="G839" s="99"/>
      <c r="H839" s="99"/>
      <c r="I839" s="99"/>
      <c r="J839" s="99"/>
      <c r="K839" s="99"/>
      <c r="L839" s="99"/>
      <c r="M839" s="99"/>
      <c r="N839" s="99"/>
      <c r="O839" s="99"/>
      <c r="P839" s="99"/>
      <c r="Q839" s="99"/>
      <c r="R839" s="99"/>
      <c r="S839" s="99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</row>
    <row r="840" spans="2:33" ht="18.75" customHeight="1">
      <c r="B840" s="14"/>
      <c r="C840" s="98"/>
      <c r="D840" s="98"/>
      <c r="E840" s="14"/>
      <c r="F840" s="99"/>
      <c r="G840" s="99"/>
      <c r="H840" s="99"/>
      <c r="I840" s="99"/>
      <c r="J840" s="99"/>
      <c r="K840" s="99"/>
      <c r="L840" s="99"/>
      <c r="M840" s="99"/>
      <c r="N840" s="99"/>
      <c r="O840" s="99"/>
      <c r="P840" s="99"/>
      <c r="Q840" s="99"/>
      <c r="R840" s="99"/>
      <c r="S840" s="99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</row>
    <row r="841" spans="2:33" ht="18.75" customHeight="1">
      <c r="B841" s="14"/>
      <c r="C841" s="98"/>
      <c r="D841" s="98"/>
      <c r="E841" s="14"/>
      <c r="F841" s="99"/>
      <c r="G841" s="99"/>
      <c r="H841" s="99"/>
      <c r="I841" s="99"/>
      <c r="J841" s="99"/>
      <c r="K841" s="99"/>
      <c r="L841" s="99"/>
      <c r="M841" s="99"/>
      <c r="N841" s="99"/>
      <c r="O841" s="99"/>
      <c r="P841" s="99"/>
      <c r="Q841" s="99"/>
      <c r="R841" s="99"/>
      <c r="S841" s="99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</row>
    <row r="842" spans="2:33" ht="18.75" customHeight="1">
      <c r="B842" s="14"/>
      <c r="C842" s="98"/>
      <c r="D842" s="98"/>
      <c r="E842" s="14"/>
      <c r="F842" s="99"/>
      <c r="G842" s="99"/>
      <c r="H842" s="99"/>
      <c r="I842" s="99"/>
      <c r="J842" s="99"/>
      <c r="K842" s="99"/>
      <c r="L842" s="99"/>
      <c r="M842" s="99"/>
      <c r="N842" s="99"/>
      <c r="O842" s="99"/>
      <c r="P842" s="99"/>
      <c r="Q842" s="99"/>
      <c r="R842" s="99"/>
      <c r="S842" s="99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</row>
    <row r="843" spans="2:33" ht="18.75" customHeight="1">
      <c r="B843" s="14"/>
      <c r="C843" s="98"/>
      <c r="D843" s="98"/>
      <c r="E843" s="14"/>
      <c r="F843" s="99"/>
      <c r="G843" s="99"/>
      <c r="H843" s="99"/>
      <c r="I843" s="99"/>
      <c r="J843" s="99"/>
      <c r="K843" s="99"/>
      <c r="L843" s="99"/>
      <c r="M843" s="99"/>
      <c r="N843" s="99"/>
      <c r="O843" s="99"/>
      <c r="P843" s="99"/>
      <c r="Q843" s="99"/>
      <c r="R843" s="99"/>
      <c r="S843" s="99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</row>
    <row r="844" spans="2:33" ht="18.75" customHeight="1">
      <c r="B844" s="14"/>
      <c r="C844" s="98"/>
      <c r="D844" s="98"/>
      <c r="E844" s="14"/>
      <c r="F844" s="99"/>
      <c r="G844" s="99"/>
      <c r="H844" s="99"/>
      <c r="I844" s="99"/>
      <c r="J844" s="99"/>
      <c r="K844" s="99"/>
      <c r="L844" s="99"/>
      <c r="M844" s="99"/>
      <c r="N844" s="99"/>
      <c r="O844" s="99"/>
      <c r="P844" s="99"/>
      <c r="Q844" s="99"/>
      <c r="R844" s="99"/>
      <c r="S844" s="99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</row>
    <row r="845" spans="2:33" ht="18.75" customHeight="1">
      <c r="B845" s="14"/>
      <c r="C845" s="98"/>
      <c r="D845" s="98"/>
      <c r="E845" s="14"/>
      <c r="F845" s="99"/>
      <c r="G845" s="99"/>
      <c r="H845" s="99"/>
      <c r="I845" s="99"/>
      <c r="J845" s="99"/>
      <c r="K845" s="99"/>
      <c r="L845" s="99"/>
      <c r="M845" s="99"/>
      <c r="N845" s="99"/>
      <c r="O845" s="99"/>
      <c r="P845" s="99"/>
      <c r="Q845" s="99"/>
      <c r="R845" s="99"/>
      <c r="S845" s="99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</row>
    <row r="846" spans="2:33" ht="18.75" customHeight="1">
      <c r="B846" s="14"/>
      <c r="C846" s="98"/>
      <c r="D846" s="98"/>
      <c r="E846" s="14"/>
      <c r="F846" s="99"/>
      <c r="G846" s="99"/>
      <c r="H846" s="99"/>
      <c r="I846" s="99"/>
      <c r="J846" s="99"/>
      <c r="K846" s="99"/>
      <c r="L846" s="99"/>
      <c r="M846" s="99"/>
      <c r="N846" s="99"/>
      <c r="O846" s="99"/>
      <c r="P846" s="99"/>
      <c r="Q846" s="99"/>
      <c r="R846" s="99"/>
      <c r="S846" s="99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</row>
    <row r="847" spans="2:33" ht="18.75" customHeight="1">
      <c r="B847" s="14"/>
      <c r="C847" s="98"/>
      <c r="D847" s="98"/>
      <c r="E847" s="14"/>
      <c r="F847" s="99"/>
      <c r="G847" s="99"/>
      <c r="H847" s="99"/>
      <c r="I847" s="99"/>
      <c r="J847" s="99"/>
      <c r="K847" s="99"/>
      <c r="L847" s="99"/>
      <c r="M847" s="99"/>
      <c r="N847" s="99"/>
      <c r="O847" s="99"/>
      <c r="P847" s="99"/>
      <c r="Q847" s="99"/>
      <c r="R847" s="99"/>
      <c r="S847" s="99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</row>
    <row r="848" spans="2:33" ht="18.75" customHeight="1">
      <c r="B848" s="14"/>
      <c r="C848" s="98"/>
      <c r="D848" s="98"/>
      <c r="E848" s="14"/>
      <c r="F848" s="99"/>
      <c r="G848" s="99"/>
      <c r="H848" s="99"/>
      <c r="I848" s="99"/>
      <c r="J848" s="99"/>
      <c r="K848" s="99"/>
      <c r="L848" s="99"/>
      <c r="M848" s="99"/>
      <c r="N848" s="99"/>
      <c r="O848" s="99"/>
      <c r="P848" s="99"/>
      <c r="Q848" s="99"/>
      <c r="R848" s="99"/>
      <c r="S848" s="99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</row>
    <row r="849" spans="2:33" ht="18.75" customHeight="1">
      <c r="B849" s="14"/>
      <c r="C849" s="98"/>
      <c r="D849" s="98"/>
      <c r="E849" s="14"/>
      <c r="F849" s="99"/>
      <c r="G849" s="99"/>
      <c r="H849" s="99"/>
      <c r="I849" s="99"/>
      <c r="J849" s="99"/>
      <c r="K849" s="99"/>
      <c r="L849" s="99"/>
      <c r="M849" s="99"/>
      <c r="N849" s="99"/>
      <c r="O849" s="99"/>
      <c r="P849" s="99"/>
      <c r="Q849" s="99"/>
      <c r="R849" s="99"/>
      <c r="S849" s="99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</row>
    <row r="850" spans="2:33" ht="18.75" customHeight="1">
      <c r="B850" s="14"/>
      <c r="C850" s="98"/>
      <c r="D850" s="98"/>
      <c r="E850" s="14"/>
      <c r="F850" s="99"/>
      <c r="G850" s="99"/>
      <c r="H850" s="99"/>
      <c r="I850" s="99"/>
      <c r="J850" s="99"/>
      <c r="K850" s="99"/>
      <c r="L850" s="99"/>
      <c r="M850" s="99"/>
      <c r="N850" s="99"/>
      <c r="O850" s="99"/>
      <c r="P850" s="99"/>
      <c r="Q850" s="99"/>
      <c r="R850" s="99"/>
      <c r="S850" s="99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</row>
    <row r="851" spans="2:33" ht="18.75" customHeight="1">
      <c r="B851" s="14"/>
      <c r="C851" s="98"/>
      <c r="D851" s="98"/>
      <c r="E851" s="14"/>
      <c r="F851" s="99"/>
      <c r="G851" s="99"/>
      <c r="H851" s="99"/>
      <c r="I851" s="99"/>
      <c r="J851" s="99"/>
      <c r="K851" s="99"/>
      <c r="L851" s="99"/>
      <c r="M851" s="99"/>
      <c r="N851" s="99"/>
      <c r="O851" s="99"/>
      <c r="P851" s="99"/>
      <c r="Q851" s="99"/>
      <c r="R851" s="99"/>
      <c r="S851" s="99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</row>
    <row r="852" spans="2:33" ht="18.75" customHeight="1">
      <c r="B852" s="14"/>
      <c r="C852" s="98"/>
      <c r="D852" s="98"/>
      <c r="E852" s="14"/>
      <c r="F852" s="99"/>
      <c r="G852" s="99"/>
      <c r="H852" s="99"/>
      <c r="I852" s="99"/>
      <c r="J852" s="99"/>
      <c r="K852" s="99"/>
      <c r="L852" s="99"/>
      <c r="M852" s="99"/>
      <c r="N852" s="99"/>
      <c r="O852" s="99"/>
      <c r="P852" s="99"/>
      <c r="Q852" s="99"/>
      <c r="R852" s="99"/>
      <c r="S852" s="99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</row>
    <row r="853" spans="2:33" ht="18.75" customHeight="1">
      <c r="B853" s="14"/>
      <c r="C853" s="98"/>
      <c r="D853" s="98"/>
      <c r="E853" s="14"/>
      <c r="F853" s="99"/>
      <c r="G853" s="99"/>
      <c r="H853" s="99"/>
      <c r="I853" s="99"/>
      <c r="J853" s="99"/>
      <c r="K853" s="99"/>
      <c r="L853" s="99"/>
      <c r="M853" s="99"/>
      <c r="N853" s="99"/>
      <c r="O853" s="99"/>
      <c r="P853" s="99"/>
      <c r="Q853" s="99"/>
      <c r="R853" s="99"/>
      <c r="S853" s="99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</row>
    <row r="854" spans="2:33" ht="18.75" customHeight="1">
      <c r="B854" s="14"/>
      <c r="C854" s="98"/>
      <c r="D854" s="98"/>
      <c r="E854" s="14"/>
      <c r="F854" s="99"/>
      <c r="G854" s="99"/>
      <c r="H854" s="99"/>
      <c r="I854" s="99"/>
      <c r="J854" s="99"/>
      <c r="K854" s="99"/>
      <c r="L854" s="99"/>
      <c r="M854" s="99"/>
      <c r="N854" s="99"/>
      <c r="O854" s="99"/>
      <c r="P854" s="99"/>
      <c r="Q854" s="99"/>
      <c r="R854" s="99"/>
      <c r="S854" s="99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</row>
    <row r="855" spans="2:33" ht="18.75" customHeight="1">
      <c r="B855" s="14"/>
      <c r="C855" s="98"/>
      <c r="D855" s="98"/>
      <c r="E855" s="14"/>
      <c r="F855" s="99"/>
      <c r="G855" s="99"/>
      <c r="H855" s="99"/>
      <c r="I855" s="99"/>
      <c r="J855" s="99"/>
      <c r="K855" s="99"/>
      <c r="L855" s="99"/>
      <c r="M855" s="99"/>
      <c r="N855" s="99"/>
      <c r="O855" s="99"/>
      <c r="P855" s="99"/>
      <c r="Q855" s="99"/>
      <c r="R855" s="99"/>
      <c r="S855" s="99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</row>
    <row r="856" spans="2:33" ht="18.75" customHeight="1">
      <c r="B856" s="14"/>
      <c r="C856" s="98"/>
      <c r="D856" s="98"/>
      <c r="E856" s="14"/>
      <c r="F856" s="99"/>
      <c r="G856" s="99"/>
      <c r="H856" s="99"/>
      <c r="I856" s="99"/>
      <c r="J856" s="99"/>
      <c r="K856" s="99"/>
      <c r="L856" s="99"/>
      <c r="M856" s="99"/>
      <c r="N856" s="99"/>
      <c r="O856" s="99"/>
      <c r="P856" s="99"/>
      <c r="Q856" s="99"/>
      <c r="R856" s="99"/>
      <c r="S856" s="99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</row>
    <row r="857" spans="2:33" ht="18.75" customHeight="1">
      <c r="B857" s="14"/>
      <c r="C857" s="98"/>
      <c r="D857" s="98"/>
      <c r="E857" s="14"/>
      <c r="F857" s="99"/>
      <c r="G857" s="99"/>
      <c r="H857" s="99"/>
      <c r="I857" s="99"/>
      <c r="J857" s="99"/>
      <c r="K857" s="99"/>
      <c r="L857" s="99"/>
      <c r="M857" s="99"/>
      <c r="N857" s="99"/>
      <c r="O857" s="99"/>
      <c r="P857" s="99"/>
      <c r="Q857" s="99"/>
      <c r="R857" s="99"/>
      <c r="S857" s="99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</row>
    <row r="858" spans="2:33" ht="18.75" customHeight="1">
      <c r="B858" s="14"/>
      <c r="C858" s="98"/>
      <c r="D858" s="98"/>
      <c r="E858" s="14"/>
      <c r="F858" s="99"/>
      <c r="G858" s="99"/>
      <c r="H858" s="99"/>
      <c r="I858" s="99"/>
      <c r="J858" s="99"/>
      <c r="K858" s="99"/>
      <c r="L858" s="99"/>
      <c r="M858" s="99"/>
      <c r="N858" s="99"/>
      <c r="O858" s="99"/>
      <c r="P858" s="99"/>
      <c r="Q858" s="99"/>
      <c r="R858" s="99"/>
      <c r="S858" s="99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</row>
    <row r="859" spans="2:33" ht="18.75" customHeight="1">
      <c r="B859" s="14"/>
      <c r="C859" s="98"/>
      <c r="D859" s="98"/>
      <c r="E859" s="14"/>
      <c r="F859" s="99"/>
      <c r="G859" s="99"/>
      <c r="H859" s="99"/>
      <c r="I859" s="99"/>
      <c r="J859" s="99"/>
      <c r="K859" s="99"/>
      <c r="L859" s="99"/>
      <c r="M859" s="99"/>
      <c r="N859" s="99"/>
      <c r="O859" s="99"/>
      <c r="P859" s="99"/>
      <c r="Q859" s="99"/>
      <c r="R859" s="99"/>
      <c r="S859" s="99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</row>
    <row r="860" spans="2:33" ht="18.75" customHeight="1">
      <c r="B860" s="14"/>
      <c r="C860" s="98"/>
      <c r="D860" s="98"/>
      <c r="E860" s="14"/>
      <c r="F860" s="99"/>
      <c r="G860" s="99"/>
      <c r="H860" s="99"/>
      <c r="I860" s="99"/>
      <c r="J860" s="99"/>
      <c r="K860" s="99"/>
      <c r="L860" s="99"/>
      <c r="M860" s="99"/>
      <c r="N860" s="99"/>
      <c r="O860" s="99"/>
      <c r="P860" s="99"/>
      <c r="Q860" s="99"/>
      <c r="R860" s="99"/>
      <c r="S860" s="99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</row>
    <row r="861" spans="2:33" ht="18.75" customHeight="1">
      <c r="B861" s="14"/>
      <c r="C861" s="98"/>
      <c r="D861" s="98"/>
      <c r="E861" s="14"/>
      <c r="F861" s="99"/>
      <c r="G861" s="99"/>
      <c r="H861" s="99"/>
      <c r="I861" s="99"/>
      <c r="J861" s="99"/>
      <c r="K861" s="99"/>
      <c r="L861" s="99"/>
      <c r="M861" s="99"/>
      <c r="N861" s="99"/>
      <c r="O861" s="99"/>
      <c r="P861" s="99"/>
      <c r="Q861" s="99"/>
      <c r="R861" s="99"/>
      <c r="S861" s="99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</row>
    <row r="862" spans="2:33" ht="18.75" customHeight="1">
      <c r="B862" s="14"/>
      <c r="C862" s="98"/>
      <c r="D862" s="98"/>
      <c r="E862" s="14"/>
      <c r="F862" s="99"/>
      <c r="G862" s="99"/>
      <c r="H862" s="99"/>
      <c r="I862" s="99"/>
      <c r="J862" s="99"/>
      <c r="K862" s="99"/>
      <c r="L862" s="99"/>
      <c r="M862" s="99"/>
      <c r="N862" s="99"/>
      <c r="O862" s="99"/>
      <c r="P862" s="99"/>
      <c r="Q862" s="99"/>
      <c r="R862" s="99"/>
      <c r="S862" s="99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</row>
    <row r="863" spans="2:33" ht="18.75" customHeight="1">
      <c r="B863" s="14"/>
      <c r="C863" s="98"/>
      <c r="D863" s="98"/>
      <c r="E863" s="14"/>
      <c r="F863" s="99"/>
      <c r="G863" s="99"/>
      <c r="H863" s="99"/>
      <c r="I863" s="99"/>
      <c r="J863" s="99"/>
      <c r="K863" s="99"/>
      <c r="L863" s="99"/>
      <c r="M863" s="99"/>
      <c r="N863" s="99"/>
      <c r="O863" s="99"/>
      <c r="P863" s="99"/>
      <c r="Q863" s="99"/>
      <c r="R863" s="99"/>
      <c r="S863" s="99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</row>
    <row r="864" spans="2:33" ht="18.75" customHeight="1">
      <c r="B864" s="14"/>
      <c r="C864" s="98"/>
      <c r="D864" s="98"/>
      <c r="E864" s="14"/>
      <c r="F864" s="99"/>
      <c r="G864" s="99"/>
      <c r="H864" s="99"/>
      <c r="I864" s="99"/>
      <c r="J864" s="99"/>
      <c r="K864" s="99"/>
      <c r="L864" s="99"/>
      <c r="M864" s="99"/>
      <c r="N864" s="99"/>
      <c r="O864" s="99"/>
      <c r="P864" s="99"/>
      <c r="Q864" s="99"/>
      <c r="R864" s="99"/>
      <c r="S864" s="99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</row>
    <row r="865" spans="2:33" ht="18.75" customHeight="1">
      <c r="B865" s="14"/>
      <c r="C865" s="98"/>
      <c r="D865" s="98"/>
      <c r="E865" s="14"/>
      <c r="F865" s="99"/>
      <c r="G865" s="99"/>
      <c r="H865" s="99"/>
      <c r="I865" s="99"/>
      <c r="J865" s="99"/>
      <c r="K865" s="99"/>
      <c r="L865" s="99"/>
      <c r="M865" s="99"/>
      <c r="N865" s="99"/>
      <c r="O865" s="99"/>
      <c r="P865" s="99"/>
      <c r="Q865" s="99"/>
      <c r="R865" s="99"/>
      <c r="S865" s="99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</row>
    <row r="866" spans="2:33" ht="18.75" customHeight="1">
      <c r="B866" s="14"/>
      <c r="C866" s="98"/>
      <c r="D866" s="98"/>
      <c r="E866" s="14"/>
      <c r="F866" s="99"/>
      <c r="G866" s="99"/>
      <c r="H866" s="99"/>
      <c r="I866" s="99"/>
      <c r="J866" s="99"/>
      <c r="K866" s="99"/>
      <c r="L866" s="99"/>
      <c r="M866" s="99"/>
      <c r="N866" s="99"/>
      <c r="O866" s="99"/>
      <c r="P866" s="99"/>
      <c r="Q866" s="99"/>
      <c r="R866" s="99"/>
      <c r="S866" s="99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</row>
    <row r="867" spans="2:33" ht="18.75" customHeight="1">
      <c r="B867" s="14"/>
      <c r="C867" s="98"/>
      <c r="D867" s="98"/>
      <c r="E867" s="14"/>
      <c r="F867" s="99"/>
      <c r="G867" s="99"/>
      <c r="H867" s="99"/>
      <c r="I867" s="99"/>
      <c r="J867" s="99"/>
      <c r="K867" s="99"/>
      <c r="L867" s="99"/>
      <c r="M867" s="99"/>
      <c r="N867" s="99"/>
      <c r="O867" s="99"/>
      <c r="P867" s="99"/>
      <c r="Q867" s="99"/>
      <c r="R867" s="99"/>
      <c r="S867" s="99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</row>
    <row r="868" spans="2:33" ht="18.75" customHeight="1">
      <c r="B868" s="14"/>
      <c r="C868" s="98"/>
      <c r="D868" s="98"/>
      <c r="E868" s="14"/>
      <c r="F868" s="99"/>
      <c r="G868" s="99"/>
      <c r="H868" s="99"/>
      <c r="I868" s="99"/>
      <c r="J868" s="99"/>
      <c r="K868" s="99"/>
      <c r="L868" s="99"/>
      <c r="M868" s="99"/>
      <c r="N868" s="99"/>
      <c r="O868" s="99"/>
      <c r="P868" s="99"/>
      <c r="Q868" s="99"/>
      <c r="R868" s="99"/>
      <c r="S868" s="99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</row>
    <row r="869" spans="2:33" ht="18.75" customHeight="1">
      <c r="B869" s="14"/>
      <c r="C869" s="98"/>
      <c r="D869" s="98"/>
      <c r="E869" s="14"/>
      <c r="F869" s="99"/>
      <c r="G869" s="99"/>
      <c r="H869" s="99"/>
      <c r="I869" s="99"/>
      <c r="J869" s="99"/>
      <c r="K869" s="99"/>
      <c r="L869" s="99"/>
      <c r="M869" s="99"/>
      <c r="N869" s="99"/>
      <c r="O869" s="99"/>
      <c r="P869" s="99"/>
      <c r="Q869" s="99"/>
      <c r="R869" s="99"/>
      <c r="S869" s="99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</row>
    <row r="870" spans="2:33" ht="18.75" customHeight="1">
      <c r="B870" s="14"/>
      <c r="C870" s="98"/>
      <c r="D870" s="98"/>
      <c r="E870" s="14"/>
      <c r="F870" s="99"/>
      <c r="G870" s="99"/>
      <c r="H870" s="99"/>
      <c r="I870" s="99"/>
      <c r="J870" s="99"/>
      <c r="K870" s="99"/>
      <c r="L870" s="99"/>
      <c r="M870" s="99"/>
      <c r="N870" s="99"/>
      <c r="O870" s="99"/>
      <c r="P870" s="99"/>
      <c r="Q870" s="99"/>
      <c r="R870" s="99"/>
      <c r="S870" s="99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</row>
    <row r="871" spans="2:33" ht="18.75" customHeight="1">
      <c r="B871" s="14"/>
      <c r="C871" s="98"/>
      <c r="D871" s="98"/>
      <c r="E871" s="14"/>
      <c r="F871" s="99"/>
      <c r="G871" s="99"/>
      <c r="H871" s="99"/>
      <c r="I871" s="99"/>
      <c r="J871" s="99"/>
      <c r="K871" s="99"/>
      <c r="L871" s="99"/>
      <c r="M871" s="99"/>
      <c r="N871" s="99"/>
      <c r="O871" s="99"/>
      <c r="P871" s="99"/>
      <c r="Q871" s="99"/>
      <c r="R871" s="99"/>
      <c r="S871" s="99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</row>
    <row r="872" spans="2:33" ht="18.75" customHeight="1">
      <c r="B872" s="14"/>
      <c r="C872" s="98"/>
      <c r="D872" s="98"/>
      <c r="E872" s="14"/>
      <c r="F872" s="99"/>
      <c r="G872" s="99"/>
      <c r="H872" s="99"/>
      <c r="I872" s="99"/>
      <c r="J872" s="99"/>
      <c r="K872" s="99"/>
      <c r="L872" s="99"/>
      <c r="M872" s="99"/>
      <c r="N872" s="99"/>
      <c r="O872" s="99"/>
      <c r="P872" s="99"/>
      <c r="Q872" s="99"/>
      <c r="R872" s="99"/>
      <c r="S872" s="99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</row>
    <row r="873" spans="2:33" ht="18.75" customHeight="1">
      <c r="B873" s="14"/>
      <c r="C873" s="98"/>
      <c r="D873" s="98"/>
      <c r="E873" s="14"/>
      <c r="F873" s="99"/>
      <c r="G873" s="99"/>
      <c r="H873" s="99"/>
      <c r="I873" s="99"/>
      <c r="J873" s="99"/>
      <c r="K873" s="99"/>
      <c r="L873" s="99"/>
      <c r="M873" s="99"/>
      <c r="N873" s="99"/>
      <c r="O873" s="99"/>
      <c r="P873" s="99"/>
      <c r="Q873" s="99"/>
      <c r="R873" s="99"/>
      <c r="S873" s="99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</row>
    <row r="874" spans="2:33" ht="18.75" customHeight="1">
      <c r="B874" s="14"/>
      <c r="C874" s="98"/>
      <c r="D874" s="98"/>
      <c r="E874" s="14"/>
      <c r="F874" s="99"/>
      <c r="G874" s="99"/>
      <c r="H874" s="99"/>
      <c r="I874" s="99"/>
      <c r="J874" s="99"/>
      <c r="K874" s="99"/>
      <c r="L874" s="99"/>
      <c r="M874" s="99"/>
      <c r="N874" s="99"/>
      <c r="O874" s="99"/>
      <c r="P874" s="99"/>
      <c r="Q874" s="99"/>
      <c r="R874" s="99"/>
      <c r="S874" s="99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</row>
    <row r="875" spans="2:33" ht="18.75" customHeight="1">
      <c r="B875" s="14"/>
      <c r="C875" s="98"/>
      <c r="D875" s="98"/>
      <c r="E875" s="14"/>
      <c r="F875" s="99"/>
      <c r="G875" s="99"/>
      <c r="H875" s="99"/>
      <c r="I875" s="99"/>
      <c r="J875" s="99"/>
      <c r="K875" s="99"/>
      <c r="L875" s="99"/>
      <c r="M875" s="99"/>
      <c r="N875" s="99"/>
      <c r="O875" s="99"/>
      <c r="P875" s="99"/>
      <c r="Q875" s="99"/>
      <c r="R875" s="99"/>
      <c r="S875" s="99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</row>
    <row r="876" spans="2:33" ht="18.75" customHeight="1">
      <c r="B876" s="14"/>
      <c r="C876" s="98"/>
      <c r="D876" s="98"/>
      <c r="E876" s="14"/>
      <c r="F876" s="99"/>
      <c r="G876" s="99"/>
      <c r="H876" s="99"/>
      <c r="I876" s="99"/>
      <c r="J876" s="99"/>
      <c r="K876" s="99"/>
      <c r="L876" s="99"/>
      <c r="M876" s="99"/>
      <c r="N876" s="99"/>
      <c r="O876" s="99"/>
      <c r="P876" s="99"/>
      <c r="Q876" s="99"/>
      <c r="R876" s="99"/>
      <c r="S876" s="99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</row>
    <row r="877" spans="2:33" ht="18.75" customHeight="1">
      <c r="B877" s="14"/>
      <c r="C877" s="98"/>
      <c r="D877" s="98"/>
      <c r="E877" s="14"/>
      <c r="F877" s="99"/>
      <c r="G877" s="99"/>
      <c r="H877" s="99"/>
      <c r="I877" s="99"/>
      <c r="J877" s="99"/>
      <c r="K877" s="99"/>
      <c r="L877" s="99"/>
      <c r="M877" s="99"/>
      <c r="N877" s="99"/>
      <c r="O877" s="99"/>
      <c r="P877" s="99"/>
      <c r="Q877" s="99"/>
      <c r="R877" s="99"/>
      <c r="S877" s="99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</row>
    <row r="878" spans="2:33" ht="18.75" customHeight="1">
      <c r="B878" s="14"/>
      <c r="C878" s="98"/>
      <c r="D878" s="98"/>
      <c r="E878" s="14"/>
      <c r="F878" s="99"/>
      <c r="G878" s="99"/>
      <c r="H878" s="99"/>
      <c r="I878" s="99"/>
      <c r="J878" s="99"/>
      <c r="K878" s="99"/>
      <c r="L878" s="99"/>
      <c r="M878" s="99"/>
      <c r="N878" s="99"/>
      <c r="O878" s="99"/>
      <c r="P878" s="99"/>
      <c r="Q878" s="99"/>
      <c r="R878" s="99"/>
      <c r="S878" s="99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</row>
    <row r="879" spans="2:33" ht="18.75" customHeight="1">
      <c r="B879" s="14"/>
      <c r="C879" s="98"/>
      <c r="D879" s="98"/>
      <c r="E879" s="14"/>
      <c r="F879" s="99"/>
      <c r="G879" s="99"/>
      <c r="H879" s="99"/>
      <c r="I879" s="99"/>
      <c r="J879" s="99"/>
      <c r="K879" s="99"/>
      <c r="L879" s="99"/>
      <c r="M879" s="99"/>
      <c r="N879" s="99"/>
      <c r="O879" s="99"/>
      <c r="P879" s="99"/>
      <c r="Q879" s="99"/>
      <c r="R879" s="99"/>
      <c r="S879" s="99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</row>
    <row r="880" spans="2:33" ht="18.75" customHeight="1">
      <c r="B880" s="14"/>
      <c r="C880" s="98"/>
      <c r="D880" s="98"/>
      <c r="E880" s="14"/>
      <c r="F880" s="99"/>
      <c r="G880" s="99"/>
      <c r="H880" s="99"/>
      <c r="I880" s="99"/>
      <c r="J880" s="99"/>
      <c r="K880" s="99"/>
      <c r="L880" s="99"/>
      <c r="M880" s="99"/>
      <c r="N880" s="99"/>
      <c r="O880" s="99"/>
      <c r="P880" s="99"/>
      <c r="Q880" s="99"/>
      <c r="R880" s="99"/>
      <c r="S880" s="99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</row>
    <row r="881" spans="2:33" ht="18.75" customHeight="1">
      <c r="B881" s="14"/>
      <c r="C881" s="98"/>
      <c r="D881" s="98"/>
      <c r="E881" s="14"/>
      <c r="F881" s="99"/>
      <c r="G881" s="99"/>
      <c r="H881" s="99"/>
      <c r="I881" s="99"/>
      <c r="J881" s="99"/>
      <c r="K881" s="99"/>
      <c r="L881" s="99"/>
      <c r="M881" s="99"/>
      <c r="N881" s="99"/>
      <c r="O881" s="99"/>
      <c r="P881" s="99"/>
      <c r="Q881" s="99"/>
      <c r="R881" s="99"/>
      <c r="S881" s="99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</row>
    <row r="882" spans="2:33" ht="18.75" customHeight="1">
      <c r="B882" s="14"/>
      <c r="C882" s="98"/>
      <c r="D882" s="98"/>
      <c r="E882" s="14"/>
      <c r="F882" s="99"/>
      <c r="G882" s="99"/>
      <c r="H882" s="99"/>
      <c r="I882" s="99"/>
      <c r="J882" s="99"/>
      <c r="K882" s="99"/>
      <c r="L882" s="99"/>
      <c r="M882" s="99"/>
      <c r="N882" s="99"/>
      <c r="O882" s="99"/>
      <c r="P882" s="99"/>
      <c r="Q882" s="99"/>
      <c r="R882" s="99"/>
      <c r="S882" s="99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</row>
    <row r="883" spans="2:33" ht="18.75" customHeight="1">
      <c r="B883" s="14"/>
      <c r="C883" s="98"/>
      <c r="D883" s="98"/>
      <c r="E883" s="14"/>
      <c r="F883" s="99"/>
      <c r="G883" s="99"/>
      <c r="H883" s="99"/>
      <c r="I883" s="99"/>
      <c r="J883" s="99"/>
      <c r="K883" s="99"/>
      <c r="L883" s="99"/>
      <c r="M883" s="99"/>
      <c r="N883" s="99"/>
      <c r="O883" s="99"/>
      <c r="P883" s="99"/>
      <c r="Q883" s="99"/>
      <c r="R883" s="99"/>
      <c r="S883" s="99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</row>
    <row r="884" spans="2:33" ht="18.75" customHeight="1">
      <c r="B884" s="14"/>
      <c r="C884" s="98"/>
      <c r="D884" s="98"/>
      <c r="E884" s="14"/>
      <c r="F884" s="99"/>
      <c r="G884" s="99"/>
      <c r="H884" s="99"/>
      <c r="I884" s="99"/>
      <c r="J884" s="99"/>
      <c r="K884" s="99"/>
      <c r="L884" s="99"/>
      <c r="M884" s="99"/>
      <c r="N884" s="99"/>
      <c r="O884" s="99"/>
      <c r="P884" s="99"/>
      <c r="Q884" s="99"/>
      <c r="R884" s="99"/>
      <c r="S884" s="99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</row>
    <row r="885" spans="2:33" ht="18.75" customHeight="1">
      <c r="B885" s="14"/>
      <c r="C885" s="98"/>
      <c r="D885" s="98"/>
      <c r="E885" s="14"/>
      <c r="F885" s="99"/>
      <c r="G885" s="99"/>
      <c r="H885" s="99"/>
      <c r="I885" s="99"/>
      <c r="J885" s="99"/>
      <c r="K885" s="99"/>
      <c r="L885" s="99"/>
      <c r="M885" s="99"/>
      <c r="N885" s="99"/>
      <c r="O885" s="99"/>
      <c r="P885" s="99"/>
      <c r="Q885" s="99"/>
      <c r="R885" s="99"/>
      <c r="S885" s="99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</row>
    <row r="886" spans="2:33" ht="18.75" customHeight="1">
      <c r="B886" s="14"/>
      <c r="C886" s="98"/>
      <c r="D886" s="98"/>
      <c r="E886" s="14"/>
      <c r="F886" s="99"/>
      <c r="G886" s="99"/>
      <c r="H886" s="99"/>
      <c r="I886" s="99"/>
      <c r="J886" s="99"/>
      <c r="K886" s="99"/>
      <c r="L886" s="99"/>
      <c r="M886" s="99"/>
      <c r="N886" s="99"/>
      <c r="O886" s="99"/>
      <c r="P886" s="99"/>
      <c r="Q886" s="99"/>
      <c r="R886" s="99"/>
      <c r="S886" s="99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</row>
    <row r="887" spans="2:33" ht="18.75" customHeight="1">
      <c r="B887" s="14"/>
      <c r="C887" s="98"/>
      <c r="D887" s="98"/>
      <c r="E887" s="14"/>
      <c r="F887" s="99"/>
      <c r="G887" s="99"/>
      <c r="H887" s="99"/>
      <c r="I887" s="99"/>
      <c r="J887" s="99"/>
      <c r="K887" s="99"/>
      <c r="L887" s="99"/>
      <c r="M887" s="99"/>
      <c r="N887" s="99"/>
      <c r="O887" s="99"/>
      <c r="P887" s="99"/>
      <c r="Q887" s="99"/>
      <c r="R887" s="99"/>
      <c r="S887" s="99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</row>
    <row r="888" spans="2:33" ht="18.75" customHeight="1">
      <c r="B888" s="14"/>
      <c r="C888" s="98"/>
      <c r="D888" s="98"/>
      <c r="E888" s="14"/>
      <c r="F888" s="99"/>
      <c r="G888" s="99"/>
      <c r="H888" s="99"/>
      <c r="I888" s="99"/>
      <c r="J888" s="99"/>
      <c r="K888" s="99"/>
      <c r="L888" s="99"/>
      <c r="M888" s="99"/>
      <c r="N888" s="99"/>
      <c r="O888" s="99"/>
      <c r="P888" s="99"/>
      <c r="Q888" s="99"/>
      <c r="R888" s="99"/>
      <c r="S888" s="99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</row>
    <row r="889" spans="2:33" ht="18.75" customHeight="1">
      <c r="B889" s="14"/>
      <c r="C889" s="98"/>
      <c r="D889" s="98"/>
      <c r="E889" s="14"/>
      <c r="F889" s="99"/>
      <c r="G889" s="99"/>
      <c r="H889" s="99"/>
      <c r="I889" s="99"/>
      <c r="J889" s="99"/>
      <c r="K889" s="99"/>
      <c r="L889" s="99"/>
      <c r="M889" s="99"/>
      <c r="N889" s="99"/>
      <c r="O889" s="99"/>
      <c r="P889" s="99"/>
      <c r="Q889" s="99"/>
      <c r="R889" s="99"/>
      <c r="S889" s="99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</row>
    <row r="890" spans="2:33" ht="18.75" customHeight="1">
      <c r="B890" s="14"/>
      <c r="C890" s="98"/>
      <c r="D890" s="98"/>
      <c r="E890" s="14"/>
      <c r="F890" s="99"/>
      <c r="G890" s="99"/>
      <c r="H890" s="99"/>
      <c r="I890" s="99"/>
      <c r="J890" s="99"/>
      <c r="K890" s="99"/>
      <c r="L890" s="99"/>
      <c r="M890" s="99"/>
      <c r="N890" s="99"/>
      <c r="O890" s="99"/>
      <c r="P890" s="99"/>
      <c r="Q890" s="99"/>
      <c r="R890" s="99"/>
      <c r="S890" s="99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</row>
    <row r="891" spans="2:33" ht="18.75" customHeight="1">
      <c r="B891" s="14"/>
      <c r="C891" s="98"/>
      <c r="D891" s="98"/>
      <c r="E891" s="14"/>
      <c r="F891" s="99"/>
      <c r="G891" s="99"/>
      <c r="H891" s="99"/>
      <c r="I891" s="99"/>
      <c r="J891" s="99"/>
      <c r="K891" s="99"/>
      <c r="L891" s="99"/>
      <c r="M891" s="99"/>
      <c r="N891" s="99"/>
      <c r="O891" s="99"/>
      <c r="P891" s="99"/>
      <c r="Q891" s="99"/>
      <c r="R891" s="99"/>
      <c r="S891" s="99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</row>
    <row r="892" spans="2:33" ht="18.75" customHeight="1">
      <c r="B892" s="14"/>
      <c r="C892" s="98"/>
      <c r="D892" s="98"/>
      <c r="E892" s="14"/>
      <c r="F892" s="99"/>
      <c r="G892" s="99"/>
      <c r="H892" s="99"/>
      <c r="I892" s="99"/>
      <c r="J892" s="99"/>
      <c r="K892" s="99"/>
      <c r="L892" s="99"/>
      <c r="M892" s="99"/>
      <c r="N892" s="99"/>
      <c r="O892" s="99"/>
      <c r="P892" s="99"/>
      <c r="Q892" s="99"/>
      <c r="R892" s="99"/>
      <c r="S892" s="99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</row>
    <row r="893" spans="2:33" ht="18.75" customHeight="1">
      <c r="B893" s="14"/>
      <c r="C893" s="98"/>
      <c r="D893" s="98"/>
      <c r="E893" s="14"/>
      <c r="F893" s="99"/>
      <c r="G893" s="99"/>
      <c r="H893" s="99"/>
      <c r="I893" s="99"/>
      <c r="J893" s="99"/>
      <c r="K893" s="99"/>
      <c r="L893" s="99"/>
      <c r="M893" s="99"/>
      <c r="N893" s="99"/>
      <c r="O893" s="99"/>
      <c r="P893" s="99"/>
      <c r="Q893" s="99"/>
      <c r="R893" s="99"/>
      <c r="S893" s="99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</row>
    <row r="894" spans="2:33" ht="18.75" customHeight="1">
      <c r="B894" s="14"/>
      <c r="C894" s="98"/>
      <c r="D894" s="98"/>
      <c r="E894" s="14"/>
      <c r="F894" s="99"/>
      <c r="G894" s="99"/>
      <c r="H894" s="99"/>
      <c r="I894" s="99"/>
      <c r="J894" s="99"/>
      <c r="K894" s="99"/>
      <c r="L894" s="99"/>
      <c r="M894" s="99"/>
      <c r="N894" s="99"/>
      <c r="O894" s="99"/>
      <c r="P894" s="99"/>
      <c r="Q894" s="99"/>
      <c r="R894" s="99"/>
      <c r="S894" s="99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</row>
    <row r="895" spans="2:33" ht="18.75" customHeight="1">
      <c r="B895" s="14"/>
      <c r="C895" s="98"/>
      <c r="D895" s="98"/>
      <c r="E895" s="14"/>
      <c r="F895" s="99"/>
      <c r="G895" s="99"/>
      <c r="H895" s="99"/>
      <c r="I895" s="99"/>
      <c r="J895" s="99"/>
      <c r="K895" s="99"/>
      <c r="L895" s="99"/>
      <c r="M895" s="99"/>
      <c r="N895" s="99"/>
      <c r="O895" s="99"/>
      <c r="P895" s="99"/>
      <c r="Q895" s="99"/>
      <c r="R895" s="99"/>
      <c r="S895" s="99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</row>
    <row r="896" spans="2:33" ht="18.75" customHeight="1">
      <c r="B896" s="14"/>
      <c r="C896" s="98"/>
      <c r="D896" s="98"/>
      <c r="E896" s="14"/>
      <c r="F896" s="99"/>
      <c r="G896" s="99"/>
      <c r="H896" s="99"/>
      <c r="I896" s="99"/>
      <c r="J896" s="99"/>
      <c r="K896" s="99"/>
      <c r="L896" s="99"/>
      <c r="M896" s="99"/>
      <c r="N896" s="99"/>
      <c r="O896" s="99"/>
      <c r="P896" s="99"/>
      <c r="Q896" s="99"/>
      <c r="R896" s="99"/>
      <c r="S896" s="99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</row>
    <row r="897" spans="2:33" ht="18.75" customHeight="1">
      <c r="B897" s="14"/>
      <c r="C897" s="98"/>
      <c r="D897" s="98"/>
      <c r="E897" s="14"/>
      <c r="F897" s="99"/>
      <c r="G897" s="99"/>
      <c r="H897" s="99"/>
      <c r="I897" s="99"/>
      <c r="J897" s="99"/>
      <c r="K897" s="99"/>
      <c r="L897" s="99"/>
      <c r="M897" s="99"/>
      <c r="N897" s="99"/>
      <c r="O897" s="99"/>
      <c r="P897" s="99"/>
      <c r="Q897" s="99"/>
      <c r="R897" s="99"/>
      <c r="S897" s="99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</row>
    <row r="898" spans="2:33" ht="18.75" customHeight="1">
      <c r="B898" s="14"/>
      <c r="C898" s="98"/>
      <c r="D898" s="98"/>
      <c r="E898" s="14"/>
      <c r="F898" s="99"/>
      <c r="G898" s="99"/>
      <c r="H898" s="99"/>
      <c r="I898" s="99"/>
      <c r="J898" s="99"/>
      <c r="K898" s="99"/>
      <c r="L898" s="99"/>
      <c r="M898" s="99"/>
      <c r="N898" s="99"/>
      <c r="O898" s="99"/>
      <c r="P898" s="99"/>
      <c r="Q898" s="99"/>
      <c r="R898" s="99"/>
      <c r="S898" s="99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</row>
    <row r="899" spans="2:33" ht="18.75" customHeight="1">
      <c r="B899" s="14"/>
      <c r="C899" s="98"/>
      <c r="D899" s="98"/>
      <c r="E899" s="14"/>
      <c r="F899" s="99"/>
      <c r="G899" s="99"/>
      <c r="H899" s="99"/>
      <c r="I899" s="99"/>
      <c r="J899" s="99"/>
      <c r="K899" s="99"/>
      <c r="L899" s="99"/>
      <c r="M899" s="99"/>
      <c r="N899" s="99"/>
      <c r="O899" s="99"/>
      <c r="P899" s="99"/>
      <c r="Q899" s="99"/>
      <c r="R899" s="99"/>
      <c r="S899" s="99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</row>
    <row r="900" spans="2:33" ht="18.75" customHeight="1">
      <c r="B900" s="14"/>
      <c r="C900" s="98"/>
      <c r="D900" s="98"/>
      <c r="E900" s="14"/>
      <c r="F900" s="99"/>
      <c r="G900" s="99"/>
      <c r="H900" s="99"/>
      <c r="I900" s="99"/>
      <c r="J900" s="99"/>
      <c r="K900" s="99"/>
      <c r="L900" s="99"/>
      <c r="M900" s="99"/>
      <c r="N900" s="99"/>
      <c r="O900" s="99"/>
      <c r="P900" s="99"/>
      <c r="Q900" s="99"/>
      <c r="R900" s="99"/>
      <c r="S900" s="99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</row>
    <row r="901" spans="2:33" ht="18.75" customHeight="1">
      <c r="B901" s="14"/>
      <c r="C901" s="98"/>
      <c r="D901" s="98"/>
      <c r="E901" s="14"/>
      <c r="F901" s="99"/>
      <c r="G901" s="99"/>
      <c r="H901" s="99"/>
      <c r="I901" s="99"/>
      <c r="J901" s="99"/>
      <c r="K901" s="99"/>
      <c r="L901" s="99"/>
      <c r="M901" s="99"/>
      <c r="N901" s="99"/>
      <c r="O901" s="99"/>
      <c r="P901" s="99"/>
      <c r="Q901" s="99"/>
      <c r="R901" s="99"/>
      <c r="S901" s="99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</row>
    <row r="902" spans="2:33" ht="18.75" customHeight="1">
      <c r="B902" s="14"/>
      <c r="C902" s="98"/>
      <c r="D902" s="98"/>
      <c r="E902" s="14"/>
      <c r="F902" s="99"/>
      <c r="G902" s="99"/>
      <c r="H902" s="99"/>
      <c r="I902" s="99"/>
      <c r="J902" s="99"/>
      <c r="K902" s="99"/>
      <c r="L902" s="99"/>
      <c r="M902" s="99"/>
      <c r="N902" s="99"/>
      <c r="O902" s="99"/>
      <c r="P902" s="99"/>
      <c r="Q902" s="99"/>
      <c r="R902" s="99"/>
      <c r="S902" s="99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</row>
    <row r="903" spans="2:33" ht="18.75" customHeight="1">
      <c r="B903" s="14"/>
      <c r="C903" s="98"/>
      <c r="D903" s="98"/>
      <c r="E903" s="14"/>
      <c r="F903" s="99"/>
      <c r="G903" s="99"/>
      <c r="H903" s="99"/>
      <c r="I903" s="99"/>
      <c r="J903" s="99"/>
      <c r="K903" s="99"/>
      <c r="L903" s="99"/>
      <c r="M903" s="99"/>
      <c r="N903" s="99"/>
      <c r="O903" s="99"/>
      <c r="P903" s="99"/>
      <c r="Q903" s="99"/>
      <c r="R903" s="99"/>
      <c r="S903" s="99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</row>
    <row r="904" spans="2:33" ht="18.75" customHeight="1">
      <c r="B904" s="14"/>
      <c r="C904" s="98"/>
      <c r="D904" s="98"/>
      <c r="E904" s="14"/>
      <c r="F904" s="99"/>
      <c r="G904" s="99"/>
      <c r="H904" s="99"/>
      <c r="I904" s="99"/>
      <c r="J904" s="99"/>
      <c r="K904" s="99"/>
      <c r="L904" s="99"/>
      <c r="M904" s="99"/>
      <c r="N904" s="99"/>
      <c r="O904" s="99"/>
      <c r="P904" s="99"/>
      <c r="Q904" s="99"/>
      <c r="R904" s="99"/>
      <c r="S904" s="99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</row>
    <row r="905" spans="2:33" ht="18.75" customHeight="1">
      <c r="B905" s="14"/>
      <c r="C905" s="98"/>
      <c r="D905" s="98"/>
      <c r="E905" s="14"/>
      <c r="F905" s="99"/>
      <c r="G905" s="99"/>
      <c r="H905" s="99"/>
      <c r="I905" s="99"/>
      <c r="J905" s="99"/>
      <c r="K905" s="99"/>
      <c r="L905" s="99"/>
      <c r="M905" s="99"/>
      <c r="N905" s="99"/>
      <c r="O905" s="99"/>
      <c r="P905" s="99"/>
      <c r="Q905" s="99"/>
      <c r="R905" s="99"/>
      <c r="S905" s="99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</row>
    <row r="906" spans="2:33" ht="18.75" customHeight="1">
      <c r="B906" s="14"/>
      <c r="C906" s="98"/>
      <c r="D906" s="98"/>
      <c r="E906" s="14"/>
      <c r="F906" s="99"/>
      <c r="G906" s="99"/>
      <c r="H906" s="99"/>
      <c r="I906" s="99"/>
      <c r="J906" s="99"/>
      <c r="K906" s="99"/>
      <c r="L906" s="99"/>
      <c r="M906" s="99"/>
      <c r="N906" s="99"/>
      <c r="O906" s="99"/>
      <c r="P906" s="99"/>
      <c r="Q906" s="99"/>
      <c r="R906" s="99"/>
      <c r="S906" s="99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</row>
    <row r="907" spans="2:33" ht="18.75" customHeight="1">
      <c r="B907" s="14"/>
      <c r="C907" s="98"/>
      <c r="D907" s="98"/>
      <c r="E907" s="14"/>
      <c r="F907" s="99"/>
      <c r="G907" s="99"/>
      <c r="H907" s="99"/>
      <c r="I907" s="99"/>
      <c r="J907" s="99"/>
      <c r="K907" s="99"/>
      <c r="L907" s="99"/>
      <c r="M907" s="99"/>
      <c r="N907" s="99"/>
      <c r="O907" s="99"/>
      <c r="P907" s="99"/>
      <c r="Q907" s="99"/>
      <c r="R907" s="99"/>
      <c r="S907" s="99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</row>
    <row r="908" spans="2:33" ht="18.75" customHeight="1">
      <c r="B908" s="14"/>
      <c r="C908" s="98"/>
      <c r="D908" s="98"/>
      <c r="E908" s="14"/>
      <c r="F908" s="99"/>
      <c r="G908" s="99"/>
      <c r="H908" s="99"/>
      <c r="I908" s="99"/>
      <c r="J908" s="99"/>
      <c r="K908" s="99"/>
      <c r="L908" s="99"/>
      <c r="M908" s="99"/>
      <c r="N908" s="99"/>
      <c r="O908" s="99"/>
      <c r="P908" s="99"/>
      <c r="Q908" s="99"/>
      <c r="R908" s="99"/>
      <c r="S908" s="99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</row>
    <row r="909" spans="2:33" ht="18.75" customHeight="1">
      <c r="B909" s="14"/>
      <c r="C909" s="98"/>
      <c r="D909" s="98"/>
      <c r="E909" s="14"/>
      <c r="F909" s="99"/>
      <c r="G909" s="99"/>
      <c r="H909" s="99"/>
      <c r="I909" s="99"/>
      <c r="J909" s="99"/>
      <c r="K909" s="99"/>
      <c r="L909" s="99"/>
      <c r="M909" s="99"/>
      <c r="N909" s="99"/>
      <c r="O909" s="99"/>
      <c r="P909" s="99"/>
      <c r="Q909" s="99"/>
      <c r="R909" s="99"/>
      <c r="S909" s="99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</row>
    <row r="910" spans="2:33" ht="18.75" customHeight="1">
      <c r="B910" s="14"/>
      <c r="C910" s="98"/>
      <c r="D910" s="98"/>
      <c r="E910" s="14"/>
      <c r="F910" s="99"/>
      <c r="G910" s="99"/>
      <c r="H910" s="99"/>
      <c r="I910" s="99"/>
      <c r="J910" s="99"/>
      <c r="K910" s="99"/>
      <c r="L910" s="99"/>
      <c r="M910" s="99"/>
      <c r="N910" s="99"/>
      <c r="O910" s="99"/>
      <c r="P910" s="99"/>
      <c r="Q910" s="99"/>
      <c r="R910" s="99"/>
      <c r="S910" s="99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</row>
    <row r="911" spans="2:33" ht="18.75" customHeight="1">
      <c r="B911" s="14"/>
      <c r="C911" s="98"/>
      <c r="D911" s="98"/>
      <c r="E911" s="14"/>
      <c r="F911" s="99"/>
      <c r="G911" s="99"/>
      <c r="H911" s="99"/>
      <c r="I911" s="99"/>
      <c r="J911" s="99"/>
      <c r="K911" s="99"/>
      <c r="L911" s="99"/>
      <c r="M911" s="99"/>
      <c r="N911" s="99"/>
      <c r="O911" s="99"/>
      <c r="P911" s="99"/>
      <c r="Q911" s="99"/>
      <c r="R911" s="99"/>
      <c r="S911" s="99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</row>
    <row r="912" spans="2:33" ht="18.75" customHeight="1">
      <c r="B912" s="14"/>
      <c r="C912" s="98"/>
      <c r="D912" s="98"/>
      <c r="E912" s="14"/>
      <c r="F912" s="99"/>
      <c r="G912" s="99"/>
      <c r="H912" s="99"/>
      <c r="I912" s="99"/>
      <c r="J912" s="99"/>
      <c r="K912" s="99"/>
      <c r="L912" s="99"/>
      <c r="M912" s="99"/>
      <c r="N912" s="99"/>
      <c r="O912" s="99"/>
      <c r="P912" s="99"/>
      <c r="Q912" s="99"/>
      <c r="R912" s="99"/>
      <c r="S912" s="99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</row>
    <row r="913" spans="2:33" ht="18.75" customHeight="1">
      <c r="B913" s="14"/>
      <c r="C913" s="98"/>
      <c r="D913" s="98"/>
      <c r="E913" s="14"/>
      <c r="F913" s="99"/>
      <c r="G913" s="99"/>
      <c r="H913" s="99"/>
      <c r="I913" s="99"/>
      <c r="J913" s="99"/>
      <c r="K913" s="99"/>
      <c r="L913" s="99"/>
      <c r="M913" s="99"/>
      <c r="N913" s="99"/>
      <c r="O913" s="99"/>
      <c r="P913" s="99"/>
      <c r="Q913" s="99"/>
      <c r="R913" s="99"/>
      <c r="S913" s="99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</row>
    <row r="914" spans="2:33" ht="18.75" customHeight="1">
      <c r="B914" s="14"/>
      <c r="C914" s="98"/>
      <c r="D914" s="98"/>
      <c r="E914" s="14"/>
      <c r="F914" s="99"/>
      <c r="G914" s="99"/>
      <c r="H914" s="99"/>
      <c r="I914" s="99"/>
      <c r="J914" s="99"/>
      <c r="K914" s="99"/>
      <c r="L914" s="99"/>
      <c r="M914" s="99"/>
      <c r="N914" s="99"/>
      <c r="O914" s="99"/>
      <c r="P914" s="99"/>
      <c r="Q914" s="99"/>
      <c r="R914" s="99"/>
      <c r="S914" s="99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</row>
    <row r="915" spans="2:33" ht="18.75" customHeight="1">
      <c r="B915" s="14"/>
      <c r="C915" s="98"/>
      <c r="D915" s="98"/>
      <c r="E915" s="14"/>
      <c r="F915" s="99"/>
      <c r="G915" s="99"/>
      <c r="H915" s="99"/>
      <c r="I915" s="99"/>
      <c r="J915" s="99"/>
      <c r="K915" s="99"/>
      <c r="L915" s="99"/>
      <c r="M915" s="99"/>
      <c r="N915" s="99"/>
      <c r="O915" s="99"/>
      <c r="P915" s="99"/>
      <c r="Q915" s="99"/>
      <c r="R915" s="99"/>
      <c r="S915" s="99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</row>
    <row r="916" spans="2:33" ht="18.75" customHeight="1">
      <c r="B916" s="14"/>
      <c r="C916" s="98"/>
      <c r="D916" s="98"/>
      <c r="E916" s="14"/>
      <c r="F916" s="99"/>
      <c r="G916" s="99"/>
      <c r="H916" s="99"/>
      <c r="I916" s="99"/>
      <c r="J916" s="99"/>
      <c r="K916" s="99"/>
      <c r="L916" s="99"/>
      <c r="M916" s="99"/>
      <c r="N916" s="99"/>
      <c r="O916" s="99"/>
      <c r="P916" s="99"/>
      <c r="Q916" s="99"/>
      <c r="R916" s="99"/>
      <c r="S916" s="99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</row>
    <row r="917" spans="2:33" ht="18.75" customHeight="1">
      <c r="B917" s="14"/>
      <c r="C917" s="98"/>
      <c r="D917" s="98"/>
      <c r="E917" s="14"/>
      <c r="F917" s="99"/>
      <c r="G917" s="99"/>
      <c r="H917" s="99"/>
      <c r="I917" s="99"/>
      <c r="J917" s="99"/>
      <c r="K917" s="99"/>
      <c r="L917" s="99"/>
      <c r="M917" s="99"/>
      <c r="N917" s="99"/>
      <c r="O917" s="99"/>
      <c r="P917" s="99"/>
      <c r="Q917" s="99"/>
      <c r="R917" s="99"/>
      <c r="S917" s="99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</row>
    <row r="918" spans="2:33" ht="18.75" customHeight="1">
      <c r="B918" s="14"/>
      <c r="C918" s="98"/>
      <c r="D918" s="98"/>
      <c r="E918" s="14"/>
      <c r="F918" s="99"/>
      <c r="G918" s="99"/>
      <c r="H918" s="99"/>
      <c r="I918" s="99"/>
      <c r="J918" s="99"/>
      <c r="K918" s="99"/>
      <c r="L918" s="99"/>
      <c r="M918" s="99"/>
      <c r="N918" s="99"/>
      <c r="O918" s="99"/>
      <c r="P918" s="99"/>
      <c r="Q918" s="99"/>
      <c r="R918" s="99"/>
      <c r="S918" s="99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</row>
    <row r="919" spans="2:33" ht="18.75" customHeight="1">
      <c r="B919" s="14"/>
      <c r="C919" s="98"/>
      <c r="D919" s="98"/>
      <c r="E919" s="14"/>
      <c r="F919" s="99"/>
      <c r="G919" s="99"/>
      <c r="H919" s="99"/>
      <c r="I919" s="99"/>
      <c r="J919" s="99"/>
      <c r="K919" s="99"/>
      <c r="L919" s="99"/>
      <c r="M919" s="99"/>
      <c r="N919" s="99"/>
      <c r="O919" s="99"/>
      <c r="P919" s="99"/>
      <c r="Q919" s="99"/>
      <c r="R919" s="99"/>
      <c r="S919" s="99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</row>
    <row r="920" spans="2:33" ht="18.75" customHeight="1">
      <c r="B920" s="14"/>
      <c r="C920" s="98"/>
      <c r="D920" s="98"/>
      <c r="E920" s="14"/>
      <c r="F920" s="99"/>
      <c r="G920" s="99"/>
      <c r="H920" s="99"/>
      <c r="I920" s="99"/>
      <c r="J920" s="99"/>
      <c r="K920" s="99"/>
      <c r="L920" s="99"/>
      <c r="M920" s="99"/>
      <c r="N920" s="99"/>
      <c r="O920" s="99"/>
      <c r="P920" s="99"/>
      <c r="Q920" s="99"/>
      <c r="R920" s="99"/>
      <c r="S920" s="99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</row>
    <row r="921" spans="2:33" ht="18.75" customHeight="1">
      <c r="B921" s="14"/>
      <c r="C921" s="98"/>
      <c r="D921" s="98"/>
      <c r="E921" s="14"/>
      <c r="F921" s="99"/>
      <c r="G921" s="99"/>
      <c r="H921" s="99"/>
      <c r="I921" s="99"/>
      <c r="J921" s="99"/>
      <c r="K921" s="99"/>
      <c r="L921" s="99"/>
      <c r="M921" s="99"/>
      <c r="N921" s="99"/>
      <c r="O921" s="99"/>
      <c r="P921" s="99"/>
      <c r="Q921" s="99"/>
      <c r="R921" s="99"/>
      <c r="S921" s="99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</row>
    <row r="922" spans="2:33" ht="18.75" customHeight="1">
      <c r="B922" s="14"/>
      <c r="C922" s="98"/>
      <c r="D922" s="98"/>
      <c r="E922" s="14"/>
      <c r="F922" s="99"/>
      <c r="G922" s="99"/>
      <c r="H922" s="99"/>
      <c r="I922" s="99"/>
      <c r="J922" s="99"/>
      <c r="K922" s="99"/>
      <c r="L922" s="99"/>
      <c r="M922" s="99"/>
      <c r="N922" s="99"/>
      <c r="O922" s="99"/>
      <c r="P922" s="99"/>
      <c r="Q922" s="99"/>
      <c r="R922" s="99"/>
      <c r="S922" s="99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</row>
    <row r="923" spans="2:33" ht="18.75" customHeight="1">
      <c r="B923" s="14"/>
      <c r="C923" s="98"/>
      <c r="D923" s="98"/>
      <c r="E923" s="14"/>
      <c r="F923" s="99"/>
      <c r="G923" s="99"/>
      <c r="H923" s="99"/>
      <c r="I923" s="99"/>
      <c r="J923" s="99"/>
      <c r="K923" s="99"/>
      <c r="L923" s="99"/>
      <c r="M923" s="99"/>
      <c r="N923" s="99"/>
      <c r="O923" s="99"/>
      <c r="P923" s="99"/>
      <c r="Q923" s="99"/>
      <c r="R923" s="99"/>
      <c r="S923" s="99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</row>
    <row r="924" spans="2:33" ht="18.75" customHeight="1">
      <c r="B924" s="14"/>
      <c r="C924" s="98"/>
      <c r="D924" s="98"/>
      <c r="E924" s="14"/>
      <c r="F924" s="99"/>
      <c r="G924" s="99"/>
      <c r="H924" s="99"/>
      <c r="I924" s="99"/>
      <c r="J924" s="99"/>
      <c r="K924" s="99"/>
      <c r="L924" s="99"/>
      <c r="M924" s="99"/>
      <c r="N924" s="99"/>
      <c r="O924" s="99"/>
      <c r="P924" s="99"/>
      <c r="Q924" s="99"/>
      <c r="R924" s="99"/>
      <c r="S924" s="99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</row>
    <row r="925" spans="2:33" ht="18.75" customHeight="1">
      <c r="B925" s="14"/>
      <c r="C925" s="98"/>
      <c r="D925" s="98"/>
      <c r="E925" s="14"/>
      <c r="F925" s="99"/>
      <c r="G925" s="99"/>
      <c r="H925" s="99"/>
      <c r="I925" s="99"/>
      <c r="J925" s="99"/>
      <c r="K925" s="99"/>
      <c r="L925" s="99"/>
      <c r="M925" s="99"/>
      <c r="N925" s="99"/>
      <c r="O925" s="99"/>
      <c r="P925" s="99"/>
      <c r="Q925" s="99"/>
      <c r="R925" s="99"/>
      <c r="S925" s="99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</row>
    <row r="926" spans="2:33" ht="18.75" customHeight="1">
      <c r="B926" s="14"/>
      <c r="C926" s="98"/>
      <c r="D926" s="98"/>
      <c r="E926" s="14"/>
      <c r="F926" s="99"/>
      <c r="G926" s="99"/>
      <c r="H926" s="99"/>
      <c r="I926" s="99"/>
      <c r="J926" s="99"/>
      <c r="K926" s="99"/>
      <c r="L926" s="99"/>
      <c r="M926" s="99"/>
      <c r="N926" s="99"/>
      <c r="O926" s="99"/>
      <c r="P926" s="99"/>
      <c r="Q926" s="99"/>
      <c r="R926" s="99"/>
      <c r="S926" s="99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</row>
    <row r="927" spans="2:33" ht="18.75" customHeight="1">
      <c r="B927" s="14"/>
      <c r="C927" s="98"/>
      <c r="D927" s="98"/>
      <c r="E927" s="14"/>
      <c r="F927" s="99"/>
      <c r="G927" s="99"/>
      <c r="H927" s="99"/>
      <c r="I927" s="99"/>
      <c r="J927" s="99"/>
      <c r="K927" s="99"/>
      <c r="L927" s="99"/>
      <c r="M927" s="99"/>
      <c r="N927" s="99"/>
      <c r="O927" s="99"/>
      <c r="P927" s="99"/>
      <c r="Q927" s="99"/>
      <c r="R927" s="99"/>
      <c r="S927" s="99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</row>
    <row r="928" spans="2:33" ht="18.75" customHeight="1">
      <c r="B928" s="14"/>
      <c r="C928" s="98"/>
      <c r="D928" s="98"/>
      <c r="E928" s="14"/>
      <c r="F928" s="99"/>
      <c r="G928" s="99"/>
      <c r="H928" s="99"/>
      <c r="I928" s="99"/>
      <c r="J928" s="99"/>
      <c r="K928" s="99"/>
      <c r="L928" s="99"/>
      <c r="M928" s="99"/>
      <c r="N928" s="99"/>
      <c r="O928" s="99"/>
      <c r="P928" s="99"/>
      <c r="Q928" s="99"/>
      <c r="R928" s="99"/>
      <c r="S928" s="99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</row>
    <row r="929" spans="2:33" ht="18.75" customHeight="1">
      <c r="B929" s="14"/>
      <c r="C929" s="98"/>
      <c r="D929" s="98"/>
      <c r="E929" s="14"/>
      <c r="F929" s="99"/>
      <c r="G929" s="99"/>
      <c r="H929" s="99"/>
      <c r="I929" s="99"/>
      <c r="J929" s="99"/>
      <c r="K929" s="99"/>
      <c r="L929" s="99"/>
      <c r="M929" s="99"/>
      <c r="N929" s="99"/>
      <c r="O929" s="99"/>
      <c r="P929" s="99"/>
      <c r="Q929" s="99"/>
      <c r="R929" s="99"/>
      <c r="S929" s="99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</row>
    <row r="930" spans="2:33" ht="18.75" customHeight="1">
      <c r="B930" s="14"/>
      <c r="C930" s="98"/>
      <c r="D930" s="98"/>
      <c r="E930" s="14"/>
      <c r="F930" s="99"/>
      <c r="G930" s="99"/>
      <c r="H930" s="99"/>
      <c r="I930" s="99"/>
      <c r="J930" s="99"/>
      <c r="K930" s="99"/>
      <c r="L930" s="99"/>
      <c r="M930" s="99"/>
      <c r="N930" s="99"/>
      <c r="O930" s="99"/>
      <c r="P930" s="99"/>
      <c r="Q930" s="99"/>
      <c r="R930" s="99"/>
      <c r="S930" s="99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</row>
    <row r="931" spans="2:33" ht="18.75" customHeight="1">
      <c r="B931" s="14"/>
      <c r="C931" s="98"/>
      <c r="D931" s="98"/>
      <c r="E931" s="14"/>
      <c r="F931" s="99"/>
      <c r="G931" s="99"/>
      <c r="H931" s="99"/>
      <c r="I931" s="99"/>
      <c r="J931" s="99"/>
      <c r="K931" s="99"/>
      <c r="L931" s="99"/>
      <c r="M931" s="99"/>
      <c r="N931" s="99"/>
      <c r="O931" s="99"/>
      <c r="P931" s="99"/>
      <c r="Q931" s="99"/>
      <c r="R931" s="99"/>
      <c r="S931" s="99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</row>
    <row r="932" spans="2:33" ht="18.75" customHeight="1">
      <c r="B932" s="14"/>
      <c r="C932" s="98"/>
      <c r="D932" s="98"/>
      <c r="E932" s="14"/>
      <c r="F932" s="99"/>
      <c r="G932" s="99"/>
      <c r="H932" s="99"/>
      <c r="I932" s="99"/>
      <c r="J932" s="99"/>
      <c r="K932" s="99"/>
      <c r="L932" s="99"/>
      <c r="M932" s="99"/>
      <c r="N932" s="99"/>
      <c r="O932" s="99"/>
      <c r="P932" s="99"/>
      <c r="Q932" s="99"/>
      <c r="R932" s="99"/>
      <c r="S932" s="99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</row>
    <row r="933" spans="2:33" ht="18.75" customHeight="1">
      <c r="B933" s="14"/>
      <c r="C933" s="98"/>
      <c r="D933" s="98"/>
      <c r="E933" s="14"/>
      <c r="F933" s="99"/>
      <c r="G933" s="99"/>
      <c r="H933" s="99"/>
      <c r="I933" s="99"/>
      <c r="J933" s="99"/>
      <c r="K933" s="99"/>
      <c r="L933" s="99"/>
      <c r="M933" s="99"/>
      <c r="N933" s="99"/>
      <c r="O933" s="99"/>
      <c r="P933" s="99"/>
      <c r="Q933" s="99"/>
      <c r="R933" s="99"/>
      <c r="S933" s="99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</row>
    <row r="934" spans="2:33" ht="18.75" customHeight="1">
      <c r="B934" s="14"/>
      <c r="C934" s="98"/>
      <c r="D934" s="98"/>
      <c r="E934" s="14"/>
      <c r="F934" s="99"/>
      <c r="G934" s="99"/>
      <c r="H934" s="99"/>
      <c r="I934" s="99"/>
      <c r="J934" s="99"/>
      <c r="K934" s="99"/>
      <c r="L934" s="99"/>
      <c r="M934" s="99"/>
      <c r="N934" s="99"/>
      <c r="O934" s="99"/>
      <c r="P934" s="99"/>
      <c r="Q934" s="99"/>
      <c r="R934" s="99"/>
      <c r="S934" s="99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</row>
    <row r="935" spans="2:33" ht="18.75" customHeight="1">
      <c r="B935" s="14"/>
      <c r="C935" s="98"/>
      <c r="D935" s="98"/>
      <c r="E935" s="14"/>
      <c r="F935" s="99"/>
      <c r="G935" s="99"/>
      <c r="H935" s="99"/>
      <c r="I935" s="99"/>
      <c r="J935" s="99"/>
      <c r="K935" s="99"/>
      <c r="L935" s="99"/>
      <c r="M935" s="99"/>
      <c r="N935" s="99"/>
      <c r="O935" s="99"/>
      <c r="P935" s="99"/>
      <c r="Q935" s="99"/>
      <c r="R935" s="99"/>
      <c r="S935" s="99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</row>
    <row r="936" spans="2:33" ht="18.75" customHeight="1">
      <c r="B936" s="14"/>
      <c r="C936" s="98"/>
      <c r="D936" s="98"/>
      <c r="E936" s="14"/>
      <c r="F936" s="99"/>
      <c r="G936" s="99"/>
      <c r="H936" s="99"/>
      <c r="I936" s="99"/>
      <c r="J936" s="99"/>
      <c r="K936" s="99"/>
      <c r="L936" s="99"/>
      <c r="M936" s="99"/>
      <c r="N936" s="99"/>
      <c r="O936" s="99"/>
      <c r="P936" s="99"/>
      <c r="Q936" s="99"/>
      <c r="R936" s="99"/>
      <c r="S936" s="99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</row>
    <row r="937" spans="2:33" ht="18.75" customHeight="1">
      <c r="B937" s="14"/>
      <c r="C937" s="98"/>
      <c r="D937" s="98"/>
      <c r="E937" s="14"/>
      <c r="F937" s="99"/>
      <c r="G937" s="99"/>
      <c r="H937" s="99"/>
      <c r="I937" s="99"/>
      <c r="J937" s="99"/>
      <c r="K937" s="99"/>
      <c r="L937" s="99"/>
      <c r="M937" s="99"/>
      <c r="N937" s="99"/>
      <c r="O937" s="99"/>
      <c r="P937" s="99"/>
      <c r="Q937" s="99"/>
      <c r="R937" s="99"/>
      <c r="S937" s="99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</row>
    <row r="938" spans="2:33" ht="18.75" customHeight="1">
      <c r="B938" s="14"/>
      <c r="C938" s="98"/>
      <c r="D938" s="98"/>
      <c r="E938" s="14"/>
      <c r="F938" s="99"/>
      <c r="G938" s="99"/>
      <c r="H938" s="99"/>
      <c r="I938" s="99"/>
      <c r="J938" s="99"/>
      <c r="K938" s="99"/>
      <c r="L938" s="99"/>
      <c r="M938" s="99"/>
      <c r="N938" s="99"/>
      <c r="O938" s="99"/>
      <c r="P938" s="99"/>
      <c r="Q938" s="99"/>
      <c r="R938" s="99"/>
      <c r="S938" s="99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</row>
    <row r="939" spans="2:33" ht="18.75" customHeight="1">
      <c r="B939" s="14"/>
      <c r="C939" s="98"/>
      <c r="D939" s="98"/>
      <c r="E939" s="14"/>
      <c r="F939" s="99"/>
      <c r="G939" s="99"/>
      <c r="H939" s="99"/>
      <c r="I939" s="99"/>
      <c r="J939" s="99"/>
      <c r="K939" s="99"/>
      <c r="L939" s="99"/>
      <c r="M939" s="99"/>
      <c r="N939" s="99"/>
      <c r="O939" s="99"/>
      <c r="P939" s="99"/>
      <c r="Q939" s="99"/>
      <c r="R939" s="99"/>
      <c r="S939" s="99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</row>
    <row r="940" spans="2:33" ht="18.75" customHeight="1">
      <c r="B940" s="14"/>
      <c r="C940" s="98"/>
      <c r="D940" s="98"/>
      <c r="E940" s="14"/>
      <c r="F940" s="99"/>
      <c r="G940" s="99"/>
      <c r="H940" s="99"/>
      <c r="I940" s="99"/>
      <c r="J940" s="99"/>
      <c r="K940" s="99"/>
      <c r="L940" s="99"/>
      <c r="M940" s="99"/>
      <c r="N940" s="99"/>
      <c r="O940" s="99"/>
      <c r="P940" s="99"/>
      <c r="Q940" s="99"/>
      <c r="R940" s="99"/>
      <c r="S940" s="99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</row>
    <row r="941" spans="2:33" ht="18.75" customHeight="1">
      <c r="B941" s="14"/>
      <c r="C941" s="98"/>
      <c r="D941" s="98"/>
      <c r="E941" s="14"/>
      <c r="F941" s="99"/>
      <c r="G941" s="99"/>
      <c r="H941" s="99"/>
      <c r="I941" s="99"/>
      <c r="J941" s="99"/>
      <c r="K941" s="99"/>
      <c r="L941" s="99"/>
      <c r="M941" s="99"/>
      <c r="N941" s="99"/>
      <c r="O941" s="99"/>
      <c r="P941" s="99"/>
      <c r="Q941" s="99"/>
      <c r="R941" s="99"/>
      <c r="S941" s="99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</row>
    <row r="942" spans="2:33" ht="18.75" customHeight="1">
      <c r="B942" s="14"/>
      <c r="C942" s="98"/>
      <c r="D942" s="98"/>
      <c r="E942" s="14"/>
      <c r="F942" s="99"/>
      <c r="G942" s="99"/>
      <c r="H942" s="99"/>
      <c r="I942" s="99"/>
      <c r="J942" s="99"/>
      <c r="K942" s="99"/>
      <c r="L942" s="99"/>
      <c r="M942" s="99"/>
      <c r="N942" s="99"/>
      <c r="O942" s="99"/>
      <c r="P942" s="99"/>
      <c r="Q942" s="99"/>
      <c r="R942" s="99"/>
      <c r="S942" s="99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</row>
    <row r="943" spans="2:33" ht="18.75" customHeight="1">
      <c r="B943" s="14"/>
      <c r="C943" s="98"/>
      <c r="D943" s="98"/>
      <c r="E943" s="14"/>
      <c r="F943" s="99"/>
      <c r="G943" s="99"/>
      <c r="H943" s="99"/>
      <c r="I943" s="99"/>
      <c r="J943" s="99"/>
      <c r="K943" s="99"/>
      <c r="L943" s="99"/>
      <c r="M943" s="99"/>
      <c r="N943" s="99"/>
      <c r="O943" s="99"/>
      <c r="P943" s="99"/>
      <c r="Q943" s="99"/>
      <c r="R943" s="99"/>
      <c r="S943" s="99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</row>
    <row r="944" spans="2:33" ht="18.75" customHeight="1">
      <c r="B944" s="14"/>
      <c r="C944" s="98"/>
      <c r="D944" s="98"/>
      <c r="E944" s="14"/>
      <c r="F944" s="99"/>
      <c r="G944" s="99"/>
      <c r="H944" s="99"/>
      <c r="I944" s="99"/>
      <c r="J944" s="99"/>
      <c r="K944" s="99"/>
      <c r="L944" s="99"/>
      <c r="M944" s="99"/>
      <c r="N944" s="99"/>
      <c r="O944" s="99"/>
      <c r="P944" s="99"/>
      <c r="Q944" s="99"/>
      <c r="R944" s="99"/>
      <c r="S944" s="99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</row>
    <row r="945" spans="2:33" ht="18.75" customHeight="1">
      <c r="B945" s="14"/>
      <c r="C945" s="98"/>
      <c r="D945" s="98"/>
      <c r="E945" s="14"/>
      <c r="F945" s="99"/>
      <c r="G945" s="99"/>
      <c r="H945" s="99"/>
      <c r="I945" s="99"/>
      <c r="J945" s="99"/>
      <c r="K945" s="99"/>
      <c r="L945" s="99"/>
      <c r="M945" s="99"/>
      <c r="N945" s="99"/>
      <c r="O945" s="99"/>
      <c r="P945" s="99"/>
      <c r="Q945" s="99"/>
      <c r="R945" s="99"/>
      <c r="S945" s="99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</row>
    <row r="946" spans="2:33" ht="18.75" customHeight="1">
      <c r="B946" s="14"/>
      <c r="C946" s="98"/>
      <c r="D946" s="98"/>
      <c r="E946" s="14"/>
      <c r="F946" s="99"/>
      <c r="G946" s="99"/>
      <c r="H946" s="99"/>
      <c r="I946" s="99"/>
      <c r="J946" s="99"/>
      <c r="K946" s="99"/>
      <c r="L946" s="99"/>
      <c r="M946" s="99"/>
      <c r="N946" s="99"/>
      <c r="O946" s="99"/>
      <c r="P946" s="99"/>
      <c r="Q946" s="99"/>
      <c r="R946" s="99"/>
      <c r="S946" s="99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</row>
    <row r="947" spans="2:33" ht="18.75" customHeight="1">
      <c r="B947" s="14"/>
      <c r="C947" s="98"/>
      <c r="D947" s="98"/>
      <c r="E947" s="14"/>
      <c r="F947" s="99"/>
      <c r="G947" s="99"/>
      <c r="H947" s="99"/>
      <c r="I947" s="99"/>
      <c r="J947" s="99"/>
      <c r="K947" s="99"/>
      <c r="L947" s="99"/>
      <c r="M947" s="99"/>
      <c r="N947" s="99"/>
      <c r="O947" s="99"/>
      <c r="P947" s="99"/>
      <c r="Q947" s="99"/>
      <c r="R947" s="99"/>
      <c r="S947" s="99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</row>
    <row r="948" spans="2:33" ht="18.75" customHeight="1">
      <c r="B948" s="14"/>
      <c r="C948" s="98"/>
      <c r="D948" s="98"/>
      <c r="E948" s="14"/>
      <c r="F948" s="99"/>
      <c r="G948" s="99"/>
      <c r="H948" s="99"/>
      <c r="I948" s="99"/>
      <c r="J948" s="99"/>
      <c r="K948" s="99"/>
      <c r="L948" s="99"/>
      <c r="M948" s="99"/>
      <c r="N948" s="99"/>
      <c r="O948" s="99"/>
      <c r="P948" s="99"/>
      <c r="Q948" s="99"/>
      <c r="R948" s="99"/>
      <c r="S948" s="99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</row>
    <row r="949" spans="2:33" ht="18.75" customHeight="1">
      <c r="B949" s="14"/>
      <c r="C949" s="98"/>
      <c r="D949" s="98"/>
      <c r="E949" s="14"/>
      <c r="F949" s="99"/>
      <c r="G949" s="99"/>
      <c r="H949" s="99"/>
      <c r="I949" s="99"/>
      <c r="J949" s="99"/>
      <c r="K949" s="99"/>
      <c r="L949" s="99"/>
      <c r="M949" s="99"/>
      <c r="N949" s="99"/>
      <c r="O949" s="99"/>
      <c r="P949" s="99"/>
      <c r="Q949" s="99"/>
      <c r="R949" s="99"/>
      <c r="S949" s="99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</row>
    <row r="950" spans="2:33" ht="18.75" customHeight="1">
      <c r="B950" s="14"/>
      <c r="C950" s="98"/>
      <c r="D950" s="98"/>
      <c r="E950" s="14"/>
      <c r="F950" s="99"/>
      <c r="G950" s="99"/>
      <c r="H950" s="99"/>
      <c r="I950" s="99"/>
      <c r="J950" s="99"/>
      <c r="K950" s="99"/>
      <c r="L950" s="99"/>
      <c r="M950" s="99"/>
      <c r="N950" s="99"/>
      <c r="O950" s="99"/>
      <c r="P950" s="99"/>
      <c r="Q950" s="99"/>
      <c r="R950" s="99"/>
      <c r="S950" s="99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</row>
    <row r="951" spans="2:33" ht="18.75" customHeight="1">
      <c r="B951" s="14"/>
      <c r="C951" s="98"/>
      <c r="D951" s="98"/>
      <c r="E951" s="14"/>
      <c r="F951" s="99"/>
      <c r="G951" s="99"/>
      <c r="H951" s="99"/>
      <c r="I951" s="99"/>
      <c r="J951" s="99"/>
      <c r="K951" s="99"/>
      <c r="L951" s="99"/>
      <c r="M951" s="99"/>
      <c r="N951" s="99"/>
      <c r="O951" s="99"/>
      <c r="P951" s="99"/>
      <c r="Q951" s="99"/>
      <c r="R951" s="99"/>
      <c r="S951" s="99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</row>
    <row r="952" spans="2:33" ht="18.75" customHeight="1">
      <c r="B952" s="14"/>
      <c r="C952" s="98"/>
      <c r="D952" s="98"/>
      <c r="E952" s="14"/>
      <c r="F952" s="99"/>
      <c r="G952" s="99"/>
      <c r="H952" s="99"/>
      <c r="I952" s="99"/>
      <c r="J952" s="99"/>
      <c r="K952" s="99"/>
      <c r="L952" s="99"/>
      <c r="M952" s="99"/>
      <c r="N952" s="99"/>
      <c r="O952" s="99"/>
      <c r="P952" s="99"/>
      <c r="Q952" s="99"/>
      <c r="R952" s="99"/>
      <c r="S952" s="99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</row>
    <row r="953" spans="2:33" ht="18.75" customHeight="1">
      <c r="B953" s="14"/>
      <c r="C953" s="98"/>
      <c r="D953" s="98"/>
      <c r="E953" s="14"/>
      <c r="F953" s="99"/>
      <c r="G953" s="99"/>
      <c r="H953" s="99"/>
      <c r="I953" s="99"/>
      <c r="J953" s="99"/>
      <c r="K953" s="99"/>
      <c r="L953" s="99"/>
      <c r="M953" s="99"/>
      <c r="N953" s="99"/>
      <c r="O953" s="99"/>
      <c r="P953" s="99"/>
      <c r="Q953" s="99"/>
      <c r="R953" s="99"/>
      <c r="S953" s="99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</row>
    <row r="954" spans="2:33" ht="18.75" customHeight="1">
      <c r="B954" s="14"/>
      <c r="C954" s="98"/>
      <c r="D954" s="98"/>
      <c r="E954" s="14"/>
      <c r="F954" s="99"/>
      <c r="G954" s="99"/>
      <c r="H954" s="99"/>
      <c r="I954" s="99"/>
      <c r="J954" s="99"/>
      <c r="K954" s="99"/>
      <c r="L954" s="99"/>
      <c r="M954" s="99"/>
      <c r="N954" s="99"/>
      <c r="O954" s="99"/>
      <c r="P954" s="99"/>
      <c r="Q954" s="99"/>
      <c r="R954" s="99"/>
      <c r="S954" s="99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</row>
    <row r="955" spans="2:33" ht="18.75" customHeight="1">
      <c r="B955" s="14"/>
      <c r="C955" s="98"/>
      <c r="D955" s="98"/>
      <c r="E955" s="14"/>
      <c r="F955" s="99"/>
      <c r="G955" s="99"/>
      <c r="H955" s="99"/>
      <c r="I955" s="99"/>
      <c r="J955" s="99"/>
      <c r="K955" s="99"/>
      <c r="L955" s="99"/>
      <c r="M955" s="99"/>
      <c r="N955" s="99"/>
      <c r="O955" s="99"/>
      <c r="P955" s="99"/>
      <c r="Q955" s="99"/>
      <c r="R955" s="99"/>
      <c r="S955" s="99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</row>
    <row r="956" spans="2:33" ht="18.75" customHeight="1">
      <c r="B956" s="14"/>
      <c r="C956" s="98"/>
      <c r="D956" s="98"/>
      <c r="E956" s="14"/>
      <c r="F956" s="99"/>
      <c r="G956" s="99"/>
      <c r="H956" s="99"/>
      <c r="I956" s="99"/>
      <c r="J956" s="99"/>
      <c r="K956" s="99"/>
      <c r="L956" s="99"/>
      <c r="M956" s="99"/>
      <c r="N956" s="99"/>
      <c r="O956" s="99"/>
      <c r="P956" s="99"/>
      <c r="Q956" s="99"/>
      <c r="R956" s="99"/>
      <c r="S956" s="99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</row>
    <row r="957" spans="2:33" ht="18.75" customHeight="1">
      <c r="B957" s="14"/>
      <c r="C957" s="98"/>
      <c r="D957" s="98"/>
      <c r="E957" s="14"/>
      <c r="F957" s="99"/>
      <c r="G957" s="99"/>
      <c r="H957" s="99"/>
      <c r="I957" s="99"/>
      <c r="J957" s="99"/>
      <c r="K957" s="99"/>
      <c r="L957" s="99"/>
      <c r="M957" s="99"/>
      <c r="N957" s="99"/>
      <c r="O957" s="99"/>
      <c r="P957" s="99"/>
      <c r="Q957" s="99"/>
      <c r="R957" s="99"/>
      <c r="S957" s="99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</row>
    <row r="958" spans="2:33" ht="18.75" customHeight="1">
      <c r="B958" s="14"/>
      <c r="C958" s="98"/>
      <c r="D958" s="98"/>
      <c r="E958" s="14"/>
      <c r="F958" s="99"/>
      <c r="G958" s="99"/>
      <c r="H958" s="99"/>
      <c r="I958" s="99"/>
      <c r="J958" s="99"/>
      <c r="K958" s="99"/>
      <c r="L958" s="99"/>
      <c r="M958" s="99"/>
      <c r="N958" s="99"/>
      <c r="O958" s="99"/>
      <c r="P958" s="99"/>
      <c r="Q958" s="99"/>
      <c r="R958" s="99"/>
      <c r="S958" s="99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</row>
    <row r="959" spans="2:33" ht="18.75" customHeight="1">
      <c r="B959" s="14"/>
      <c r="C959" s="98"/>
      <c r="D959" s="98"/>
      <c r="E959" s="14"/>
      <c r="F959" s="99"/>
      <c r="G959" s="99"/>
      <c r="H959" s="99"/>
      <c r="I959" s="99"/>
      <c r="J959" s="99"/>
      <c r="K959" s="99"/>
      <c r="L959" s="99"/>
      <c r="M959" s="99"/>
      <c r="N959" s="99"/>
      <c r="O959" s="99"/>
      <c r="P959" s="99"/>
      <c r="Q959" s="99"/>
      <c r="R959" s="99"/>
      <c r="S959" s="99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</row>
    <row r="960" spans="2:33" ht="18.75" customHeight="1">
      <c r="B960" s="14"/>
      <c r="C960" s="98"/>
      <c r="D960" s="98"/>
      <c r="E960" s="14"/>
      <c r="F960" s="99"/>
      <c r="G960" s="99"/>
      <c r="H960" s="99"/>
      <c r="I960" s="99"/>
      <c r="J960" s="99"/>
      <c r="K960" s="99"/>
      <c r="L960" s="99"/>
      <c r="M960" s="99"/>
      <c r="N960" s="99"/>
      <c r="O960" s="99"/>
      <c r="P960" s="99"/>
      <c r="Q960" s="99"/>
      <c r="R960" s="99"/>
      <c r="S960" s="99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</row>
    <row r="961" spans="2:33" ht="18.75" customHeight="1">
      <c r="B961" s="14"/>
      <c r="C961" s="98"/>
      <c r="D961" s="98"/>
      <c r="E961" s="14"/>
      <c r="F961" s="99"/>
      <c r="G961" s="99"/>
      <c r="H961" s="99"/>
      <c r="I961" s="99"/>
      <c r="J961" s="99"/>
      <c r="K961" s="99"/>
      <c r="L961" s="99"/>
      <c r="M961" s="99"/>
      <c r="N961" s="99"/>
      <c r="O961" s="99"/>
      <c r="P961" s="99"/>
      <c r="Q961" s="99"/>
      <c r="R961" s="99"/>
      <c r="S961" s="99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</row>
    <row r="962" spans="2:33" ht="18.75" customHeight="1">
      <c r="B962" s="14"/>
      <c r="C962" s="98"/>
      <c r="D962" s="98"/>
      <c r="E962" s="14"/>
      <c r="F962" s="99"/>
      <c r="G962" s="99"/>
      <c r="H962" s="99"/>
      <c r="I962" s="99"/>
      <c r="J962" s="99"/>
      <c r="K962" s="99"/>
      <c r="L962" s="99"/>
      <c r="M962" s="99"/>
      <c r="N962" s="99"/>
      <c r="O962" s="99"/>
      <c r="P962" s="99"/>
      <c r="Q962" s="99"/>
      <c r="R962" s="99"/>
      <c r="S962" s="99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</row>
    <row r="963" spans="2:33" ht="18.75" customHeight="1">
      <c r="B963" s="14"/>
      <c r="C963" s="98"/>
      <c r="D963" s="98"/>
      <c r="E963" s="14"/>
      <c r="F963" s="99"/>
      <c r="G963" s="99"/>
      <c r="H963" s="99"/>
      <c r="I963" s="99"/>
      <c r="J963" s="99"/>
      <c r="K963" s="99"/>
      <c r="L963" s="99"/>
      <c r="M963" s="99"/>
      <c r="N963" s="99"/>
      <c r="O963" s="99"/>
      <c r="P963" s="99"/>
      <c r="Q963" s="99"/>
      <c r="R963" s="99"/>
      <c r="S963" s="99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</row>
    <row r="964" spans="2:33" ht="18.75" customHeight="1">
      <c r="B964" s="14"/>
      <c r="C964" s="98"/>
      <c r="D964" s="98"/>
      <c r="E964" s="14"/>
      <c r="F964" s="99"/>
      <c r="G964" s="99"/>
      <c r="H964" s="99"/>
      <c r="I964" s="99"/>
      <c r="J964" s="99"/>
      <c r="K964" s="99"/>
      <c r="L964" s="99"/>
      <c r="M964" s="99"/>
      <c r="N964" s="99"/>
      <c r="O964" s="99"/>
      <c r="P964" s="99"/>
      <c r="Q964" s="99"/>
      <c r="R964" s="99"/>
      <c r="S964" s="99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</row>
    <row r="965" spans="2:33" ht="18.75" customHeight="1">
      <c r="B965" s="14"/>
      <c r="C965" s="98"/>
      <c r="D965" s="98"/>
      <c r="E965" s="14"/>
      <c r="F965" s="99"/>
      <c r="G965" s="99"/>
      <c r="H965" s="99"/>
      <c r="I965" s="99"/>
      <c r="J965" s="99"/>
      <c r="K965" s="99"/>
      <c r="L965" s="99"/>
      <c r="M965" s="99"/>
      <c r="N965" s="99"/>
      <c r="O965" s="99"/>
      <c r="P965" s="99"/>
      <c r="Q965" s="99"/>
      <c r="R965" s="99"/>
      <c r="S965" s="99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</row>
    <row r="966" spans="2:33" ht="18.75" customHeight="1">
      <c r="B966" s="14"/>
      <c r="C966" s="98"/>
      <c r="D966" s="98"/>
      <c r="E966" s="14"/>
      <c r="F966" s="99"/>
      <c r="G966" s="99"/>
      <c r="H966" s="99"/>
      <c r="I966" s="99"/>
      <c r="J966" s="99"/>
      <c r="K966" s="99"/>
      <c r="L966" s="99"/>
      <c r="M966" s="99"/>
      <c r="N966" s="99"/>
      <c r="O966" s="99"/>
      <c r="P966" s="99"/>
      <c r="Q966" s="99"/>
      <c r="R966" s="99"/>
      <c r="S966" s="99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</row>
    <row r="967" spans="2:33" ht="18.75" customHeight="1">
      <c r="B967" s="14"/>
      <c r="C967" s="98"/>
      <c r="D967" s="98"/>
      <c r="E967" s="14"/>
      <c r="F967" s="99"/>
      <c r="G967" s="99"/>
      <c r="H967" s="99"/>
      <c r="I967" s="99"/>
      <c r="J967" s="99"/>
      <c r="K967" s="99"/>
      <c r="L967" s="99"/>
      <c r="M967" s="99"/>
      <c r="N967" s="99"/>
      <c r="O967" s="99"/>
      <c r="P967" s="99"/>
      <c r="Q967" s="99"/>
      <c r="R967" s="99"/>
      <c r="S967" s="99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</row>
    <row r="968" spans="2:33" ht="18.75" customHeight="1">
      <c r="B968" s="14"/>
      <c r="C968" s="98"/>
      <c r="D968" s="98"/>
      <c r="E968" s="14"/>
      <c r="F968" s="99"/>
      <c r="G968" s="99"/>
      <c r="H968" s="99"/>
      <c r="I968" s="99"/>
      <c r="J968" s="99"/>
      <c r="K968" s="99"/>
      <c r="L968" s="99"/>
      <c r="M968" s="99"/>
      <c r="N968" s="99"/>
      <c r="O968" s="99"/>
      <c r="P968" s="99"/>
      <c r="Q968" s="99"/>
      <c r="R968" s="99"/>
      <c r="S968" s="99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</row>
    <row r="969" spans="2:33" ht="18.75" customHeight="1">
      <c r="B969" s="14"/>
      <c r="C969" s="98"/>
      <c r="D969" s="98"/>
      <c r="E969" s="14"/>
      <c r="F969" s="99"/>
      <c r="G969" s="99"/>
      <c r="H969" s="99"/>
      <c r="I969" s="99"/>
      <c r="J969" s="99"/>
      <c r="K969" s="99"/>
      <c r="L969" s="99"/>
      <c r="M969" s="99"/>
      <c r="N969" s="99"/>
      <c r="O969" s="99"/>
      <c r="P969" s="99"/>
      <c r="Q969" s="99"/>
      <c r="R969" s="99"/>
      <c r="S969" s="99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</row>
    <row r="970" spans="2:33" ht="18.75" customHeight="1">
      <c r="B970" s="14"/>
      <c r="C970" s="98"/>
      <c r="D970" s="98"/>
      <c r="E970" s="14"/>
      <c r="F970" s="99"/>
      <c r="G970" s="99"/>
      <c r="H970" s="99"/>
      <c r="I970" s="99"/>
      <c r="J970" s="99"/>
      <c r="K970" s="99"/>
      <c r="L970" s="99"/>
      <c r="M970" s="99"/>
      <c r="N970" s="99"/>
      <c r="O970" s="99"/>
      <c r="P970" s="99"/>
      <c r="Q970" s="99"/>
      <c r="R970" s="99"/>
      <c r="S970" s="99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</row>
    <row r="971" spans="2:33" ht="18.75" customHeight="1">
      <c r="B971" s="14"/>
      <c r="C971" s="98"/>
      <c r="D971" s="98"/>
      <c r="E971" s="14"/>
      <c r="F971" s="99"/>
      <c r="G971" s="99"/>
      <c r="H971" s="99"/>
      <c r="I971" s="99"/>
      <c r="J971" s="99"/>
      <c r="K971" s="99"/>
      <c r="L971" s="99"/>
      <c r="M971" s="99"/>
      <c r="N971" s="99"/>
      <c r="O971" s="99"/>
      <c r="P971" s="99"/>
      <c r="Q971" s="99"/>
      <c r="R971" s="99"/>
      <c r="S971" s="99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</row>
    <row r="972" spans="2:33" ht="18.75" customHeight="1">
      <c r="B972" s="14"/>
      <c r="C972" s="98"/>
      <c r="D972" s="98"/>
      <c r="E972" s="14"/>
      <c r="F972" s="99"/>
      <c r="G972" s="99"/>
      <c r="H972" s="99"/>
      <c r="I972" s="99"/>
      <c r="J972" s="99"/>
      <c r="K972" s="99"/>
      <c r="L972" s="99"/>
      <c r="M972" s="99"/>
      <c r="N972" s="99"/>
      <c r="O972" s="99"/>
      <c r="P972" s="99"/>
      <c r="Q972" s="99"/>
      <c r="R972" s="99"/>
      <c r="S972" s="99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</row>
    <row r="973" spans="2:33" ht="18.75" customHeight="1">
      <c r="B973" s="14"/>
      <c r="C973" s="98"/>
      <c r="D973" s="98"/>
      <c r="E973" s="14"/>
      <c r="F973" s="99"/>
      <c r="G973" s="99"/>
      <c r="H973" s="99"/>
      <c r="I973" s="99"/>
      <c r="J973" s="99"/>
      <c r="K973" s="99"/>
      <c r="L973" s="99"/>
      <c r="M973" s="99"/>
      <c r="N973" s="99"/>
      <c r="O973" s="99"/>
      <c r="P973" s="99"/>
      <c r="Q973" s="99"/>
      <c r="R973" s="99"/>
      <c r="S973" s="99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</row>
    <row r="974" spans="2:33" ht="18.75" customHeight="1">
      <c r="B974" s="14"/>
      <c r="C974" s="98"/>
      <c r="D974" s="98"/>
      <c r="E974" s="14"/>
      <c r="F974" s="99"/>
      <c r="G974" s="99"/>
      <c r="H974" s="99"/>
      <c r="I974" s="99"/>
      <c r="J974" s="99"/>
      <c r="K974" s="99"/>
      <c r="L974" s="99"/>
      <c r="M974" s="99"/>
      <c r="N974" s="99"/>
      <c r="O974" s="99"/>
      <c r="P974" s="99"/>
      <c r="Q974" s="99"/>
      <c r="R974" s="99"/>
      <c r="S974" s="99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</row>
    <row r="975" spans="2:33" ht="18.75" customHeight="1">
      <c r="B975" s="14"/>
      <c r="C975" s="98"/>
      <c r="D975" s="98"/>
      <c r="E975" s="14"/>
      <c r="F975" s="99"/>
      <c r="G975" s="99"/>
      <c r="H975" s="99"/>
      <c r="I975" s="99"/>
      <c r="J975" s="99"/>
      <c r="K975" s="99"/>
      <c r="L975" s="99"/>
      <c r="M975" s="99"/>
      <c r="N975" s="99"/>
      <c r="O975" s="99"/>
      <c r="P975" s="99"/>
      <c r="Q975" s="99"/>
      <c r="R975" s="99"/>
      <c r="S975" s="99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</row>
    <row r="976" spans="2:33" ht="18.75" customHeight="1">
      <c r="B976" s="14"/>
      <c r="C976" s="98"/>
      <c r="D976" s="98"/>
      <c r="E976" s="14"/>
      <c r="F976" s="99"/>
      <c r="G976" s="99"/>
      <c r="H976" s="99"/>
      <c r="I976" s="99"/>
      <c r="J976" s="99"/>
      <c r="K976" s="99"/>
      <c r="L976" s="99"/>
      <c r="M976" s="99"/>
      <c r="N976" s="99"/>
      <c r="O976" s="99"/>
      <c r="P976" s="99"/>
      <c r="Q976" s="99"/>
      <c r="R976" s="99"/>
      <c r="S976" s="99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</row>
    <row r="977" spans="2:33" ht="18.75" customHeight="1">
      <c r="B977" s="14"/>
      <c r="C977" s="98"/>
      <c r="D977" s="98"/>
      <c r="E977" s="14"/>
      <c r="F977" s="99"/>
      <c r="G977" s="99"/>
      <c r="H977" s="99"/>
      <c r="I977" s="99"/>
      <c r="J977" s="99"/>
      <c r="K977" s="99"/>
      <c r="L977" s="99"/>
      <c r="M977" s="99"/>
      <c r="N977" s="99"/>
      <c r="O977" s="99"/>
      <c r="P977" s="99"/>
      <c r="Q977" s="99"/>
      <c r="R977" s="99"/>
      <c r="S977" s="99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</row>
    <row r="978" spans="2:33" ht="18.75" customHeight="1">
      <c r="B978" s="14"/>
      <c r="C978" s="98"/>
      <c r="D978" s="98"/>
      <c r="E978" s="14"/>
      <c r="F978" s="99"/>
      <c r="G978" s="99"/>
      <c r="H978" s="99"/>
      <c r="I978" s="99"/>
      <c r="J978" s="99"/>
      <c r="K978" s="99"/>
      <c r="L978" s="99"/>
      <c r="M978" s="99"/>
      <c r="N978" s="99"/>
      <c r="O978" s="99"/>
      <c r="P978" s="99"/>
      <c r="Q978" s="99"/>
      <c r="R978" s="99"/>
      <c r="S978" s="99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</row>
    <row r="979" spans="2:33" ht="18.75" customHeight="1">
      <c r="B979" s="14"/>
      <c r="C979" s="98"/>
      <c r="D979" s="98"/>
      <c r="E979" s="14"/>
      <c r="F979" s="99"/>
      <c r="G979" s="99"/>
      <c r="H979" s="99"/>
      <c r="I979" s="99"/>
      <c r="J979" s="99"/>
      <c r="K979" s="99"/>
      <c r="L979" s="99"/>
      <c r="M979" s="99"/>
      <c r="N979" s="99"/>
      <c r="O979" s="99"/>
      <c r="P979" s="99"/>
      <c r="Q979" s="99"/>
      <c r="R979" s="99"/>
      <c r="S979" s="99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</row>
    <row r="980" spans="2:33" ht="18.75" customHeight="1">
      <c r="B980" s="14"/>
      <c r="C980" s="98"/>
      <c r="D980" s="98"/>
      <c r="E980" s="14"/>
      <c r="F980" s="99"/>
      <c r="G980" s="99"/>
      <c r="H980" s="99"/>
      <c r="I980" s="99"/>
      <c r="J980" s="99"/>
      <c r="K980" s="99"/>
      <c r="L980" s="99"/>
      <c r="M980" s="99"/>
      <c r="N980" s="99"/>
      <c r="O980" s="99"/>
      <c r="P980" s="99"/>
      <c r="Q980" s="99"/>
      <c r="R980" s="99"/>
      <c r="S980" s="99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</row>
    <row r="981" spans="2:33" ht="18.75" customHeight="1">
      <c r="B981" s="14"/>
      <c r="C981" s="98"/>
      <c r="D981" s="98"/>
      <c r="E981" s="14"/>
      <c r="F981" s="99"/>
      <c r="G981" s="99"/>
      <c r="H981" s="99"/>
      <c r="I981" s="99"/>
      <c r="J981" s="99"/>
      <c r="K981" s="99"/>
      <c r="L981" s="99"/>
      <c r="M981" s="99"/>
      <c r="N981" s="99"/>
      <c r="O981" s="99"/>
      <c r="P981" s="99"/>
      <c r="Q981" s="99"/>
      <c r="R981" s="99"/>
      <c r="S981" s="99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</row>
    <row r="982" spans="2:33" ht="18.75" customHeight="1">
      <c r="B982" s="14"/>
      <c r="C982" s="98"/>
      <c r="D982" s="98"/>
      <c r="E982" s="14"/>
      <c r="F982" s="99"/>
      <c r="G982" s="99"/>
      <c r="H982" s="99"/>
      <c r="I982" s="99"/>
      <c r="J982" s="99"/>
      <c r="K982" s="99"/>
      <c r="L982" s="99"/>
      <c r="M982" s="99"/>
      <c r="N982" s="99"/>
      <c r="O982" s="99"/>
      <c r="P982" s="99"/>
      <c r="Q982" s="99"/>
      <c r="R982" s="99"/>
      <c r="S982" s="99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</row>
    <row r="983" spans="2:33" ht="18.75" customHeight="1">
      <c r="B983" s="14"/>
      <c r="C983" s="98"/>
      <c r="D983" s="98"/>
      <c r="E983" s="14"/>
      <c r="F983" s="99"/>
      <c r="G983" s="99"/>
      <c r="H983" s="99"/>
      <c r="I983" s="99"/>
      <c r="J983" s="99"/>
      <c r="K983" s="99"/>
      <c r="L983" s="99"/>
      <c r="M983" s="99"/>
      <c r="N983" s="99"/>
      <c r="O983" s="99"/>
      <c r="P983" s="99"/>
      <c r="Q983" s="99"/>
      <c r="R983" s="99"/>
      <c r="S983" s="99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</row>
    <row r="984" spans="2:33" ht="18.75" customHeight="1">
      <c r="B984" s="14"/>
      <c r="C984" s="98"/>
      <c r="D984" s="98"/>
      <c r="E984" s="14"/>
      <c r="F984" s="99"/>
      <c r="G984" s="99"/>
      <c r="H984" s="99"/>
      <c r="I984" s="99"/>
      <c r="J984" s="99"/>
      <c r="K984" s="99"/>
      <c r="L984" s="99"/>
      <c r="M984" s="99"/>
      <c r="N984" s="99"/>
      <c r="O984" s="99"/>
      <c r="P984" s="99"/>
      <c r="Q984" s="99"/>
      <c r="R984" s="99"/>
      <c r="S984" s="99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</row>
    <row r="985" spans="2:33" ht="18.75" customHeight="1">
      <c r="B985" s="14"/>
      <c r="C985" s="98"/>
      <c r="D985" s="98"/>
      <c r="E985" s="14"/>
      <c r="F985" s="99"/>
      <c r="G985" s="99"/>
      <c r="H985" s="99"/>
      <c r="I985" s="99"/>
      <c r="J985" s="99"/>
      <c r="K985" s="99"/>
      <c r="L985" s="99"/>
      <c r="M985" s="99"/>
      <c r="N985" s="99"/>
      <c r="O985" s="99"/>
      <c r="P985" s="99"/>
      <c r="Q985" s="99"/>
      <c r="R985" s="99"/>
      <c r="S985" s="99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</row>
    <row r="986" spans="2:33" ht="18.75" customHeight="1">
      <c r="B986" s="14"/>
      <c r="C986" s="98"/>
      <c r="D986" s="98"/>
      <c r="E986" s="14"/>
      <c r="F986" s="99"/>
      <c r="G986" s="99"/>
      <c r="H986" s="99"/>
      <c r="I986" s="99"/>
      <c r="J986" s="99"/>
      <c r="K986" s="99"/>
      <c r="L986" s="99"/>
      <c r="M986" s="99"/>
      <c r="N986" s="99"/>
      <c r="O986" s="99"/>
      <c r="P986" s="99"/>
      <c r="Q986" s="99"/>
      <c r="R986" s="99"/>
      <c r="S986" s="99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</row>
    <row r="987" spans="2:33" ht="18.75" customHeight="1">
      <c r="B987" s="14"/>
      <c r="C987" s="98"/>
      <c r="D987" s="98"/>
      <c r="E987" s="14"/>
      <c r="F987" s="99"/>
      <c r="G987" s="99"/>
      <c r="H987" s="99"/>
      <c r="I987" s="99"/>
      <c r="J987" s="99"/>
      <c r="K987" s="99"/>
      <c r="L987" s="99"/>
      <c r="M987" s="99"/>
      <c r="N987" s="99"/>
      <c r="O987" s="99"/>
      <c r="P987" s="99"/>
      <c r="Q987" s="99"/>
      <c r="R987" s="99"/>
      <c r="S987" s="99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</row>
    <row r="988" spans="2:33" ht="18.75" customHeight="1">
      <c r="B988" s="14"/>
      <c r="C988" s="98"/>
      <c r="D988" s="98"/>
      <c r="E988" s="14"/>
      <c r="F988" s="99"/>
      <c r="G988" s="99"/>
      <c r="H988" s="99"/>
      <c r="I988" s="99"/>
      <c r="J988" s="99"/>
      <c r="K988" s="99"/>
      <c r="L988" s="99"/>
      <c r="M988" s="99"/>
      <c r="N988" s="99"/>
      <c r="O988" s="99"/>
      <c r="P988" s="99"/>
      <c r="Q988" s="99"/>
      <c r="R988" s="99"/>
      <c r="S988" s="99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</row>
    <row r="989" spans="2:33" ht="18.75" customHeight="1">
      <c r="B989" s="14"/>
      <c r="C989" s="98"/>
      <c r="D989" s="98"/>
      <c r="E989" s="14"/>
      <c r="F989" s="99"/>
      <c r="G989" s="99"/>
      <c r="H989" s="99"/>
      <c r="I989" s="99"/>
      <c r="J989" s="99"/>
      <c r="K989" s="99"/>
      <c r="L989" s="99"/>
      <c r="M989" s="99"/>
      <c r="N989" s="99"/>
      <c r="O989" s="99"/>
      <c r="P989" s="99"/>
      <c r="Q989" s="99"/>
      <c r="R989" s="99"/>
      <c r="S989" s="99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</row>
    <row r="990" spans="2:33" ht="18.75" customHeight="1">
      <c r="B990" s="14"/>
      <c r="C990" s="98"/>
      <c r="D990" s="98"/>
      <c r="E990" s="14"/>
      <c r="F990" s="99"/>
      <c r="G990" s="99"/>
      <c r="H990" s="99"/>
      <c r="I990" s="99"/>
      <c r="J990" s="99"/>
      <c r="K990" s="99"/>
      <c r="L990" s="99"/>
      <c r="M990" s="99"/>
      <c r="N990" s="99"/>
      <c r="O990" s="99"/>
      <c r="P990" s="99"/>
      <c r="Q990" s="99"/>
      <c r="R990" s="99"/>
      <c r="S990" s="99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</row>
    <row r="991" spans="2:33" ht="18.75" customHeight="1">
      <c r="B991" s="14"/>
      <c r="C991" s="98"/>
      <c r="D991" s="98"/>
      <c r="E991" s="14"/>
      <c r="F991" s="99"/>
      <c r="G991" s="99"/>
      <c r="H991" s="99"/>
      <c r="I991" s="99"/>
      <c r="J991" s="99"/>
      <c r="K991" s="99"/>
      <c r="L991" s="99"/>
      <c r="M991" s="99"/>
      <c r="N991" s="99"/>
      <c r="O991" s="99"/>
      <c r="P991" s="99"/>
      <c r="Q991" s="99"/>
      <c r="R991" s="99"/>
      <c r="S991" s="99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</row>
    <row r="992" spans="2:33" ht="18.75" customHeight="1">
      <c r="B992" s="14"/>
      <c r="C992" s="98"/>
      <c r="D992" s="98"/>
      <c r="E992" s="14"/>
      <c r="F992" s="99"/>
      <c r="G992" s="99"/>
      <c r="H992" s="99"/>
      <c r="I992" s="99"/>
      <c r="J992" s="99"/>
      <c r="K992" s="99"/>
      <c r="L992" s="99"/>
      <c r="M992" s="99"/>
      <c r="N992" s="99"/>
      <c r="O992" s="99"/>
      <c r="P992" s="99"/>
      <c r="Q992" s="99"/>
      <c r="R992" s="99"/>
      <c r="S992" s="99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</row>
    <row r="993" spans="2:33" ht="18.75" customHeight="1">
      <c r="B993" s="14"/>
      <c r="C993" s="98"/>
      <c r="D993" s="98"/>
      <c r="E993" s="14"/>
      <c r="F993" s="99"/>
      <c r="G993" s="99"/>
      <c r="H993" s="99"/>
      <c r="I993" s="99"/>
      <c r="J993" s="99"/>
      <c r="K993" s="99"/>
      <c r="L993" s="99"/>
      <c r="M993" s="99"/>
      <c r="N993" s="99"/>
      <c r="O993" s="99"/>
      <c r="P993" s="99"/>
      <c r="Q993" s="99"/>
      <c r="R993" s="99"/>
      <c r="S993" s="99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</row>
    <row r="994" spans="2:33" ht="18.75" customHeight="1">
      <c r="B994" s="14"/>
      <c r="C994" s="98"/>
      <c r="D994" s="98"/>
      <c r="E994" s="14"/>
      <c r="F994" s="99"/>
      <c r="G994" s="99"/>
      <c r="H994" s="99"/>
      <c r="I994" s="99"/>
      <c r="J994" s="99"/>
      <c r="K994" s="99"/>
      <c r="L994" s="99"/>
      <c r="M994" s="99"/>
      <c r="N994" s="99"/>
      <c r="O994" s="99"/>
      <c r="P994" s="99"/>
      <c r="Q994" s="99"/>
      <c r="R994" s="99"/>
      <c r="S994" s="99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</row>
    <row r="995" spans="2:33" ht="18.75" customHeight="1">
      <c r="B995" s="14"/>
      <c r="C995" s="98"/>
      <c r="D995" s="98"/>
      <c r="E995" s="14"/>
      <c r="F995" s="99"/>
      <c r="G995" s="99"/>
      <c r="H995" s="99"/>
      <c r="I995" s="99"/>
      <c r="J995" s="99"/>
      <c r="K995" s="99"/>
      <c r="L995" s="99"/>
      <c r="M995" s="99"/>
      <c r="N995" s="99"/>
      <c r="O995" s="99"/>
      <c r="P995" s="99"/>
      <c r="Q995" s="99"/>
      <c r="R995" s="99"/>
      <c r="S995" s="99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</row>
    <row r="996" spans="2:33" ht="18.75" customHeight="1">
      <c r="B996" s="14"/>
      <c r="C996" s="98"/>
      <c r="D996" s="98"/>
      <c r="E996" s="14"/>
      <c r="F996" s="99"/>
      <c r="G996" s="99"/>
      <c r="H996" s="99"/>
      <c r="I996" s="99"/>
      <c r="J996" s="99"/>
      <c r="K996" s="99"/>
      <c r="L996" s="99"/>
      <c r="M996" s="99"/>
      <c r="N996" s="99"/>
      <c r="O996" s="99"/>
      <c r="P996" s="99"/>
      <c r="Q996" s="99"/>
      <c r="R996" s="99"/>
      <c r="S996" s="99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</row>
    <row r="997" spans="2:33" ht="18.75" customHeight="1">
      <c r="B997" s="14"/>
      <c r="C997" s="98"/>
      <c r="D997" s="98"/>
      <c r="E997" s="14"/>
      <c r="F997" s="99"/>
      <c r="G997" s="99"/>
      <c r="H997" s="99"/>
      <c r="I997" s="99"/>
      <c r="J997" s="99"/>
      <c r="K997" s="99"/>
      <c r="L997" s="99"/>
      <c r="M997" s="99"/>
      <c r="N997" s="99"/>
      <c r="O997" s="99"/>
      <c r="P997" s="99"/>
      <c r="Q997" s="99"/>
      <c r="R997" s="99"/>
      <c r="S997" s="99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</row>
    <row r="998" spans="2:33" ht="18.75" customHeight="1">
      <c r="B998" s="14"/>
      <c r="C998" s="98"/>
      <c r="D998" s="98"/>
      <c r="E998" s="14"/>
      <c r="F998" s="99"/>
      <c r="G998" s="99"/>
      <c r="H998" s="99"/>
      <c r="I998" s="99"/>
      <c r="J998" s="99"/>
      <c r="K998" s="99"/>
      <c r="L998" s="99"/>
      <c r="M998" s="99"/>
      <c r="N998" s="99"/>
      <c r="O998" s="99"/>
      <c r="P998" s="99"/>
      <c r="Q998" s="99"/>
      <c r="R998" s="99"/>
      <c r="S998" s="99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</row>
    <row r="999" spans="2:33" ht="18.75" customHeight="1">
      <c r="B999" s="14"/>
      <c r="C999" s="98"/>
      <c r="D999" s="98"/>
      <c r="E999" s="14"/>
      <c r="F999" s="99"/>
      <c r="G999" s="99"/>
      <c r="H999" s="99"/>
      <c r="I999" s="99"/>
      <c r="J999" s="99"/>
      <c r="K999" s="99"/>
      <c r="L999" s="99"/>
      <c r="M999" s="99"/>
      <c r="N999" s="99"/>
      <c r="O999" s="99"/>
      <c r="P999" s="99"/>
      <c r="Q999" s="99"/>
      <c r="R999" s="99"/>
      <c r="S999" s="99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</row>
    <row r="1000" spans="2:33" ht="18.75" customHeight="1">
      <c r="B1000" s="14"/>
      <c r="C1000" s="98"/>
      <c r="D1000" s="98"/>
      <c r="E1000" s="14"/>
      <c r="F1000" s="99"/>
      <c r="G1000" s="99"/>
      <c r="H1000" s="99"/>
      <c r="I1000" s="99"/>
      <c r="J1000" s="99"/>
      <c r="K1000" s="99"/>
      <c r="L1000" s="99"/>
      <c r="M1000" s="99"/>
      <c r="N1000" s="99"/>
      <c r="O1000" s="99"/>
      <c r="P1000" s="99"/>
      <c r="Q1000" s="99"/>
      <c r="R1000" s="99"/>
      <c r="S1000" s="99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</row>
    <row r="1001" spans="2:33" ht="18.75" customHeight="1">
      <c r="B1001" s="14"/>
      <c r="C1001" s="98"/>
      <c r="D1001" s="98"/>
      <c r="E1001" s="14"/>
      <c r="F1001" s="99"/>
      <c r="G1001" s="99"/>
      <c r="H1001" s="99"/>
      <c r="I1001" s="99"/>
      <c r="J1001" s="99"/>
      <c r="K1001" s="99"/>
      <c r="L1001" s="99"/>
      <c r="M1001" s="99"/>
      <c r="N1001" s="99"/>
      <c r="O1001" s="99"/>
      <c r="P1001" s="99"/>
      <c r="Q1001" s="99"/>
      <c r="R1001" s="99"/>
      <c r="S1001" s="99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</row>
    <row r="1002" spans="2:33" ht="18.75" customHeight="1">
      <c r="B1002" s="14"/>
      <c r="C1002" s="98"/>
      <c r="D1002" s="98"/>
      <c r="E1002" s="14"/>
      <c r="F1002" s="99"/>
      <c r="G1002" s="99"/>
      <c r="H1002" s="99"/>
      <c r="I1002" s="99"/>
      <c r="J1002" s="99"/>
      <c r="K1002" s="99"/>
      <c r="L1002" s="99"/>
      <c r="M1002" s="99"/>
      <c r="N1002" s="99"/>
      <c r="O1002" s="99"/>
      <c r="P1002" s="99"/>
      <c r="Q1002" s="99"/>
      <c r="R1002" s="99"/>
      <c r="S1002" s="99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</row>
    <row r="1003" spans="2:33" ht="18.75" customHeight="1">
      <c r="B1003" s="14"/>
      <c r="C1003" s="98"/>
      <c r="D1003" s="98"/>
      <c r="E1003" s="14"/>
      <c r="F1003" s="99"/>
      <c r="G1003" s="99"/>
      <c r="H1003" s="99"/>
      <c r="I1003" s="99"/>
      <c r="J1003" s="99"/>
      <c r="K1003" s="99"/>
      <c r="L1003" s="99"/>
      <c r="M1003" s="99"/>
      <c r="N1003" s="99"/>
      <c r="O1003" s="99"/>
      <c r="P1003" s="99"/>
      <c r="Q1003" s="99"/>
      <c r="R1003" s="99"/>
      <c r="S1003" s="99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</row>
    <row r="1004" spans="2:33" ht="18.75" customHeight="1">
      <c r="B1004" s="14"/>
      <c r="C1004" s="98"/>
      <c r="D1004" s="98"/>
      <c r="E1004" s="14"/>
      <c r="F1004" s="99"/>
      <c r="G1004" s="99"/>
      <c r="H1004" s="99"/>
      <c r="I1004" s="99"/>
      <c r="J1004" s="99"/>
      <c r="K1004" s="99"/>
      <c r="L1004" s="99"/>
      <c r="M1004" s="99"/>
      <c r="N1004" s="99"/>
      <c r="O1004" s="99"/>
      <c r="P1004" s="99"/>
      <c r="Q1004" s="99"/>
      <c r="R1004" s="99"/>
      <c r="S1004" s="99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</row>
    <row r="1005" spans="2:33" ht="18.75" customHeight="1">
      <c r="B1005" s="14"/>
      <c r="C1005" s="98"/>
      <c r="D1005" s="98"/>
      <c r="E1005" s="14"/>
      <c r="F1005" s="99"/>
      <c r="G1005" s="99"/>
      <c r="H1005" s="99"/>
      <c r="I1005" s="99"/>
      <c r="J1005" s="99"/>
      <c r="K1005" s="99"/>
      <c r="L1005" s="99"/>
      <c r="M1005" s="99"/>
      <c r="N1005" s="99"/>
      <c r="O1005" s="99"/>
      <c r="P1005" s="99"/>
      <c r="Q1005" s="99"/>
      <c r="R1005" s="99"/>
      <c r="S1005" s="99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</row>
    <row r="1006" spans="2:33" ht="18.75" customHeight="1">
      <c r="B1006" s="14"/>
      <c r="C1006" s="98"/>
      <c r="D1006" s="98"/>
      <c r="E1006" s="14"/>
      <c r="F1006" s="99"/>
      <c r="G1006" s="99"/>
      <c r="H1006" s="99"/>
      <c r="I1006" s="99"/>
      <c r="J1006" s="99"/>
      <c r="K1006" s="99"/>
      <c r="L1006" s="99"/>
      <c r="M1006" s="99"/>
      <c r="N1006" s="99"/>
      <c r="O1006" s="99"/>
      <c r="P1006" s="99"/>
      <c r="Q1006" s="99"/>
      <c r="R1006" s="99"/>
      <c r="S1006" s="99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</row>
    <row r="1007" spans="2:33" ht="18.75" customHeight="1">
      <c r="B1007" s="14"/>
      <c r="C1007" s="98"/>
      <c r="D1007" s="98"/>
      <c r="E1007" s="14"/>
      <c r="F1007" s="99"/>
      <c r="G1007" s="99"/>
      <c r="H1007" s="99"/>
      <c r="I1007" s="99"/>
      <c r="J1007" s="99"/>
      <c r="K1007" s="99"/>
      <c r="L1007" s="99"/>
      <c r="M1007" s="99"/>
      <c r="N1007" s="99"/>
      <c r="O1007" s="99"/>
      <c r="P1007" s="99"/>
      <c r="Q1007" s="99"/>
      <c r="R1007" s="99"/>
      <c r="S1007" s="99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</row>
    <row r="1008" spans="2:33" ht="18.75" customHeight="1">
      <c r="B1008" s="14"/>
      <c r="C1008" s="98"/>
      <c r="D1008" s="98"/>
      <c r="E1008" s="14"/>
      <c r="F1008" s="99"/>
      <c r="G1008" s="99"/>
      <c r="H1008" s="99"/>
      <c r="I1008" s="99"/>
      <c r="J1008" s="99"/>
      <c r="K1008" s="99"/>
      <c r="L1008" s="99"/>
      <c r="M1008" s="99"/>
      <c r="N1008" s="99"/>
      <c r="O1008" s="99"/>
      <c r="P1008" s="99"/>
      <c r="Q1008" s="99"/>
      <c r="R1008" s="99"/>
      <c r="S1008" s="99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</row>
    <row r="1009" spans="2:33" ht="18.75" customHeight="1">
      <c r="B1009" s="14"/>
      <c r="C1009" s="98"/>
      <c r="D1009" s="98"/>
      <c r="E1009" s="14"/>
      <c r="F1009" s="99"/>
      <c r="G1009" s="99"/>
      <c r="H1009" s="99"/>
      <c r="I1009" s="99"/>
      <c r="J1009" s="99"/>
      <c r="K1009" s="99"/>
      <c r="L1009" s="99"/>
      <c r="M1009" s="99"/>
      <c r="N1009" s="99"/>
      <c r="O1009" s="99"/>
      <c r="P1009" s="99"/>
      <c r="Q1009" s="99"/>
      <c r="R1009" s="99"/>
      <c r="S1009" s="99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</row>
    <row r="1010" spans="2:33" ht="18.75" customHeight="1">
      <c r="B1010" s="14"/>
      <c r="C1010" s="98"/>
      <c r="D1010" s="98"/>
      <c r="E1010" s="14"/>
      <c r="F1010" s="99"/>
      <c r="G1010" s="99"/>
      <c r="H1010" s="99"/>
      <c r="I1010" s="99"/>
      <c r="J1010" s="99"/>
      <c r="K1010" s="99"/>
      <c r="L1010" s="99"/>
      <c r="M1010" s="99"/>
      <c r="N1010" s="99"/>
      <c r="O1010" s="99"/>
      <c r="P1010" s="99"/>
      <c r="Q1010" s="99"/>
      <c r="R1010" s="99"/>
      <c r="S1010" s="99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</row>
  </sheetData>
  <mergeCells count="40">
    <mergeCell ref="K54:S54"/>
    <mergeCell ref="AC111:AC113"/>
    <mergeCell ref="B48:G48"/>
    <mergeCell ref="B49:G49"/>
    <mergeCell ref="B50:G50"/>
    <mergeCell ref="B51:G51"/>
    <mergeCell ref="B52:G52"/>
    <mergeCell ref="B54:G54"/>
    <mergeCell ref="Z32:AA32"/>
    <mergeCell ref="AD32:AE32"/>
    <mergeCell ref="Z33:AA33"/>
    <mergeCell ref="AD33:AE33"/>
    <mergeCell ref="U36:X36"/>
    <mergeCell ref="AD36:AF36"/>
    <mergeCell ref="AD25:AE25"/>
    <mergeCell ref="AD26:AE26"/>
    <mergeCell ref="AD27:AE27"/>
    <mergeCell ref="AD28:AE28"/>
    <mergeCell ref="AD29:AE29"/>
    <mergeCell ref="Z30:AA30"/>
    <mergeCell ref="AC30:AC31"/>
    <mergeCell ref="AD30:AE30"/>
    <mergeCell ref="Z31:AA31"/>
    <mergeCell ref="AD31:AE31"/>
    <mergeCell ref="AD24:AE24"/>
    <mergeCell ref="B1:S1"/>
    <mergeCell ref="U1:AF1"/>
    <mergeCell ref="B2:D2"/>
    <mergeCell ref="E2:K2"/>
    <mergeCell ref="L2:S2"/>
    <mergeCell ref="B3:B4"/>
    <mergeCell ref="C3:C4"/>
    <mergeCell ref="D3:D4"/>
    <mergeCell ref="E3:E4"/>
    <mergeCell ref="F3:F4"/>
    <mergeCell ref="G3:G4"/>
    <mergeCell ref="R3:R4"/>
    <mergeCell ref="S3:S4"/>
    <mergeCell ref="AD22:AE22"/>
    <mergeCell ref="AD23:AE23"/>
  </mergeCells>
  <conditionalFormatting sqref="H5:I47 O5:O47">
    <cfRule type="cellIs" dxfId="6" priority="3" operator="lessThan">
      <formula>45</formula>
    </cfRule>
  </conditionalFormatting>
  <conditionalFormatting sqref="H5:M47 O5:P47">
    <cfRule type="cellIs" dxfId="5" priority="4" operator="equal">
      <formula>"AB"</formula>
    </cfRule>
  </conditionalFormatting>
  <conditionalFormatting sqref="I5:I28 L5:M28 J5:K47">
    <cfRule type="cellIs" dxfId="4" priority="2" operator="lessThan">
      <formula>35</formula>
    </cfRule>
  </conditionalFormatting>
  <conditionalFormatting sqref="L5:M47">
    <cfRule type="cellIs" dxfId="3" priority="1" operator="lessThan">
      <formula>18</formula>
    </cfRule>
  </conditionalFormatting>
  <conditionalFormatting sqref="P5:Q47 V2:X2 AA2:AB2 AE2:AF2 R3:S3 H3:L4 O3:Q4 M4:N4 AF22">
    <cfRule type="cellIs" dxfId="2" priority="5" operator="equal">
      <formula>"AB"</formula>
    </cfRule>
  </conditionalFormatting>
  <pageMargins left="0.42" right="0.27" top="0.34" bottom="0.23" header="0" footer="0"/>
  <pageSetup paperSize="5" scale="55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R46"/>
  <sheetViews>
    <sheetView zoomScale="64" zoomScaleNormal="64" workbookViewId="0">
      <selection activeCell="Z3" sqref="Z3"/>
    </sheetView>
  </sheetViews>
  <sheetFormatPr defaultRowHeight="14.4"/>
  <cols>
    <col min="1" max="1" width="8.44140625" customWidth="1"/>
    <col min="2" max="2" width="6.6640625" customWidth="1"/>
    <col min="3" max="3" width="7" customWidth="1"/>
    <col min="4" max="4" width="23" customWidth="1"/>
    <col min="5" max="5" width="6.33203125" customWidth="1"/>
    <col min="6" max="6" width="6.109375" customWidth="1"/>
    <col min="7" max="7" width="7.33203125" customWidth="1"/>
    <col min="9" max="9" width="7.5546875" customWidth="1"/>
    <col min="11" max="11" width="8.33203125" customWidth="1"/>
    <col min="14" max="14" width="7.88671875" customWidth="1"/>
    <col min="17" max="17" width="7.5546875" customWidth="1"/>
    <col min="18" max="18" width="8.33203125" customWidth="1"/>
  </cols>
  <sheetData>
    <row r="1" spans="1:18" ht="21">
      <c r="A1" s="622" t="s">
        <v>387</v>
      </c>
      <c r="B1" s="622"/>
      <c r="C1" s="622"/>
      <c r="D1" s="622"/>
      <c r="E1" s="622"/>
      <c r="F1" s="622"/>
      <c r="G1" s="622"/>
      <c r="H1" s="622"/>
      <c r="I1" s="622"/>
      <c r="J1" s="622"/>
      <c r="K1" s="622"/>
      <c r="L1" s="622"/>
      <c r="M1" s="622"/>
      <c r="N1" s="622"/>
      <c r="O1" s="622"/>
      <c r="P1" s="622"/>
      <c r="Q1" s="622"/>
      <c r="R1" s="622"/>
    </row>
    <row r="2" spans="1:18" ht="21">
      <c r="A2" s="623" t="s">
        <v>412</v>
      </c>
      <c r="B2" s="623"/>
      <c r="C2" s="623"/>
      <c r="D2" s="623"/>
      <c r="E2" s="623"/>
      <c r="F2" s="623"/>
      <c r="G2" s="623"/>
      <c r="H2" s="623"/>
      <c r="I2" s="623"/>
      <c r="J2" s="623"/>
      <c r="K2" s="623"/>
      <c r="L2" s="623"/>
      <c r="M2" s="623"/>
      <c r="N2" s="623"/>
      <c r="O2" s="623"/>
      <c r="P2" s="623"/>
      <c r="Q2" s="623"/>
      <c r="R2" s="623"/>
    </row>
    <row r="3" spans="1:18" ht="21">
      <c r="A3" s="624" t="s">
        <v>388</v>
      </c>
      <c r="B3" s="625"/>
      <c r="C3" s="625"/>
      <c r="D3" s="625"/>
      <c r="E3" s="625"/>
      <c r="F3" s="626"/>
      <c r="G3" s="623" t="s">
        <v>413</v>
      </c>
      <c r="H3" s="623"/>
      <c r="I3" s="623"/>
      <c r="J3" s="623"/>
      <c r="K3" s="623"/>
      <c r="L3" s="623"/>
      <c r="M3" s="623"/>
      <c r="N3" s="623"/>
      <c r="O3" s="623"/>
      <c r="P3" s="623"/>
      <c r="Q3" s="623"/>
      <c r="R3" s="623"/>
    </row>
    <row r="4" spans="1:18" ht="21">
      <c r="A4" s="627" t="s">
        <v>8</v>
      </c>
      <c r="B4" s="627" t="s">
        <v>9</v>
      </c>
      <c r="C4" s="629" t="s">
        <v>10</v>
      </c>
      <c r="D4" s="630" t="s">
        <v>11</v>
      </c>
      <c r="E4" s="631" t="s">
        <v>35</v>
      </c>
      <c r="F4" s="633" t="s">
        <v>37</v>
      </c>
      <c r="G4" s="346" t="s">
        <v>2</v>
      </c>
      <c r="H4" s="346" t="s">
        <v>3</v>
      </c>
      <c r="I4" s="346" t="s">
        <v>389</v>
      </c>
      <c r="J4" s="610" t="s">
        <v>390</v>
      </c>
      <c r="K4" s="611"/>
      <c r="L4" s="346" t="s">
        <v>391</v>
      </c>
      <c r="M4" s="346"/>
      <c r="N4" s="346" t="s">
        <v>392</v>
      </c>
      <c r="O4" s="347" t="s">
        <v>82</v>
      </c>
      <c r="P4" s="347" t="s">
        <v>15</v>
      </c>
      <c r="Q4" s="612" t="s">
        <v>16</v>
      </c>
      <c r="R4" s="613" t="s">
        <v>17</v>
      </c>
    </row>
    <row r="5" spans="1:18" ht="42">
      <c r="A5" s="628"/>
      <c r="B5" s="628"/>
      <c r="C5" s="629"/>
      <c r="D5" s="630"/>
      <c r="E5" s="632"/>
      <c r="F5" s="634"/>
      <c r="G5" s="348">
        <v>25</v>
      </c>
      <c r="H5" s="348">
        <v>25</v>
      </c>
      <c r="I5" s="348">
        <v>25</v>
      </c>
      <c r="J5" s="348" t="s">
        <v>393</v>
      </c>
      <c r="K5" s="348" t="s">
        <v>394</v>
      </c>
      <c r="L5" s="348">
        <v>25</v>
      </c>
      <c r="M5" s="348"/>
      <c r="N5" s="348">
        <v>25</v>
      </c>
      <c r="O5" s="348">
        <v>150</v>
      </c>
      <c r="P5" s="348">
        <v>600</v>
      </c>
      <c r="Q5" s="612"/>
      <c r="R5" s="614"/>
    </row>
    <row r="6" spans="1:18" ht="21">
      <c r="A6" s="349">
        <v>1</v>
      </c>
      <c r="B6" s="40" t="s">
        <v>392</v>
      </c>
      <c r="C6" s="40" t="s">
        <v>188</v>
      </c>
      <c r="D6" s="374" t="s">
        <v>395</v>
      </c>
      <c r="E6" s="40">
        <f>COUNTIF(G6,"&lt;12")+COUNTIF(H6,"&lt;12")+COUNTIF(I6,"&lt;12")+COUNTIF(K6,"&lt;12")+COUNTIF(L6,"&lt;12")+COUNTIF(M6,"&lt;12")+COUNTIF(N6,"&lt;12")</f>
        <v>0</v>
      </c>
      <c r="F6" s="40">
        <f>COUNTIF(G6,"AB")+COUNTIF(H6,"AB")+COUNTIF(I6,"AB")+COUNTIF(K6,"AB")+COUNTIF(L6,"AB")+COUNTIF(M6,"AB")+COUNTIF(N6,"AB")</f>
        <v>0</v>
      </c>
      <c r="G6" s="40"/>
      <c r="H6" s="40"/>
      <c r="I6" s="40"/>
      <c r="J6" s="40">
        <v>14</v>
      </c>
      <c r="K6" s="40">
        <v>22</v>
      </c>
      <c r="L6" s="40"/>
      <c r="M6" s="40"/>
      <c r="N6" s="40"/>
      <c r="O6" s="348">
        <f>SUM(G6:N6)</f>
        <v>36</v>
      </c>
      <c r="P6" s="348">
        <f>O6*600/150</f>
        <v>144</v>
      </c>
      <c r="Q6" s="348">
        <f>O6/175*100</f>
        <v>20.571428571428569</v>
      </c>
      <c r="R6" s="348"/>
    </row>
    <row r="7" spans="1:18" ht="21">
      <c r="A7" s="349">
        <v>2</v>
      </c>
      <c r="B7" s="40" t="s">
        <v>392</v>
      </c>
      <c r="C7" s="40" t="s">
        <v>122</v>
      </c>
      <c r="D7" s="374" t="s">
        <v>396</v>
      </c>
      <c r="E7" s="40">
        <f>COUNTIF(G7,"&lt;12")+COUNTIF(H7,"&lt;12")+COUNTIF(I7,"&lt;12")+COUNTIF(K7,"&lt;12")+COUNTIF(L7,"&lt;12")+COUNTIF(M7,"&lt;12")+COUNTIF(N7,"&lt;12")</f>
        <v>0</v>
      </c>
      <c r="F7" s="40">
        <f>COUNTIF(G7,"AB")+COUNTIF(H7,"AB")+COUNTIF(I7,"AB")+COUNTIF(K7,"AB")+COUNTIF(L7,"AB")+COUNTIF(M7,"AB")+COUNTIF(N7,"AB")</f>
        <v>0</v>
      </c>
      <c r="G7" s="40"/>
      <c r="H7" s="40"/>
      <c r="I7" s="40"/>
      <c r="J7" s="40">
        <v>9</v>
      </c>
      <c r="K7" s="40">
        <v>16</v>
      </c>
      <c r="L7" s="40"/>
      <c r="M7" s="40"/>
      <c r="N7" s="40"/>
      <c r="O7" s="348">
        <f>SUM(G7:N7)</f>
        <v>25</v>
      </c>
      <c r="P7" s="348">
        <f>O7*600/150</f>
        <v>100</v>
      </c>
      <c r="Q7" s="348">
        <f>O7/175*100</f>
        <v>14.285714285714285</v>
      </c>
      <c r="R7" s="348"/>
    </row>
    <row r="8" spans="1:18" ht="21">
      <c r="A8" s="349">
        <v>3</v>
      </c>
      <c r="B8" s="40" t="s">
        <v>392</v>
      </c>
      <c r="C8" s="40" t="s">
        <v>188</v>
      </c>
      <c r="D8" s="374" t="s">
        <v>397</v>
      </c>
      <c r="E8" s="40">
        <f>COUNTIF(G8,"&lt;12")+COUNTIF(H8,"&lt;12")+COUNTIF(I8,"&lt;12")+COUNTIF(K8,"&lt;12")+COUNTIF(L8,"&lt;12")+COUNTIF(M8,"&lt;12")+COUNTIF(N8,"&lt;12")</f>
        <v>1</v>
      </c>
      <c r="F8" s="40">
        <f>COUNTIF(G8,"AB")+COUNTIF(H8,"AB")+COUNTIF(I8,"AB")+COUNTIF(K8,"AB")+COUNTIF(L8,"AB")+COUNTIF(M8,"AB")+COUNTIF(N8,"AB")</f>
        <v>0</v>
      </c>
      <c r="G8" s="40"/>
      <c r="H8" s="40"/>
      <c r="I8" s="40"/>
      <c r="J8" s="40">
        <v>10</v>
      </c>
      <c r="K8" s="40">
        <v>6</v>
      </c>
      <c r="L8" s="40"/>
      <c r="M8" s="40"/>
      <c r="N8" s="40"/>
      <c r="O8" s="348">
        <f>SUM(G8:N8)</f>
        <v>16</v>
      </c>
      <c r="P8" s="348">
        <f>O8*600/150</f>
        <v>64</v>
      </c>
      <c r="Q8" s="348">
        <f>O8/175*100</f>
        <v>9.1428571428571423</v>
      </c>
      <c r="R8" s="348"/>
    </row>
    <row r="9" spans="1:18" ht="21">
      <c r="A9" s="349">
        <v>4</v>
      </c>
      <c r="B9" s="40" t="s">
        <v>392</v>
      </c>
      <c r="C9" s="40" t="s">
        <v>188</v>
      </c>
      <c r="D9" s="374" t="s">
        <v>222</v>
      </c>
      <c r="E9" s="40">
        <f>COUNTIF(G9,"&lt;12")+COUNTIF(H9,"&lt;12")+COUNTIF(I9,"&lt;12")+COUNTIF(K9,"&lt;12")+COUNTIF(L9,"&lt;12")+COUNTIF(M9,"&lt;12")+COUNTIF(N9,"&lt;12")</f>
        <v>0</v>
      </c>
      <c r="F9" s="40">
        <f>COUNTIF(G9,"AB")+COUNTIF(H9,"AB")+COUNTIF(I9,"AB")+COUNTIF(K9,"AB")+COUNTIF(L9,"AB")+COUNTIF(M9,"AB")+COUNTIF(N9,"AB")</f>
        <v>0</v>
      </c>
      <c r="G9" s="40"/>
      <c r="H9" s="40"/>
      <c r="I9" s="40"/>
      <c r="J9" s="40">
        <v>6</v>
      </c>
      <c r="K9" s="40">
        <v>13</v>
      </c>
      <c r="L9" s="40"/>
      <c r="M9" s="40"/>
      <c r="N9" s="40"/>
      <c r="O9" s="348">
        <f>SUM(G9:N9)</f>
        <v>19</v>
      </c>
      <c r="P9" s="348">
        <f>O9*600/150</f>
        <v>76</v>
      </c>
      <c r="Q9" s="348">
        <f>O9/175*100</f>
        <v>10.857142857142858</v>
      </c>
      <c r="R9" s="348"/>
    </row>
    <row r="10" spans="1:18" ht="21">
      <c r="A10" s="615" t="s">
        <v>33</v>
      </c>
      <c r="B10" s="616"/>
      <c r="C10" s="616"/>
      <c r="D10" s="616"/>
      <c r="E10" s="616"/>
      <c r="F10" s="617"/>
      <c r="G10" s="350">
        <f t="shared" ref="G10:P10" si="0">MAX(G6:G9)</f>
        <v>0</v>
      </c>
      <c r="H10" s="350">
        <f t="shared" si="0"/>
        <v>0</v>
      </c>
      <c r="I10" s="350">
        <f t="shared" si="0"/>
        <v>0</v>
      </c>
      <c r="J10" s="350"/>
      <c r="K10" s="350">
        <f t="shared" si="0"/>
        <v>22</v>
      </c>
      <c r="L10" s="350">
        <f t="shared" si="0"/>
        <v>0</v>
      </c>
      <c r="M10" s="350">
        <f t="shared" si="0"/>
        <v>0</v>
      </c>
      <c r="N10" s="350">
        <f t="shared" si="0"/>
        <v>0</v>
      </c>
      <c r="O10" s="350">
        <f t="shared" si="0"/>
        <v>36</v>
      </c>
      <c r="P10" s="350">
        <f t="shared" si="0"/>
        <v>144</v>
      </c>
      <c r="Q10" s="350"/>
      <c r="R10" s="350"/>
    </row>
    <row r="11" spans="1:18" ht="21">
      <c r="A11" s="615" t="s">
        <v>398</v>
      </c>
      <c r="B11" s="616"/>
      <c r="C11" s="616"/>
      <c r="D11" s="616"/>
      <c r="E11" s="616"/>
      <c r="F11" s="617"/>
      <c r="G11" s="350">
        <f t="shared" ref="G11:P11" si="1">MIN(G6:G9)</f>
        <v>0</v>
      </c>
      <c r="H11" s="350">
        <f t="shared" si="1"/>
        <v>0</v>
      </c>
      <c r="I11" s="350">
        <f t="shared" si="1"/>
        <v>0</v>
      </c>
      <c r="J11" s="350"/>
      <c r="K11" s="350">
        <f t="shared" si="1"/>
        <v>6</v>
      </c>
      <c r="L11" s="350">
        <f t="shared" si="1"/>
        <v>0</v>
      </c>
      <c r="M11" s="350">
        <f t="shared" si="1"/>
        <v>0</v>
      </c>
      <c r="N11" s="350">
        <f t="shared" si="1"/>
        <v>0</v>
      </c>
      <c r="O11" s="350">
        <f t="shared" si="1"/>
        <v>16</v>
      </c>
      <c r="P11" s="350">
        <f t="shared" si="1"/>
        <v>64</v>
      </c>
      <c r="Q11" s="350"/>
      <c r="R11" s="350"/>
    </row>
    <row r="12" spans="1:18" ht="21">
      <c r="A12" s="615" t="s">
        <v>32</v>
      </c>
      <c r="B12" s="616"/>
      <c r="C12" s="616"/>
      <c r="D12" s="616"/>
      <c r="E12" s="616"/>
      <c r="F12" s="617"/>
      <c r="G12" s="350" t="e">
        <f t="shared" ref="G12:P12" si="2">AVERAGE(G6:G9)</f>
        <v>#DIV/0!</v>
      </c>
      <c r="H12" s="350" t="e">
        <f t="shared" si="2"/>
        <v>#DIV/0!</v>
      </c>
      <c r="I12" s="350" t="e">
        <f t="shared" si="2"/>
        <v>#DIV/0!</v>
      </c>
      <c r="J12" s="350"/>
      <c r="K12" s="350">
        <f t="shared" si="2"/>
        <v>14.25</v>
      </c>
      <c r="L12" s="350" t="e">
        <f t="shared" si="2"/>
        <v>#DIV/0!</v>
      </c>
      <c r="M12" s="350" t="e">
        <f t="shared" si="2"/>
        <v>#DIV/0!</v>
      </c>
      <c r="N12" s="350" t="e">
        <f t="shared" si="2"/>
        <v>#DIV/0!</v>
      </c>
      <c r="O12" s="350">
        <f t="shared" si="2"/>
        <v>24</v>
      </c>
      <c r="P12" s="350">
        <f t="shared" si="2"/>
        <v>96</v>
      </c>
      <c r="Q12" s="350"/>
      <c r="R12" s="350"/>
    </row>
    <row r="13" spans="1:18" ht="21">
      <c r="A13" s="615" t="s">
        <v>399</v>
      </c>
      <c r="B13" s="616"/>
      <c r="C13" s="616"/>
      <c r="D13" s="616"/>
      <c r="E13" s="616"/>
      <c r="F13" s="617"/>
      <c r="G13" s="351">
        <f t="shared" ref="G13:N13" si="3">COUNTIF(G6:G9,"&lt;12")</f>
        <v>0</v>
      </c>
      <c r="H13" s="351">
        <f t="shared" si="3"/>
        <v>0</v>
      </c>
      <c r="I13" s="351">
        <f t="shared" si="3"/>
        <v>0</v>
      </c>
      <c r="J13" s="351"/>
      <c r="K13" s="351">
        <f t="shared" si="3"/>
        <v>1</v>
      </c>
      <c r="L13" s="351">
        <f t="shared" si="3"/>
        <v>0</v>
      </c>
      <c r="M13" s="351">
        <f t="shared" si="3"/>
        <v>0</v>
      </c>
      <c r="N13" s="351">
        <f t="shared" si="3"/>
        <v>0</v>
      </c>
      <c r="O13" s="351"/>
      <c r="P13" s="351"/>
      <c r="Q13" s="351"/>
      <c r="R13" s="351"/>
    </row>
    <row r="14" spans="1:18" ht="21">
      <c r="A14" s="615" t="s">
        <v>400</v>
      </c>
      <c r="B14" s="616"/>
      <c r="C14" s="616"/>
      <c r="D14" s="616"/>
      <c r="E14" s="616"/>
      <c r="F14" s="617"/>
      <c r="G14" s="351">
        <f t="shared" ref="G14:N14" si="4">COUNTIF(G6:G9,"AB")</f>
        <v>0</v>
      </c>
      <c r="H14" s="351">
        <f t="shared" si="4"/>
        <v>0</v>
      </c>
      <c r="I14" s="351">
        <f t="shared" si="4"/>
        <v>0</v>
      </c>
      <c r="J14" s="351"/>
      <c r="K14" s="351">
        <f t="shared" si="4"/>
        <v>0</v>
      </c>
      <c r="L14" s="351">
        <f t="shared" si="4"/>
        <v>0</v>
      </c>
      <c r="M14" s="351">
        <f t="shared" si="4"/>
        <v>0</v>
      </c>
      <c r="N14" s="351">
        <f t="shared" si="4"/>
        <v>0</v>
      </c>
      <c r="O14" s="351"/>
      <c r="P14" s="351"/>
      <c r="Q14" s="351"/>
      <c r="R14" s="351"/>
    </row>
    <row r="15" spans="1:18" ht="15.6">
      <c r="A15" s="352"/>
      <c r="B15" s="352"/>
      <c r="C15" s="352"/>
      <c r="D15" s="352"/>
      <c r="E15" s="352"/>
      <c r="F15" s="352"/>
      <c r="G15" s="352"/>
      <c r="H15" s="352"/>
      <c r="I15" s="352"/>
      <c r="J15" s="352"/>
      <c r="K15" s="352"/>
      <c r="L15" s="352"/>
      <c r="M15" s="352"/>
      <c r="N15" s="352"/>
      <c r="O15" s="353"/>
      <c r="P15" s="353"/>
      <c r="Q15" s="352"/>
      <c r="R15" s="352"/>
    </row>
    <row r="16" spans="1:18" ht="23.4">
      <c r="A16" s="354"/>
      <c r="B16" s="354"/>
      <c r="C16" s="354"/>
      <c r="D16" s="618" t="s">
        <v>401</v>
      </c>
      <c r="E16" s="619"/>
      <c r="F16" s="619"/>
      <c r="G16" s="619"/>
      <c r="H16" s="619"/>
      <c r="I16" s="619"/>
      <c r="J16" s="619"/>
      <c r="K16" s="619"/>
      <c r="L16" s="619"/>
      <c r="M16" s="355"/>
      <c r="N16" s="355"/>
      <c r="O16" s="620" t="s">
        <v>402</v>
      </c>
      <c r="P16" s="621"/>
      <c r="Q16" s="356"/>
      <c r="R16" s="356"/>
    </row>
    <row r="17" spans="1:18" ht="42">
      <c r="A17" s="357"/>
      <c r="B17" s="357"/>
      <c r="C17" s="357"/>
      <c r="D17" s="358" t="s">
        <v>1</v>
      </c>
      <c r="E17" s="359" t="s">
        <v>2</v>
      </c>
      <c r="F17" s="359" t="s">
        <v>3</v>
      </c>
      <c r="G17" s="359" t="s">
        <v>389</v>
      </c>
      <c r="H17" s="359" t="s">
        <v>390</v>
      </c>
      <c r="I17" s="359" t="s">
        <v>391</v>
      </c>
      <c r="J17" s="359"/>
      <c r="K17" s="359" t="s">
        <v>403</v>
      </c>
      <c r="L17" s="359" t="s">
        <v>392</v>
      </c>
      <c r="M17" s="360"/>
      <c r="N17" s="360"/>
      <c r="O17" s="361" t="s">
        <v>38</v>
      </c>
      <c r="P17" s="362">
        <f>COUNTIF(E6:E9, 1)</f>
        <v>1</v>
      </c>
      <c r="Q17" s="356"/>
      <c r="R17" s="356"/>
    </row>
    <row r="18" spans="1:18" ht="23.4">
      <c r="A18" s="357"/>
      <c r="B18" s="357"/>
      <c r="C18" s="357"/>
      <c r="D18" s="363">
        <v>25</v>
      </c>
      <c r="E18" s="363">
        <f>COUNTIF(G6:G9,"25")</f>
        <v>0</v>
      </c>
      <c r="F18" s="363">
        <f t="shared" ref="F18:L18" si="5">COUNTIF(H6:H9,"25")</f>
        <v>0</v>
      </c>
      <c r="G18" s="363">
        <f t="shared" si="5"/>
        <v>0</v>
      </c>
      <c r="H18" s="363">
        <f>COUNTIF(K6:K9,"25")</f>
        <v>0</v>
      </c>
      <c r="I18" s="363">
        <f>COUNTIF(L6:L9,"25")</f>
        <v>0</v>
      </c>
      <c r="J18" s="363"/>
      <c r="K18" s="363">
        <f t="shared" si="5"/>
        <v>0</v>
      </c>
      <c r="L18" s="363">
        <f t="shared" si="5"/>
        <v>0</v>
      </c>
      <c r="M18" s="360"/>
      <c r="N18" s="360"/>
      <c r="O18" s="361" t="s">
        <v>404</v>
      </c>
      <c r="P18" s="362">
        <f>COUNTIF(E6:E9, 2)</f>
        <v>0</v>
      </c>
      <c r="Q18" s="356"/>
      <c r="R18" s="356"/>
    </row>
    <row r="19" spans="1:18" ht="23.4">
      <c r="A19" s="357"/>
      <c r="B19" s="357"/>
      <c r="C19" s="357"/>
      <c r="D19" s="363">
        <v>24</v>
      </c>
      <c r="E19" s="363">
        <f>COUNTIF(G6:G9,"24")</f>
        <v>0</v>
      </c>
      <c r="F19" s="363">
        <f t="shared" ref="F19:L19" si="6">COUNTIF(H6:H9,"24")</f>
        <v>0</v>
      </c>
      <c r="G19" s="363">
        <f t="shared" si="6"/>
        <v>0</v>
      </c>
      <c r="H19" s="363">
        <f>COUNTIF(K6:K9,"24")</f>
        <v>0</v>
      </c>
      <c r="I19" s="363">
        <f>COUNTIF(L6:L9,"24")</f>
        <v>0</v>
      </c>
      <c r="J19" s="363"/>
      <c r="K19" s="363">
        <f t="shared" si="6"/>
        <v>0</v>
      </c>
      <c r="L19" s="363">
        <f t="shared" si="6"/>
        <v>0</v>
      </c>
      <c r="M19" s="360"/>
      <c r="N19" s="360"/>
      <c r="O19" s="361" t="s">
        <v>42</v>
      </c>
      <c r="P19" s="362">
        <f>COUNTIF(E6:E9, 3)</f>
        <v>0</v>
      </c>
      <c r="Q19" s="356"/>
      <c r="R19" s="356"/>
    </row>
    <row r="20" spans="1:18" ht="23.4">
      <c r="A20" s="357"/>
      <c r="B20" s="357"/>
      <c r="C20" s="357"/>
      <c r="D20" s="363">
        <v>23</v>
      </c>
      <c r="E20" s="363">
        <f>COUNTIF(G6:G9,"23")</f>
        <v>0</v>
      </c>
      <c r="F20" s="363">
        <f t="shared" ref="F20:L20" si="7">COUNTIF(H6:H9,"23")</f>
        <v>0</v>
      </c>
      <c r="G20" s="363">
        <f t="shared" si="7"/>
        <v>0</v>
      </c>
      <c r="H20" s="363">
        <f>COUNTIF(K6:K9,"23")</f>
        <v>0</v>
      </c>
      <c r="I20" s="363">
        <f>COUNTIF(L6:L9,"23")</f>
        <v>0</v>
      </c>
      <c r="J20" s="363"/>
      <c r="K20" s="363">
        <f t="shared" si="7"/>
        <v>0</v>
      </c>
      <c r="L20" s="363">
        <f t="shared" si="7"/>
        <v>0</v>
      </c>
      <c r="M20" s="360"/>
      <c r="N20" s="360"/>
      <c r="O20" s="361" t="s">
        <v>44</v>
      </c>
      <c r="P20" s="362">
        <f>COUNTIF(E6:E9, 4)</f>
        <v>0</v>
      </c>
      <c r="Q20" s="356"/>
      <c r="R20" s="356"/>
    </row>
    <row r="21" spans="1:18" ht="23.4">
      <c r="A21" s="357"/>
      <c r="B21" s="357"/>
      <c r="C21" s="357"/>
      <c r="D21" s="363">
        <v>22</v>
      </c>
      <c r="E21" s="363">
        <f>COUNTIF(G6:G9,"22")</f>
        <v>0</v>
      </c>
      <c r="F21" s="363">
        <f t="shared" ref="F21:L21" si="8">COUNTIF(H6:H9,"22")</f>
        <v>0</v>
      </c>
      <c r="G21" s="363">
        <f t="shared" si="8"/>
        <v>0</v>
      </c>
      <c r="H21" s="363">
        <f>COUNTIF(K6:K9,"22")</f>
        <v>1</v>
      </c>
      <c r="I21" s="363">
        <f>COUNTIF(L6:L9,"22")</f>
        <v>0</v>
      </c>
      <c r="J21" s="363"/>
      <c r="K21" s="363">
        <f t="shared" si="8"/>
        <v>0</v>
      </c>
      <c r="L21" s="363">
        <f t="shared" si="8"/>
        <v>0</v>
      </c>
      <c r="M21" s="360"/>
      <c r="N21" s="360"/>
      <c r="O21" s="361" t="s">
        <v>46</v>
      </c>
      <c r="P21" s="362">
        <f>COUNTIF(E6:E9, 5)</f>
        <v>0</v>
      </c>
      <c r="Q21" s="356"/>
      <c r="R21" s="356"/>
    </row>
    <row r="22" spans="1:18" ht="23.4">
      <c r="A22" s="357"/>
      <c r="B22" s="357"/>
      <c r="C22" s="357"/>
      <c r="D22" s="363">
        <v>21</v>
      </c>
      <c r="E22" s="363">
        <f>COUNTIF(G6:G9,"21")</f>
        <v>0</v>
      </c>
      <c r="F22" s="363">
        <f t="shared" ref="F22:L22" si="9">COUNTIF(H6:H9,"21")</f>
        <v>0</v>
      </c>
      <c r="G22" s="363">
        <f t="shared" si="9"/>
        <v>0</v>
      </c>
      <c r="H22" s="363">
        <f>COUNTIF(K6:K9,"21")</f>
        <v>0</v>
      </c>
      <c r="I22" s="363">
        <f>COUNTIF(L6:L9,"21")</f>
        <v>0</v>
      </c>
      <c r="J22" s="363"/>
      <c r="K22" s="363">
        <f t="shared" si="9"/>
        <v>0</v>
      </c>
      <c r="L22" s="363">
        <f t="shared" si="9"/>
        <v>0</v>
      </c>
      <c r="M22" s="360"/>
      <c r="N22" s="360"/>
      <c r="O22" s="361" t="s">
        <v>405</v>
      </c>
      <c r="P22" s="362">
        <f>COUNTIF(E6:E9, 6)</f>
        <v>0</v>
      </c>
      <c r="Q22" s="356"/>
      <c r="R22" s="356"/>
    </row>
    <row r="23" spans="1:18" ht="23.4">
      <c r="A23" s="357"/>
      <c r="B23" s="357"/>
      <c r="C23" s="357"/>
      <c r="D23" s="363">
        <v>20</v>
      </c>
      <c r="E23" s="363">
        <f>COUNTIF(G6:G9,"20")</f>
        <v>0</v>
      </c>
      <c r="F23" s="363">
        <f t="shared" ref="F23:L23" si="10">COUNTIF(H6:H9,"20")</f>
        <v>0</v>
      </c>
      <c r="G23" s="363">
        <f t="shared" si="10"/>
        <v>0</v>
      </c>
      <c r="H23" s="363">
        <f>COUNTIF(K6:K9,"20")</f>
        <v>0</v>
      </c>
      <c r="I23" s="363">
        <f>COUNTIF(L6:L9,"20")</f>
        <v>0</v>
      </c>
      <c r="J23" s="363"/>
      <c r="K23" s="363">
        <f t="shared" si="10"/>
        <v>0</v>
      </c>
      <c r="L23" s="363">
        <f t="shared" si="10"/>
        <v>0</v>
      </c>
      <c r="M23" s="360"/>
      <c r="N23" s="360"/>
      <c r="O23" s="361" t="s">
        <v>406</v>
      </c>
      <c r="P23" s="362">
        <f>COUNTIF(E6:E9, 7)</f>
        <v>0</v>
      </c>
      <c r="Q23" s="356"/>
      <c r="R23" s="356"/>
    </row>
    <row r="24" spans="1:18" ht="21">
      <c r="A24" s="357"/>
      <c r="B24" s="357"/>
      <c r="C24" s="357"/>
      <c r="D24" s="364" t="s">
        <v>407</v>
      </c>
      <c r="E24" s="365">
        <f>COUNTIF(G6:G9,"&gt;11")-COUNTIF(G6:G9,"&gt;19")</f>
        <v>0</v>
      </c>
      <c r="F24" s="365">
        <f t="shared" ref="F24:L24" si="11">COUNTIF(H6:H9,"&gt;11")-COUNTIF(H6:H9,"&gt;19")</f>
        <v>0</v>
      </c>
      <c r="G24" s="365">
        <f t="shared" si="11"/>
        <v>0</v>
      </c>
      <c r="H24" s="365">
        <f>COUNTIF(K6:K9,"&gt;11")-COUNTIF(K6:K9,"&gt;19")</f>
        <v>2</v>
      </c>
      <c r="I24" s="365">
        <f>COUNTIF(L6:L9,"&gt;11")-COUNTIF(L6:L9,"&gt;19")</f>
        <v>0</v>
      </c>
      <c r="J24" s="365"/>
      <c r="K24" s="365">
        <f t="shared" si="11"/>
        <v>0</v>
      </c>
      <c r="L24" s="365">
        <f t="shared" si="11"/>
        <v>0</v>
      </c>
      <c r="M24" s="360"/>
      <c r="N24" s="360"/>
      <c r="O24" s="361" t="s">
        <v>82</v>
      </c>
      <c r="P24" s="366">
        <f>SUM(P17:P23)</f>
        <v>1</v>
      </c>
      <c r="Q24" s="356"/>
      <c r="R24" s="356"/>
    </row>
    <row r="25" spans="1:18" ht="21">
      <c r="A25" s="357"/>
      <c r="B25" s="357"/>
      <c r="C25" s="357"/>
      <c r="D25" s="364" t="s">
        <v>408</v>
      </c>
      <c r="E25" s="363">
        <f>COUNTIF(G6:G9,"&lt;12")</f>
        <v>0</v>
      </c>
      <c r="F25" s="363">
        <f t="shared" ref="F25:L25" si="12">COUNTIF(H6:H9,"&lt;12")</f>
        <v>0</v>
      </c>
      <c r="G25" s="363">
        <f t="shared" si="12"/>
        <v>0</v>
      </c>
      <c r="H25" s="363">
        <f>COUNTIF(K6:K9,"&lt;12")</f>
        <v>1</v>
      </c>
      <c r="I25" s="363">
        <f>COUNTIF(L6:L9,"&lt;12")</f>
        <v>0</v>
      </c>
      <c r="J25" s="363"/>
      <c r="K25" s="363">
        <f t="shared" si="12"/>
        <v>0</v>
      </c>
      <c r="L25" s="363">
        <f t="shared" si="12"/>
        <v>0</v>
      </c>
      <c r="M25" s="360"/>
      <c r="N25" s="360"/>
      <c r="O25" s="360"/>
      <c r="P25" s="360"/>
      <c r="Q25" s="356"/>
      <c r="R25" s="356"/>
    </row>
    <row r="26" spans="1:18" ht="21">
      <c r="A26" s="357"/>
      <c r="B26" s="357"/>
      <c r="C26" s="357"/>
      <c r="D26" s="358" t="s">
        <v>33</v>
      </c>
      <c r="E26" s="367">
        <f>G10</f>
        <v>0</v>
      </c>
      <c r="F26" s="367">
        <f t="shared" ref="F26:L30" si="13">H10</f>
        <v>0</v>
      </c>
      <c r="G26" s="367">
        <f t="shared" si="13"/>
        <v>0</v>
      </c>
      <c r="H26" s="367">
        <f t="shared" ref="H26:I30" si="14">K10</f>
        <v>22</v>
      </c>
      <c r="I26" s="367">
        <f t="shared" si="14"/>
        <v>0</v>
      </c>
      <c r="J26" s="367"/>
      <c r="K26" s="367">
        <f t="shared" si="13"/>
        <v>0</v>
      </c>
      <c r="L26" s="367">
        <f t="shared" si="13"/>
        <v>0</v>
      </c>
      <c r="M26" s="360"/>
      <c r="N26" s="360"/>
      <c r="O26" s="606" t="s">
        <v>52</v>
      </c>
      <c r="P26" s="606"/>
      <c r="Q26" s="368">
        <v>1</v>
      </c>
      <c r="R26" s="356"/>
    </row>
    <row r="27" spans="1:18" ht="21">
      <c r="A27" s="357"/>
      <c r="B27" s="357"/>
      <c r="C27" s="357"/>
      <c r="D27" s="358" t="s">
        <v>34</v>
      </c>
      <c r="E27" s="367">
        <f>G11</f>
        <v>0</v>
      </c>
      <c r="F27" s="367">
        <f t="shared" si="13"/>
        <v>0</v>
      </c>
      <c r="G27" s="367">
        <f t="shared" si="13"/>
        <v>0</v>
      </c>
      <c r="H27" s="367">
        <f t="shared" si="14"/>
        <v>6</v>
      </c>
      <c r="I27" s="367">
        <f t="shared" si="14"/>
        <v>0</v>
      </c>
      <c r="J27" s="367"/>
      <c r="K27" s="367">
        <f t="shared" si="13"/>
        <v>0</v>
      </c>
      <c r="L27" s="367">
        <f t="shared" si="13"/>
        <v>0</v>
      </c>
      <c r="M27" s="360"/>
      <c r="N27" s="360"/>
      <c r="O27" s="609" t="s">
        <v>409</v>
      </c>
      <c r="P27" s="609"/>
      <c r="Q27" s="366">
        <v>2</v>
      </c>
      <c r="R27" s="356"/>
    </row>
    <row r="28" spans="1:18" ht="21">
      <c r="A28" s="357"/>
      <c r="B28" s="357"/>
      <c r="C28" s="357"/>
      <c r="D28" s="358" t="s">
        <v>32</v>
      </c>
      <c r="E28" s="367" t="e">
        <f>G12</f>
        <v>#DIV/0!</v>
      </c>
      <c r="F28" s="367" t="e">
        <f t="shared" si="13"/>
        <v>#DIV/0!</v>
      </c>
      <c r="G28" s="367" t="e">
        <f t="shared" si="13"/>
        <v>#DIV/0!</v>
      </c>
      <c r="H28" s="367">
        <f t="shared" si="14"/>
        <v>14.25</v>
      </c>
      <c r="I28" s="367" t="e">
        <f t="shared" si="14"/>
        <v>#DIV/0!</v>
      </c>
      <c r="J28" s="367"/>
      <c r="K28" s="367" t="e">
        <f t="shared" si="13"/>
        <v>#DIV/0!</v>
      </c>
      <c r="L28" s="367" t="e">
        <f t="shared" si="13"/>
        <v>#DIV/0!</v>
      </c>
      <c r="M28" s="360"/>
      <c r="N28" s="360"/>
      <c r="O28" s="606" t="s">
        <v>37</v>
      </c>
      <c r="P28" s="606"/>
      <c r="Q28" s="366">
        <v>1</v>
      </c>
      <c r="R28" s="356"/>
    </row>
    <row r="29" spans="1:18" ht="21">
      <c r="A29" s="357"/>
      <c r="B29" s="357"/>
      <c r="C29" s="357"/>
      <c r="D29" s="358" t="s">
        <v>410</v>
      </c>
      <c r="E29" s="367">
        <f>G13</f>
        <v>0</v>
      </c>
      <c r="F29" s="367">
        <f t="shared" si="13"/>
        <v>0</v>
      </c>
      <c r="G29" s="367">
        <f t="shared" si="13"/>
        <v>0</v>
      </c>
      <c r="H29" s="367">
        <f t="shared" si="14"/>
        <v>1</v>
      </c>
      <c r="I29" s="367">
        <f t="shared" si="14"/>
        <v>0</v>
      </c>
      <c r="J29" s="367"/>
      <c r="K29" s="367">
        <f t="shared" si="13"/>
        <v>0</v>
      </c>
      <c r="L29" s="367">
        <f t="shared" si="13"/>
        <v>0</v>
      </c>
      <c r="M29" s="360"/>
      <c r="N29" s="360"/>
      <c r="O29" s="606" t="s">
        <v>58</v>
      </c>
      <c r="P29" s="606"/>
      <c r="Q29" s="366">
        <f>SUM(Q26:Q28)</f>
        <v>4</v>
      </c>
      <c r="R29" s="356"/>
    </row>
    <row r="30" spans="1:18" ht="21">
      <c r="A30" s="357"/>
      <c r="B30" s="357"/>
      <c r="C30" s="357"/>
      <c r="D30" s="358" t="s">
        <v>37</v>
      </c>
      <c r="E30" s="367">
        <f>G14</f>
        <v>0</v>
      </c>
      <c r="F30" s="367">
        <f t="shared" si="13"/>
        <v>0</v>
      </c>
      <c r="G30" s="367">
        <f t="shared" si="13"/>
        <v>0</v>
      </c>
      <c r="H30" s="367">
        <f t="shared" si="14"/>
        <v>0</v>
      </c>
      <c r="I30" s="367">
        <f t="shared" si="14"/>
        <v>0</v>
      </c>
      <c r="J30" s="367"/>
      <c r="K30" s="367">
        <f t="shared" si="13"/>
        <v>0</v>
      </c>
      <c r="L30" s="367">
        <f t="shared" si="13"/>
        <v>0</v>
      </c>
      <c r="M30" s="360"/>
      <c r="N30" s="360"/>
      <c r="O30" s="360"/>
      <c r="P30" s="360"/>
      <c r="Q30" s="356"/>
      <c r="R30" s="356"/>
    </row>
    <row r="31" spans="1:18">
      <c r="A31" s="357"/>
      <c r="B31" s="357"/>
      <c r="C31" s="357"/>
      <c r="D31" s="369"/>
      <c r="E31" s="369"/>
      <c r="F31" s="369"/>
      <c r="G31" s="360"/>
      <c r="H31" s="360"/>
      <c r="I31" s="360"/>
      <c r="J31" s="360"/>
      <c r="K31" s="360"/>
      <c r="L31" s="360"/>
      <c r="M31" s="360"/>
      <c r="N31" s="360"/>
      <c r="O31" s="360"/>
      <c r="P31" s="360"/>
      <c r="Q31" s="356"/>
      <c r="R31" s="356"/>
    </row>
    <row r="32" spans="1:18" ht="42">
      <c r="A32" s="357"/>
      <c r="B32" s="357"/>
      <c r="C32" s="357"/>
      <c r="D32" s="358" t="s">
        <v>36</v>
      </c>
      <c r="E32" s="359" t="s">
        <v>12</v>
      </c>
      <c r="F32" s="359" t="s">
        <v>32</v>
      </c>
      <c r="G32" s="359" t="s">
        <v>33</v>
      </c>
      <c r="H32" s="359" t="s">
        <v>34</v>
      </c>
      <c r="I32" s="360"/>
      <c r="J32" s="360"/>
      <c r="K32" s="608" t="s">
        <v>411</v>
      </c>
      <c r="L32" s="608"/>
      <c r="M32" s="608"/>
      <c r="N32" s="360"/>
      <c r="O32" s="360"/>
      <c r="P32" s="360"/>
      <c r="Q32" s="356"/>
      <c r="R32" s="356"/>
    </row>
    <row r="33" spans="1:18" ht="21">
      <c r="A33" s="357"/>
      <c r="B33" s="357"/>
      <c r="C33" s="357"/>
      <c r="D33" s="363" t="s">
        <v>2</v>
      </c>
      <c r="E33" s="370">
        <f>E29</f>
        <v>0</v>
      </c>
      <c r="F33" s="370" t="e">
        <f>E28</f>
        <v>#DIV/0!</v>
      </c>
      <c r="G33" s="370">
        <f>E26</f>
        <v>0</v>
      </c>
      <c r="H33" s="370">
        <f>E27</f>
        <v>0</v>
      </c>
      <c r="I33" s="360"/>
      <c r="J33" s="360"/>
      <c r="K33" s="606" t="s">
        <v>39</v>
      </c>
      <c r="L33" s="606"/>
      <c r="M33" s="361">
        <f>COUNTIF(P6:P9,"&gt;=570")</f>
        <v>0</v>
      </c>
      <c r="N33" s="360"/>
      <c r="O33" s="360"/>
      <c r="P33" s="360"/>
      <c r="Q33" s="356"/>
      <c r="R33" s="356"/>
    </row>
    <row r="34" spans="1:18" ht="21">
      <c r="A34" s="357"/>
      <c r="B34" s="357"/>
      <c r="C34" s="357"/>
      <c r="D34" s="363" t="s">
        <v>3</v>
      </c>
      <c r="E34" s="370">
        <f>F29</f>
        <v>0</v>
      </c>
      <c r="F34" s="370" t="e">
        <f>F28</f>
        <v>#DIV/0!</v>
      </c>
      <c r="G34" s="370">
        <f>F26</f>
        <v>0</v>
      </c>
      <c r="H34" s="370">
        <f>F27</f>
        <v>0</v>
      </c>
      <c r="I34" s="360"/>
      <c r="J34" s="360"/>
      <c r="K34" s="606" t="s">
        <v>41</v>
      </c>
      <c r="L34" s="606"/>
      <c r="M34" s="366">
        <f>COUNTIF(P6:P9,"&gt;559")-COUNTIF(P6:P9,"&gt;569")</f>
        <v>0</v>
      </c>
      <c r="N34" s="360"/>
      <c r="O34" s="360"/>
      <c r="P34" s="360"/>
      <c r="Q34" s="356"/>
      <c r="R34" s="356"/>
    </row>
    <row r="35" spans="1:18" ht="21">
      <c r="A35" s="357"/>
      <c r="B35" s="357"/>
      <c r="C35" s="357"/>
      <c r="D35" s="363" t="s">
        <v>389</v>
      </c>
      <c r="E35" s="370">
        <f>G29</f>
        <v>0</v>
      </c>
      <c r="F35" s="370" t="e">
        <f>G28</f>
        <v>#DIV/0!</v>
      </c>
      <c r="G35" s="370">
        <f>G26</f>
        <v>0</v>
      </c>
      <c r="H35" s="370">
        <f>G27</f>
        <v>0</v>
      </c>
      <c r="I35" s="360"/>
      <c r="J35" s="360"/>
      <c r="K35" s="606" t="s">
        <v>43</v>
      </c>
      <c r="L35" s="606"/>
      <c r="M35" s="366">
        <f>COUNTIF(P6:P9,"&gt;549")-COUNTIF(P6:P9,"&gt;559")</f>
        <v>0</v>
      </c>
      <c r="N35" s="360"/>
      <c r="O35" s="360"/>
      <c r="P35" s="360"/>
      <c r="Q35" s="356"/>
      <c r="R35" s="356"/>
    </row>
    <row r="36" spans="1:18" ht="21">
      <c r="A36" s="357"/>
      <c r="B36" s="357"/>
      <c r="C36" s="357"/>
      <c r="D36" s="363" t="s">
        <v>390</v>
      </c>
      <c r="E36" s="370">
        <f>H29</f>
        <v>1</v>
      </c>
      <c r="F36" s="370">
        <f>H28</f>
        <v>14.25</v>
      </c>
      <c r="G36" s="370">
        <f>H26</f>
        <v>22</v>
      </c>
      <c r="H36" s="370">
        <f>H27</f>
        <v>6</v>
      </c>
      <c r="I36" s="360"/>
      <c r="J36" s="360"/>
      <c r="K36" s="606" t="s">
        <v>45</v>
      </c>
      <c r="L36" s="606"/>
      <c r="M36" s="366">
        <f>COUNTIF(P6:P9,"&gt;539")-COUNTIF(P6:P9,"&gt;549")</f>
        <v>0</v>
      </c>
      <c r="N36" s="360"/>
      <c r="O36" s="360"/>
      <c r="P36" s="360"/>
      <c r="Q36" s="356"/>
      <c r="R36" s="356"/>
    </row>
    <row r="37" spans="1:18" ht="21">
      <c r="A37" s="357"/>
      <c r="B37" s="357"/>
      <c r="C37" s="357"/>
      <c r="D37" s="363" t="s">
        <v>391</v>
      </c>
      <c r="E37" s="370">
        <f>I29</f>
        <v>0</v>
      </c>
      <c r="F37" s="370" t="e">
        <f>I28</f>
        <v>#DIV/0!</v>
      </c>
      <c r="G37" s="370">
        <f>I26</f>
        <v>0</v>
      </c>
      <c r="H37" s="370">
        <f>I27</f>
        <v>0</v>
      </c>
      <c r="I37" s="360"/>
      <c r="J37" s="360"/>
      <c r="K37" s="606" t="s">
        <v>47</v>
      </c>
      <c r="L37" s="606"/>
      <c r="M37" s="366">
        <f>COUNTIF(P6:P9,"&gt;529")-COUNTIF(P6:P9,"&gt;539")</f>
        <v>0</v>
      </c>
      <c r="N37" s="360"/>
      <c r="O37" s="360"/>
      <c r="P37" s="360"/>
      <c r="Q37" s="356"/>
      <c r="R37" s="356"/>
    </row>
    <row r="38" spans="1:18" ht="21">
      <c r="A38" s="357"/>
      <c r="B38" s="357"/>
      <c r="C38" s="357"/>
      <c r="D38" s="363" t="s">
        <v>403</v>
      </c>
      <c r="E38" s="370">
        <f>K29</f>
        <v>0</v>
      </c>
      <c r="F38" s="370" t="e">
        <f>K28</f>
        <v>#DIV/0!</v>
      </c>
      <c r="G38" s="370">
        <f>K26</f>
        <v>0</v>
      </c>
      <c r="H38" s="370">
        <f>K27</f>
        <v>0</v>
      </c>
      <c r="I38" s="360"/>
      <c r="J38" s="360"/>
      <c r="K38" s="606" t="s">
        <v>49</v>
      </c>
      <c r="L38" s="606"/>
      <c r="M38" s="366">
        <f>COUNTIF(P6:P9,"&gt;499")-COUNTIF(P6:P9,"&gt;529")</f>
        <v>0</v>
      </c>
      <c r="N38" s="360"/>
      <c r="O38" s="360"/>
      <c r="P38" s="360"/>
      <c r="Q38" s="356"/>
      <c r="R38" s="356"/>
    </row>
    <row r="39" spans="1:18" ht="21">
      <c r="A39" s="357"/>
      <c r="B39" s="357"/>
      <c r="C39" s="357"/>
      <c r="D39" s="371" t="s">
        <v>392</v>
      </c>
      <c r="E39" s="365">
        <f>L29</f>
        <v>0</v>
      </c>
      <c r="F39" s="365" t="e">
        <f>L28</f>
        <v>#DIV/0!</v>
      </c>
      <c r="G39" s="365">
        <f>L26</f>
        <v>0</v>
      </c>
      <c r="H39" s="365">
        <f>L27</f>
        <v>0</v>
      </c>
      <c r="I39" s="360"/>
      <c r="J39" s="360"/>
      <c r="K39" s="606" t="s">
        <v>51</v>
      </c>
      <c r="L39" s="606"/>
      <c r="M39" s="366">
        <f>COUNTIF(P6:P9,"&gt;449")-COUNTIF(P6:P9,"&gt;499")</f>
        <v>0</v>
      </c>
      <c r="N39" s="360"/>
      <c r="O39" s="360"/>
      <c r="P39" s="360"/>
      <c r="Q39" s="356"/>
      <c r="R39" s="356"/>
    </row>
    <row r="40" spans="1:18" ht="21">
      <c r="A40" s="357"/>
      <c r="B40" s="357"/>
      <c r="C40" s="357"/>
      <c r="D40" s="369"/>
      <c r="E40" s="369"/>
      <c r="F40" s="369"/>
      <c r="G40" s="360"/>
      <c r="H40" s="360"/>
      <c r="I40" s="360"/>
      <c r="J40" s="360"/>
      <c r="K40" s="606" t="s">
        <v>53</v>
      </c>
      <c r="L40" s="606"/>
      <c r="M40" s="366">
        <f>COUNTIF(P6:P9,"&gt;399")-COUNTIF(P6:P9,"&gt;449")</f>
        <v>0</v>
      </c>
      <c r="N40" s="360"/>
      <c r="O40" s="360"/>
      <c r="P40" s="360"/>
      <c r="Q40" s="356"/>
      <c r="R40" s="356"/>
    </row>
    <row r="41" spans="1:18" ht="21">
      <c r="A41" s="357"/>
      <c r="B41" s="357"/>
      <c r="C41" s="357"/>
      <c r="D41" s="369"/>
      <c r="E41" s="369"/>
      <c r="F41" s="369"/>
      <c r="G41" s="360"/>
      <c r="H41" s="360"/>
      <c r="I41" s="360"/>
      <c r="J41" s="360"/>
      <c r="K41" s="606" t="s">
        <v>55</v>
      </c>
      <c r="L41" s="606"/>
      <c r="M41" s="366">
        <f>COUNTIF(G6:P9,"&gt;349")-COUNTIF(P6:P9,"&gt;399")</f>
        <v>0</v>
      </c>
      <c r="N41" s="360"/>
      <c r="O41" s="360"/>
      <c r="P41" s="360"/>
      <c r="Q41" s="356"/>
      <c r="R41" s="356"/>
    </row>
    <row r="42" spans="1:18" ht="21">
      <c r="A42" s="357"/>
      <c r="B42" s="357"/>
      <c r="C42" s="357"/>
      <c r="D42" s="369"/>
      <c r="E42" s="369"/>
      <c r="F42" s="369"/>
      <c r="G42" s="360"/>
      <c r="H42" s="360"/>
      <c r="I42" s="360"/>
      <c r="J42" s="360"/>
      <c r="K42" s="606" t="s">
        <v>57</v>
      </c>
      <c r="L42" s="606"/>
      <c r="M42" s="366">
        <f>COUNTIF(P6:P9,"&gt;299")-COUNTIF(P6:P9,"&gt;349")</f>
        <v>0</v>
      </c>
      <c r="N42" s="360"/>
      <c r="O42" s="360"/>
      <c r="P42" s="360"/>
      <c r="Q42" s="356"/>
      <c r="R42" s="356"/>
    </row>
    <row r="43" spans="1:18" ht="21">
      <c r="A43" s="357"/>
      <c r="B43" s="357"/>
      <c r="C43" s="357"/>
      <c r="D43" s="369"/>
      <c r="E43" s="369"/>
      <c r="F43" s="369"/>
      <c r="G43" s="360"/>
      <c r="H43" s="360"/>
      <c r="I43" s="360"/>
      <c r="J43" s="360"/>
      <c r="K43" s="606" t="s">
        <v>59</v>
      </c>
      <c r="L43" s="606"/>
      <c r="M43" s="361">
        <f>COUNTIF(P6:P9,"&lt;300")</f>
        <v>4</v>
      </c>
      <c r="N43" s="360"/>
      <c r="O43" s="360"/>
      <c r="P43" s="360"/>
      <c r="Q43" s="356"/>
      <c r="R43" s="356"/>
    </row>
    <row r="44" spans="1:18" ht="21">
      <c r="A44" s="357"/>
      <c r="B44" s="357"/>
      <c r="C44" s="357"/>
      <c r="D44" s="369"/>
      <c r="E44" s="369"/>
      <c r="F44" s="369"/>
      <c r="G44" s="360"/>
      <c r="H44" s="360"/>
      <c r="I44" s="360"/>
      <c r="J44" s="360"/>
      <c r="K44" s="607" t="s">
        <v>33</v>
      </c>
      <c r="L44" s="607"/>
      <c r="M44" s="367">
        <f>P10</f>
        <v>144</v>
      </c>
      <c r="N44" s="360"/>
      <c r="O44" s="360"/>
      <c r="P44" s="360"/>
      <c r="Q44" s="356"/>
      <c r="R44" s="356"/>
    </row>
    <row r="45" spans="1:18" ht="21">
      <c r="A45" s="357"/>
      <c r="B45" s="357"/>
      <c r="C45" s="357"/>
      <c r="D45" s="369"/>
      <c r="E45" s="369"/>
      <c r="F45" s="369"/>
      <c r="G45" s="360"/>
      <c r="H45" s="360"/>
      <c r="I45" s="360"/>
      <c r="J45" s="360"/>
      <c r="K45" s="607" t="s">
        <v>34</v>
      </c>
      <c r="L45" s="607"/>
      <c r="M45" s="367">
        <f>P11</f>
        <v>64</v>
      </c>
      <c r="N45" s="360"/>
      <c r="O45" s="360"/>
      <c r="P45" s="360"/>
      <c r="Q45" s="356"/>
      <c r="R45" s="356"/>
    </row>
    <row r="46" spans="1:18" ht="21">
      <c r="A46" s="357"/>
      <c r="B46" s="357"/>
      <c r="C46" s="357"/>
      <c r="D46" s="369"/>
      <c r="E46" s="369"/>
      <c r="F46" s="369"/>
      <c r="G46" s="360"/>
      <c r="H46" s="360"/>
      <c r="I46" s="360"/>
      <c r="J46" s="360"/>
      <c r="K46" s="607" t="s">
        <v>32</v>
      </c>
      <c r="L46" s="607"/>
      <c r="M46" s="367">
        <f>P12</f>
        <v>96</v>
      </c>
      <c r="N46" s="360"/>
      <c r="O46" s="360"/>
      <c r="P46" s="360"/>
      <c r="Q46" s="356"/>
      <c r="R46" s="356"/>
    </row>
  </sheetData>
  <mergeCells count="39">
    <mergeCell ref="A1:R1"/>
    <mergeCell ref="A2:R2"/>
    <mergeCell ref="A3:F3"/>
    <mergeCell ref="G3:R3"/>
    <mergeCell ref="A4:A5"/>
    <mergeCell ref="B4:B5"/>
    <mergeCell ref="C4:C5"/>
    <mergeCell ref="D4:D5"/>
    <mergeCell ref="E4:E5"/>
    <mergeCell ref="F4:F5"/>
    <mergeCell ref="O27:P27"/>
    <mergeCell ref="J4:K4"/>
    <mergeCell ref="Q4:Q5"/>
    <mergeCell ref="R4:R5"/>
    <mergeCell ref="A10:F10"/>
    <mergeCell ref="A11:F11"/>
    <mergeCell ref="A12:F12"/>
    <mergeCell ref="A13:F13"/>
    <mergeCell ref="A14:F14"/>
    <mergeCell ref="D16:L16"/>
    <mergeCell ref="O16:P16"/>
    <mergeCell ref="O26:P26"/>
    <mergeCell ref="K41:L41"/>
    <mergeCell ref="O28:P28"/>
    <mergeCell ref="O29:P29"/>
    <mergeCell ref="K32:M32"/>
    <mergeCell ref="K33:L33"/>
    <mergeCell ref="K34:L34"/>
    <mergeCell ref="K35:L35"/>
    <mergeCell ref="K36:L36"/>
    <mergeCell ref="K37:L37"/>
    <mergeCell ref="K38:L38"/>
    <mergeCell ref="K39:L39"/>
    <mergeCell ref="K40:L40"/>
    <mergeCell ref="K42:L42"/>
    <mergeCell ref="K43:L43"/>
    <mergeCell ref="K44:L44"/>
    <mergeCell ref="K45:L45"/>
    <mergeCell ref="K46:L46"/>
  </mergeCells>
  <conditionalFormatting sqref="G6:N9">
    <cfRule type="cellIs" dxfId="1" priority="2" operator="lessThan">
      <formula>12</formula>
    </cfRule>
  </conditionalFormatting>
  <conditionalFormatting sqref="G6:R9">
    <cfRule type="cellIs" dxfId="0" priority="1" operator="equal">
      <formula>"AB"</formula>
    </cfRule>
  </conditionalFormatting>
  <pageMargins left="0.7" right="0.7" top="0.75" bottom="0.75" header="0.3" footer="0.3"/>
  <pageSetup paperSize="5" orientation="landscape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"/>
  <sheetViews>
    <sheetView workbookViewId="0"/>
  </sheetViews>
  <sheetFormatPr defaultRowHeight="14.4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/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XII-PS</vt:lpstr>
      <vt:lpstr>XII-JB2</vt:lpstr>
      <vt:lpstr>XII-V3</vt:lpstr>
      <vt:lpstr>XII-K1</vt:lpstr>
      <vt:lpstr>XII-K2</vt:lpstr>
      <vt:lpstr>XII-V2</vt:lpstr>
      <vt:lpstr>XII-V1</vt:lpstr>
      <vt:lpstr>ALL-3</vt:lpstr>
      <vt:lpstr>ALL-2</vt:lpstr>
      <vt:lpstr>ALL-1</vt:lpstr>
      <vt:lpstr>XII-CS</vt:lpstr>
      <vt:lpstr>XII-BIO+CS</vt:lpstr>
      <vt:lpstr>XII-BIO</vt:lpstr>
      <vt:lpstr>XII-COMM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2024-07-11T16:13:05Z</dcterms:modified>
</cp:coreProperties>
</file>